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22_KNM\archiv\"/>
    </mc:Choice>
  </mc:AlternateContent>
  <xr:revisionPtr revIDLastSave="0" documentId="13_ncr:1_{0809E721-52DB-4C9D-9C62-A9C6CA7107D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14" l="1"/>
  <c r="T15" i="371" l="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7" i="431"/>
  <c r="H22" i="431"/>
  <c r="P15" i="431"/>
  <c r="F21" i="431"/>
  <c r="K10" i="431"/>
  <c r="C11" i="431"/>
  <c r="G15" i="431"/>
  <c r="K19" i="431"/>
  <c r="O23" i="431"/>
  <c r="E14" i="431"/>
  <c r="I18" i="431"/>
  <c r="M22" i="431"/>
  <c r="C13" i="431"/>
  <c r="G17" i="431"/>
  <c r="K21" i="431"/>
  <c r="P10" i="431"/>
  <c r="E16" i="431"/>
  <c r="I20" i="431"/>
  <c r="N9" i="431"/>
  <c r="C15" i="431"/>
  <c r="G19" i="431"/>
  <c r="K23" i="431"/>
  <c r="P12" i="431"/>
  <c r="O21" i="431"/>
  <c r="E18" i="431"/>
  <c r="I22" i="431"/>
  <c r="N11" i="431"/>
  <c r="G13" i="431"/>
  <c r="M12" i="431"/>
  <c r="K20" i="431"/>
  <c r="C14" i="431"/>
  <c r="I21" i="431"/>
  <c r="P13" i="431"/>
  <c r="N22" i="431"/>
  <c r="L23" i="431"/>
  <c r="M10" i="431"/>
  <c r="K11" i="431"/>
  <c r="D23" i="431"/>
  <c r="E10" i="431"/>
  <c r="D10" i="431"/>
  <c r="I15" i="431"/>
  <c r="C10" i="431"/>
  <c r="G14" i="431"/>
  <c r="K18" i="431"/>
  <c r="C19" i="431"/>
  <c r="G23" i="431"/>
  <c r="L12" i="431"/>
  <c r="P16" i="431"/>
  <c r="E22" i="431"/>
  <c r="J11" i="431"/>
  <c r="N15" i="431"/>
  <c r="C21" i="431"/>
  <c r="H10" i="431"/>
  <c r="L14" i="431"/>
  <c r="P18" i="431"/>
  <c r="F9" i="431"/>
  <c r="J13" i="431"/>
  <c r="N17" i="431"/>
  <c r="C23" i="431"/>
  <c r="H12" i="431"/>
  <c r="L16" i="431"/>
  <c r="P20" i="431"/>
  <c r="Q15" i="431"/>
  <c r="F11" i="431"/>
  <c r="J15" i="431"/>
  <c r="N19" i="431"/>
  <c r="K9" i="431"/>
  <c r="I23" i="431"/>
  <c r="C18" i="431"/>
  <c r="G22" i="431"/>
  <c r="L11" i="431"/>
  <c r="D12" i="431"/>
  <c r="L20" i="431"/>
  <c r="Q9" i="431"/>
  <c r="J19" i="431"/>
  <c r="N23" i="431"/>
  <c r="H18" i="431"/>
  <c r="L22" i="431"/>
  <c r="F17" i="431"/>
  <c r="J21" i="431"/>
  <c r="O10" i="431"/>
  <c r="H20" i="431"/>
  <c r="M9" i="431"/>
  <c r="N13" i="431"/>
  <c r="F19" i="431"/>
  <c r="O12" i="431"/>
  <c r="L18" i="431"/>
  <c r="M11" i="431"/>
  <c r="D19" i="431"/>
  <c r="E13" i="431"/>
  <c r="C12" i="431"/>
  <c r="P9" i="431"/>
  <c r="I19" i="431"/>
  <c r="K22" i="431"/>
  <c r="N10" i="431"/>
  <c r="C16" i="431"/>
  <c r="O13" i="431"/>
  <c r="F20" i="431"/>
  <c r="J9" i="431"/>
  <c r="J18" i="431"/>
  <c r="L21" i="431"/>
  <c r="J20" i="431"/>
  <c r="D15" i="431"/>
  <c r="J22" i="431"/>
  <c r="D17" i="431"/>
  <c r="H14" i="431"/>
  <c r="F13" i="431"/>
  <c r="O15" i="431"/>
  <c r="M14" i="431"/>
  <c r="O17" i="431"/>
  <c r="M16" i="431"/>
  <c r="K15" i="431"/>
  <c r="I14" i="431"/>
  <c r="P23" i="431"/>
  <c r="D18" i="431"/>
  <c r="H16" i="431"/>
  <c r="F15" i="431"/>
  <c r="D14" i="431"/>
  <c r="Q11" i="431"/>
  <c r="D16" i="431"/>
  <c r="Q13" i="431"/>
  <c r="J23" i="431"/>
  <c r="M21" i="431"/>
  <c r="M23" i="431"/>
  <c r="E17" i="431"/>
  <c r="L9" i="431"/>
  <c r="Q10" i="431"/>
  <c r="H21" i="431"/>
  <c r="J17" i="431"/>
  <c r="G9" i="431"/>
  <c r="O19" i="431"/>
  <c r="E11" i="431"/>
  <c r="K17" i="431"/>
  <c r="D11" i="431"/>
  <c r="H15" i="431"/>
  <c r="L19" i="431"/>
  <c r="D20" i="431"/>
  <c r="I9" i="431"/>
  <c r="M13" i="431"/>
  <c r="Q17" i="431"/>
  <c r="F23" i="431"/>
  <c r="K12" i="431"/>
  <c r="O16" i="431"/>
  <c r="D22" i="431"/>
  <c r="I11" i="431"/>
  <c r="M15" i="431"/>
  <c r="Q19" i="431"/>
  <c r="G10" i="431"/>
  <c r="K14" i="431"/>
  <c r="O18" i="431"/>
  <c r="E9" i="431"/>
  <c r="I13" i="431"/>
  <c r="M17" i="431"/>
  <c r="Q21" i="431"/>
  <c r="Q16" i="431"/>
  <c r="G12" i="431"/>
  <c r="K16" i="431"/>
  <c r="O20" i="431"/>
  <c r="N12" i="431"/>
  <c r="E19" i="431"/>
  <c r="H23" i="431"/>
  <c r="I17" i="431"/>
  <c r="G16" i="431"/>
  <c r="E15" i="431"/>
  <c r="G18" i="431"/>
  <c r="P11" i="431"/>
  <c r="G21" i="431"/>
  <c r="G20" i="431"/>
  <c r="P14" i="431"/>
  <c r="O14" i="431"/>
  <c r="D13" i="431"/>
  <c r="O9" i="431"/>
  <c r="Q12" i="431"/>
  <c r="O11" i="431"/>
  <c r="Q14" i="431"/>
  <c r="C9" i="431"/>
  <c r="Q23" i="431"/>
  <c r="O22" i="431"/>
  <c r="D21" i="431"/>
  <c r="Q18" i="431"/>
  <c r="I12" i="431"/>
  <c r="G11" i="431"/>
  <c r="Q22" i="431"/>
  <c r="F12" i="431"/>
  <c r="N20" i="431"/>
  <c r="E12" i="431"/>
  <c r="I16" i="431"/>
  <c r="N21" i="431"/>
  <c r="E21" i="431"/>
  <c r="J10" i="431"/>
  <c r="N14" i="431"/>
  <c r="C20" i="431"/>
  <c r="H9" i="431"/>
  <c r="L13" i="431"/>
  <c r="P17" i="431"/>
  <c r="E23" i="431"/>
  <c r="J12" i="431"/>
  <c r="N16" i="431"/>
  <c r="C22" i="431"/>
  <c r="H11" i="431"/>
  <c r="L15" i="431"/>
  <c r="P19" i="431"/>
  <c r="F10" i="431"/>
  <c r="J14" i="431"/>
  <c r="N18" i="431"/>
  <c r="J16" i="431"/>
  <c r="D9" i="431"/>
  <c r="H13" i="431"/>
  <c r="L17" i="431"/>
  <c r="P21" i="431"/>
  <c r="P22" i="431"/>
  <c r="E20" i="431"/>
  <c r="F14" i="431"/>
  <c r="H17" i="431"/>
  <c r="F16" i="431"/>
  <c r="H19" i="431"/>
  <c r="F18" i="431"/>
  <c r="L10" i="431"/>
  <c r="M20" i="431"/>
  <c r="F22" i="431"/>
  <c r="I10" i="431"/>
  <c r="K13" i="431"/>
  <c r="Q20" i="431"/>
  <c r="M19" i="431"/>
  <c r="M18" i="431"/>
  <c r="S22" i="431" l="1"/>
  <c r="R22" i="431"/>
  <c r="S14" i="431"/>
  <c r="R14" i="431"/>
  <c r="S16" i="431"/>
  <c r="R16" i="431"/>
  <c r="S15" i="431"/>
  <c r="R15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S18" i="431"/>
  <c r="R18" i="431"/>
  <c r="R10" i="431"/>
  <c r="S10" i="431"/>
  <c r="R17" i="431"/>
  <c r="S17" i="431"/>
  <c r="R9" i="431"/>
  <c r="S9" i="431"/>
  <c r="S23" i="431"/>
  <c r="R23" i="431"/>
  <c r="F8" i="431"/>
  <c r="O8" i="431"/>
  <c r="G8" i="431"/>
  <c r="M8" i="431"/>
  <c r="I8" i="431"/>
  <c r="J8" i="431"/>
  <c r="L8" i="431"/>
  <c r="Q8" i="431"/>
  <c r="P8" i="431"/>
  <c r="C8" i="431"/>
  <c r="K8" i="431"/>
  <c r="H8" i="431"/>
  <c r="E8" i="431"/>
  <c r="D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342"/>
  <c r="M3" i="410"/>
  <c r="Z3" i="344"/>
  <c r="Y3" i="344"/>
  <c r="W3" i="344"/>
  <c r="V3" i="344"/>
  <c r="T3" i="344"/>
  <c r="Q3" i="344"/>
  <c r="P3" i="344"/>
  <c r="N3" i="344"/>
  <c r="M3" i="344"/>
  <c r="K3" i="344"/>
  <c r="G3" i="344"/>
  <c r="C3" i="344"/>
  <c r="B11" i="339"/>
  <c r="J11" i="339" s="1"/>
  <c r="AA3" i="344" l="1"/>
  <c r="AB3" i="344"/>
  <c r="S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4" i="414"/>
  <c r="D19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77" l="1"/>
  <c r="J12" i="339"/>
  <c r="H3" i="390"/>
  <c r="P3" i="377"/>
  <c r="J3" i="372"/>
  <c r="P3" i="343"/>
  <c r="R3" i="345"/>
  <c r="Q3" i="345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<sst xmlns="http://schemas.openxmlformats.org/spreadsheetml/2006/main" count="17886" uniqueCount="2408">
  <si>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</si>
  <si>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</si>
  <si>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</si>
  <si>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</si>
  <si>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</si>
  <si>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</si>
  <si>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</si>
  <si>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</si>
  <si>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</si>
  <si>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</si>
  <si>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</si>
  <si>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</si>
  <si>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</si>
  <si>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</si>
  <si>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</si>
  <si>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</si>
  <si>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</si>
  <si>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</si>
  <si>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</si>
  <si>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</si>
  <si>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</si>
  <si>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</si>
  <si>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</si>
  <si>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</si>
  <si>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</si>
  <si>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</si>
  <si>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</si>
  <si>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</si>
  <si>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</si>
  <si>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</si>
  <si>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</si>
  <si>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</si>
  <si>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</si>
  <si>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</si>
  <si>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</si>
  <si>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</si>
  <si>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</si>
  <si>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</si>
  <si>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</si>
  <si>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</si>
  <si>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</si>
  <si>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</si>
  <si>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</si>
  <si>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</si>
  <si>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</si>
  <si>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</si>
  <si>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</si>
  <si>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</si>
  <si>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</si>
  <si>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</si>
  <si>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</si>
  <si>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</si>
  <si>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</si>
  <si>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</si>
  <si>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</si>
  <si>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</si>
  <si>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</si>
  <si>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</si>
  <si>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</si>
  <si>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</si>
  <si>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</si>
  <si>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</si>
  <si>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</si>
  <si>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</si>
  <si>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</si>
  <si>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</si>
  <si>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</si>
  <si>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</si>
  <si>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</si>
  <si>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</si>
  <si>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</si>
  <si>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</si>
  <si>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</si>
  <si>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</si>
  <si>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</si>
  <si>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</si>
  <si>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</si>
  <si>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</si>
  <si>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</si>
  <si>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</si>
  <si>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</si>
  <si>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</si>
  <si>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</si>
  <si>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</si>
  <si>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</si>
  <si>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</si>
  <si>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</si>
  <si>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</si>
  <si>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</si>
  <si>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</si>
  <si>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</si>
  <si>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</si>
  <si>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</si>
  <si>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</si>
  <si>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</si>
  <si>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</si>
  <si>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</si>
  <si>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</si>
  <si>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</si>
  <si>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</si>
  <si>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</si>
  <si>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</si>
  <si>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</si>
  <si>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</si>
  <si>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</si>
  <si>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</si>
  <si>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</si>
  <si>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</si>
  <si>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</si>
  <si>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</si>
  <si>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</si>
  <si>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</si>
  <si>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</si>
  <si>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</si>
  <si>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</si>
  <si>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</si>
  <si>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</si>
  <si>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</si>
  <si>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</si>
  <si>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</si>
  <si>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</si>
  <si>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</si>
  <si>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</si>
  <si>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</si>
  <si>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</si>
  <si>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</si>
  <si>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</si>
  <si>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</si>
  <si>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</si>
  <si>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</si>
  <si>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</si>
  <si>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</si>
  <si>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</si>
  <si>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</si>
  <si>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</si>
  <si>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</si>
  <si>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</si>
  <si>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</si>
  <si>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</si>
  <si>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</si>
  <si>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</si>
  <si>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</si>
  <si>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</si>
  <si>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</si>
  <si>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</si>
  <si>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</si>
  <si>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</si>
  <si>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</si>
  <si>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</si>
  <si>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</si>
  <si>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</si>
  <si>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</si>
  <si>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</si>
  <si>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</si>
  <si>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</si>
  <si>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</si>
  <si>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</si>
  <si>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</si>
  <si>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</si>
  <si>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</si>
  <si>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</si>
  <si>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</si>
  <si>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</si>
  <si>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</si>
  <si>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</si>
  <si>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</si>
  <si>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</si>
  <si>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</si>
  <si>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</si>
  <si>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</si>
  <si>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</si>
  <si>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</si>
  <si>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</si>
  <si>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</si>
  <si>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</si>
  <si>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</si>
  <si>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</si>
  <si>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</si>
  <si>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</si>
  <si>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</si>
  <si>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</si>
  <si>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</si>
  <si>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</si>
  <si>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</si>
  <si>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</si>
  <si>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</si>
  <si>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</si>
  <si>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</si>
  <si>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</si>
  <si>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</si>
  <si>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</si>
  <si>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</si>
  <si>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</si>
  <si>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</si>
  <si>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</si>
  <si>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</si>
  <si>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</si>
  <si>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</si>
  <si>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</si>
  <si>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</si>
  <si>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</si>
  <si>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</si>
  <si>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</si>
  <si>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</si>
  <si>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</si>
  <si>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</si>
  <si>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</si>
  <si>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</si>
  <si>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</si>
  <si>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</si>
  <si>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</si>
  <si>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</si>
  <si>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</si>
  <si>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</si>
  <si>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</si>
  <si>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</si>
  <si>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</si>
  <si>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</si>
  <si>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</si>
  <si>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</si>
  <si>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</si>
  <si>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</si>
  <si>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</si>
  <si>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</si>
  <si>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</si>
  <si>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</si>
  <si>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</si>
  <si>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</si>
  <si>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</si>
  <si>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</si>
  <si>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</si>
  <si>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</si>
  <si>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</si>
  <si>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</si>
  <si>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</si>
  <si>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</si>
  <si>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</si>
  <si>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</si>
  <si>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</si>
  <si>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</si>
  <si>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</si>
  <si>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</si>
  <si>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</si>
  <si>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</si>
  <si>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</si>
  <si>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</si>
  <si>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</si>
  <si>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</si>
  <si>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</si>
  <si>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</si>
  <si>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</si>
  <si>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</si>
  <si>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</si>
  <si>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</si>
  <si>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</si>
  <si>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</si>
  <si>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</si>
  <si>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</si>
  <si>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</si>
  <si>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</si>
  <si>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</si>
  <si>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</si>
  <si>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</si>
  <si>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</si>
  <si>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</si>
  <si>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</si>
  <si>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</si>
  <si>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</si>
  <si>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</si>
  <si>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</si>
  <si>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</si>
  <si>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</si>
  <si>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</si>
  <si>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</si>
  <si>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</si>
  <si>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</si>
  <si>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</si>
  <si>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</si>
  <si>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</si>
  <si>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</si>
  <si>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</si>
  <si>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</si>
  <si>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</si>
  <si>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</si>
  <si>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</si>
  <si>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</si>
  <si>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</si>
  <si>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</si>
  <si>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</si>
  <si>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</si>
  <si>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</si>
  <si>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</si>
  <si>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</si>
  <si>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</si>
  <si>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</si>
  <si>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</si>
  <si>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</si>
  <si>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</si>
  <si>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</si>
  <si>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</si>
  <si>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</si>
  <si>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</si>
  <si>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</si>
  <si>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</si>
  <si>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</si>
  <si>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</si>
  <si>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</si>
  <si>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</si>
  <si>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</si>
  <si>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</si>
  <si>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</si>
  <si>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</si>
  <si>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</si>
  <si>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</si>
  <si>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</si>
  <si>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</si>
  <si>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</si>
  <si>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</si>
  <si>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</si>
  <si>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</si>
  <si>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</si>
  <si>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</si>
  <si>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</si>
  <si>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</si>
  <si>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</si>
  <si>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</si>
  <si>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</si>
  <si>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</si>
  <si>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</si>
  <si>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</si>
  <si>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</si>
  <si>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</si>
  <si>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</si>
  <si>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</si>
  <si>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</si>
  <si>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</si>
  <si>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</si>
  <si>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</si>
  <si>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</si>
  <si>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</si>
  <si>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</si>
  <si>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</si>
  <si>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</si>
  <si>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</si>
  <si>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</si>
  <si>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</si>
  <si>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</si>
  <si>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</si>
  <si>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</si>
  <si>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</si>
  <si>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</si>
  <si>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</si>
  <si>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</si>
  <si>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</si>
  <si>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</si>
  <si>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</si>
  <si>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</si>
  <si>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</si>
  <si>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</si>
  <si>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</si>
  <si>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</si>
  <si>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</si>
  <si>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</si>
  <si>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</si>
  <si>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</si>
  <si>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</si>
  <si>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</si>
  <si>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</si>
  <si>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</si>
  <si>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</si>
  <si>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</si>
  <si>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</si>
  <si>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</si>
  <si>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</si>
  <si>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</si>
  <si>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</si>
  <si>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</si>
  <si>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</si>
  <si>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</si>
  <si>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</si>
  <si>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</si>
  <si>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</si>
  <si>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</si>
  <si>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</si>
  <si>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</si>
  <si>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</si>
  <si>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</si>
  <si>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</si>
  <si>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</si>
  <si>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</si>
  <si>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</si>
  <si>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</si>
  <si>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</si>
  <si>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</si>
  <si>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</si>
  <si>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</si>
  <si>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</si>
  <si>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</si>
  <si>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</si>
  <si>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</si>
  <si>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</si>
  <si>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</si>
  <si>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</si>
  <si>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</si>
  <si>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</si>
  <si>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</si>
  <si>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</si>
  <si>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</si>
  <si>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</si>
  <si>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</si>
  <si>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</si>
  <si>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</si>
  <si>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</si>
  <si>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</si>
  <si>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</si>
  <si>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</si>
  <si>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</si>
  <si>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</si>
  <si>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</si>
  <si>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</si>
  <si>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</si>
  <si>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</si>
  <si>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</si>
  <si>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</si>
  <si>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</si>
  <si>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</si>
  <si>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</si>
  <si>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</si>
  <si>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</si>
  <si>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</si>
  <si>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</si>
  <si>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</si>
  <si>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</si>
  <si>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</si>
  <si>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</si>
  <si>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</si>
  <si>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</si>
  <si>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</si>
  <si>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</si>
  <si>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</si>
  <si>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</si>
  <si>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</si>
  <si>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</si>
  <si>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</si>
  <si>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</si>
  <si>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</si>
  <si>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</si>
  <si>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</si>
  <si>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</si>
  <si>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</si>
  <si>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</si>
  <si>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</si>
  <si>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</si>
  <si>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</si>
  <si>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</si>
  <si>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</si>
  <si>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</si>
  <si>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</si>
  <si>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</si>
  <si>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</si>
  <si>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</si>
  <si>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</si>
  <si>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</si>
  <si>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</si>
  <si>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</si>
  <si>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</si>
  <si>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</si>
  <si>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</si>
  <si>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</si>
  <si>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</si>
  <si>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</si>
  <si>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</si>
  <si>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</si>
  <si>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</si>
  <si>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</si>
  <si>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</si>
  <si>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</si>
  <si>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</si>
  <si>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</si>
  <si>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</si>
  <si>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</si>
  <si>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</si>
  <si>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</si>
  <si>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</si>
  <si>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</si>
  <si>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</si>
  <si>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</si>
  <si>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</si>
  <si>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</si>
  <si>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</si>
  <si>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</si>
  <si>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</si>
  <si>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</si>
  <si>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</si>
  <si>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</si>
  <si>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</si>
  <si>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</si>
  <si>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</si>
  <si>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</si>
  <si>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</si>
  <si>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</si>
  <si>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</si>
  <si>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</si>
  <si>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</si>
  <si>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</si>
  <si>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</si>
  <si>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</si>
  <si>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</si>
  <si>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</si>
  <si>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</si>
  <si>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</si>
  <si>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</si>
  <si>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</si>
  <si>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</si>
  <si>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</si>
  <si>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</si>
  <si>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</si>
  <si>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</si>
  <si>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</si>
  <si>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</si>
  <si>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</si>
  <si>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</si>
  <si>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</si>
  <si>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</si>
  <si>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</si>
  <si>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</si>
  <si>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</si>
  <si>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</si>
  <si>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</si>
  <si>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</si>
  <si>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</si>
  <si>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</si>
  <si>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</si>
  <si>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</si>
  <si>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</si>
  <si>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</si>
  <si>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</si>
  <si>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</si>
  <si>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</si>
  <si>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</si>
  <si>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</si>
  <si>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</si>
  <si>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</si>
  <si>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</si>
  <si>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</si>
  <si>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</si>
  <si>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</si>
  <si>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</si>
  <si>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</si>
  <si>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</si>
  <si>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</si>
  <si>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</si>
  <si>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</si>
  <si>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</si>
  <si>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</si>
  <si>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</si>
  <si>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</si>
  <si>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</si>
  <si>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</si>
  <si>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</si>
  <si>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</si>
  <si>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</si>
  <si>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</si>
  <si>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</si>
  <si>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</si>
  <si>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</si>
  <si>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</si>
  <si>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</si>
  <si>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</si>
  <si>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</si>
  <si>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</si>
  <si>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</si>
  <si>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</si>
  <si>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</si>
  <si>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</si>
  <si>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</si>
  <si>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</si>
  <si>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</si>
  <si>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</si>
  <si>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</si>
  <si>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</si>
  <si>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</si>
  <si>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</si>
  <si>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</si>
  <si>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</si>
  <si>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</si>
  <si>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</si>
  <si>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</si>
  <si>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</si>
  <si>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</si>
  <si>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</si>
  <si>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</si>
  <si>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AESCIN-TEVA</t>
  </si>
  <si>
    <t>POR TBL FLM 30X20MG</t>
  </si>
  <si>
    <t>ALGIFEN NEO</t>
  </si>
  <si>
    <t>POR GTT SOL 1X50ML</t>
  </si>
  <si>
    <t>AMBROBENE 7.5MG/ML</t>
  </si>
  <si>
    <t>SOL 1X100ML</t>
  </si>
  <si>
    <t>AQUA PRO INJECTIONE BRAUN</t>
  </si>
  <si>
    <t>INJ SOL 20X10ML-PLA</t>
  </si>
  <si>
    <t>ARDEANUTRISOL G 40</t>
  </si>
  <si>
    <t>400G/L INF SOL 20X80ML</t>
  </si>
  <si>
    <t>P</t>
  </si>
  <si>
    <t>BISOPROLOL MYLAN 2,5 MG</t>
  </si>
  <si>
    <t>2,5MG TBL FLM 30</t>
  </si>
  <si>
    <t>CALCII CARBONICI 0,5 TBL. MEDICAMENTA</t>
  </si>
  <si>
    <t>0,5G TBL NOB 50</t>
  </si>
  <si>
    <t>CARBOSORB</t>
  </si>
  <si>
    <t>320MG TBL NOB 20</t>
  </si>
  <si>
    <t>CODEIN SLOVAKOFARMA 30MG</t>
  </si>
  <si>
    <t>TBL 10X30MG-BLISTR</t>
  </si>
  <si>
    <t>DEGAN</t>
  </si>
  <si>
    <t>TBL 40X10MG</t>
  </si>
  <si>
    <t>DORSIFLEX</t>
  </si>
  <si>
    <t>TBL 30X200MG</t>
  </si>
  <si>
    <t>DUPHALAC</t>
  </si>
  <si>
    <t>667MG/ML POR SOL 1X500ML IV</t>
  </si>
  <si>
    <t>EUTHYROX</t>
  </si>
  <si>
    <t>100MCG TBL NOB 100 I</t>
  </si>
  <si>
    <t>EUTHYROX 112 MIKROGRAMŮ</t>
  </si>
  <si>
    <t>112MCG TBL NOB 100 II</t>
  </si>
  <si>
    <t>EUTHYROX 50</t>
  </si>
  <si>
    <t>TBL 100X50RG</t>
  </si>
  <si>
    <t>FENISTIL</t>
  </si>
  <si>
    <t>1MG/G GEL 1X50G</t>
  </si>
  <si>
    <t>FLECTOR EP GEL</t>
  </si>
  <si>
    <t>DRM GEL 1X100GM</t>
  </si>
  <si>
    <t>HELICID 20 ZENTIVA</t>
  </si>
  <si>
    <t>POR CPS ETD 90X20MG</t>
  </si>
  <si>
    <t>POR CPS ETD 28X20MG</t>
  </si>
  <si>
    <t>HEŘMÁNKOVÝ ČAJ LEROS</t>
  </si>
  <si>
    <t>SPC 20X1.5GM(SÁČKY)</t>
  </si>
  <si>
    <t>CHLORID SODNÝ 0,9% BRAUN</t>
  </si>
  <si>
    <t>INF SOL 10X1000MLPLAH</t>
  </si>
  <si>
    <t>IBUMAX 400 MG</t>
  </si>
  <si>
    <t>PORTBLFLM100X400MG</t>
  </si>
  <si>
    <t xml:space="preserve">IR NaCl 0,9% Frekaflex 1000ml </t>
  </si>
  <si>
    <t>Roztok pro hemodialýzu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</si>
  <si>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</si>
  <si>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</si>
  <si>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</si>
  <si>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</si>
  <si>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</si>
  <si>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</si>
  <si>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</si>
  <si>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</si>
  <si>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</si>
  <si>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</si>
  <si>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</si>
  <si>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</si>
  <si>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LORADUR MITE</t>
  </si>
  <si>
    <t>POR TBL NOB 50</t>
  </si>
  <si>
    <t>MAGNESIUM SULFURICUM BBP 10%</t>
  </si>
  <si>
    <t>INJ 5X10ML 10%</t>
  </si>
  <si>
    <t>MÁTOVÝ ČAJ LEROS</t>
  </si>
  <si>
    <t>SPC 20X2.0GM(SÁČKY)</t>
  </si>
  <si>
    <t>Meduňka Leros n.s.</t>
  </si>
  <si>
    <t>20x1g</t>
  </si>
  <si>
    <t>NITROGLYCERIN-SLOVAKOFARMA</t>
  </si>
  <si>
    <t>0,5MG TBL SLG 20</t>
  </si>
  <si>
    <t>OPHTHALMO-SEPTONEX</t>
  </si>
  <si>
    <t>OPH GTT SOL 1X10ML PLAST</t>
  </si>
  <si>
    <t>PANCREOLAN FORTE</t>
  </si>
  <si>
    <t>6000U TBL ENT 30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</si>
  <si>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</si>
  <si>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</si>
  <si>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</si>
  <si>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</si>
  <si>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</si>
  <si>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</si>
  <si>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AVMC</t>
  </si>
  <si>
    <t>10MG TBL NOB 40</t>
  </si>
  <si>
    <t>SUPPOSITORIA GLYCERINI LÉČIVA</t>
  </si>
  <si>
    <t>SUP 10X2,06G</t>
  </si>
  <si>
    <t>TELMISARTAN SANDOZ</t>
  </si>
  <si>
    <t>80MG TBL NOB 100</t>
  </si>
  <si>
    <t>TENSIOMIN</t>
  </si>
  <si>
    <t>TBL 30X12.5MG</t>
  </si>
  <si>
    <t>Vitar Soda tbl.150</t>
  </si>
  <si>
    <t>neleč.</t>
  </si>
  <si>
    <t>ZOLPIDEM MYLAN</t>
  </si>
  <si>
    <t>POR TBL FLM 20X10MG</t>
  </si>
  <si>
    <t>POR TBL FLM 50X10MG</t>
  </si>
  <si>
    <t>léky - radiofarmaka (KNM)</t>
  </si>
  <si>
    <t>SODIUM IODIDE (131I) INJECTION 2035MBQ</t>
  </si>
  <si>
    <t>37-1110MBQ/ML INJ SOL 2035MBQ</t>
  </si>
  <si>
    <t>SODIUM IODIDE (131I) INJECTION 2220MBQ</t>
  </si>
  <si>
    <t>37-1110MBQ/ML INJ SOL 2220MBQ</t>
  </si>
  <si>
    <t>THERACAP 131 1000MBQ</t>
  </si>
  <si>
    <t>1000MBQ CPS DUR 1</t>
  </si>
  <si>
    <t>THERACAP 131 100MBQ</t>
  </si>
  <si>
    <t>100MBQ CPS DUR 1</t>
  </si>
  <si>
    <t>THERACAP 131 1850MBQ</t>
  </si>
  <si>
    <t>1850MBQ CPS DUR 1</t>
  </si>
  <si>
    <t>THERACAP 131 185MBQ</t>
  </si>
  <si>
    <t>185MBQ CPS DUR 1</t>
  </si>
  <si>
    <t>THERACAP 131 200MBQ</t>
  </si>
  <si>
    <t>200MBQ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</si>
  <si>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</si>
  <si>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</si>
  <si>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</si>
  <si>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</si>
  <si>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</si>
  <si>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</si>
  <si>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</si>
  <si>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</si>
  <si>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</si>
  <si>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</si>
  <si>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ULTRA TECHNEKOW FM 10,75GBQ</t>
  </si>
  <si>
    <t>2,15-43,00GBQ RAD GEN 10,75GBQ</t>
  </si>
  <si>
    <t>0.9% W/V SODIUM CHLORIDE I.V.</t>
  </si>
  <si>
    <t>INJ 20X10ML</t>
  </si>
  <si>
    <t>ACIDUM ASCORBICUM</t>
  </si>
  <si>
    <t>INJ 5X5ML</t>
  </si>
  <si>
    <t>APAURIN</t>
  </si>
  <si>
    <t>INJ 10X2ML/10MG</t>
  </si>
  <si>
    <t>ATROPIN BIOTIKA 1MG</t>
  </si>
  <si>
    <t>INJ 10X1ML/1MG</t>
  </si>
  <si>
    <t>ATROVENT N</t>
  </si>
  <si>
    <t>INH SOL PSS200X20RG</t>
  </si>
  <si>
    <t>CALCIUM BIOTIKA</t>
  </si>
  <si>
    <t>INJ 10X10ML/1GM</t>
  </si>
  <si>
    <t>INJ 50X2ML/10MG</t>
  </si>
  <si>
    <t>DIAZEPAM SLOVAKOFARMA</t>
  </si>
  <si>
    <t>5MG TBL NOB 20(1X20)</t>
  </si>
  <si>
    <t>DITHIADEN</t>
  </si>
  <si>
    <t>TBL 20X2MG</t>
  </si>
  <si>
    <t>INJ 10X2ML</t>
  </si>
  <si>
    <t>ECOLAV Výplach očí 100ml</t>
  </si>
  <si>
    <t>100 ml</t>
  </si>
  <si>
    <t>FENOLAX</t>
  </si>
  <si>
    <t>5MG TBL ENT 30</t>
  </si>
  <si>
    <t>FUROSEMID HAMELN</t>
  </si>
  <si>
    <t>10MG/ML INJ SOL 10X2ML</t>
  </si>
  <si>
    <t>GLUKÓZA 5 BRAUN</t>
  </si>
  <si>
    <t>INF SOL 10X500ML-PE</t>
  </si>
  <si>
    <t>INF SOL 10X250ML-PE</t>
  </si>
  <si>
    <t>HEPARIN LECIVA</t>
  </si>
  <si>
    <t>INJ 1X10ML/50KU</t>
  </si>
  <si>
    <t>INF SOL 20X100MLPELAH</t>
  </si>
  <si>
    <t>INF SOL 10X250MLPELAH</t>
  </si>
  <si>
    <t>KL BARVA NA  DETI 20 g</t>
  </si>
  <si>
    <t>KL KAPSLE</t>
  </si>
  <si>
    <t>MAGNESIUM SULFATE KALCEKS</t>
  </si>
  <si>
    <t>100MG/ML INJ/INF SOL 5X10ML</t>
  </si>
  <si>
    <t>200MG/ML INJ/INF SOL 5X10ML</t>
  </si>
  <si>
    <t>MESOCAIN</t>
  </si>
  <si>
    <t>GEL 1X20GM</t>
  </si>
  <si>
    <t>INJ 10X10ML 1%</t>
  </si>
  <si>
    <t>MIDAZOLAM ACCORD 5 MG/ML</t>
  </si>
  <si>
    <t>INJ+INF SOL 10X10ML</t>
  </si>
  <si>
    <t>MS BENZINUM ZASOBNI</t>
  </si>
  <si>
    <t>UN 3295</t>
  </si>
  <si>
    <t>MS ETHANOLUM BENZ.DENAT. ZASOB.</t>
  </si>
  <si>
    <t>UN 1170</t>
  </si>
  <si>
    <t>NORADRENALIN LECIVA</t>
  </si>
  <si>
    <t>NOVALGIN</t>
  </si>
  <si>
    <t>INJ 10X2ML/1000MG</t>
  </si>
  <si>
    <t>STADALAX</t>
  </si>
  <si>
    <t>POR TBL OBD 20X5MG</t>
  </si>
  <si>
    <t>SYNTOPHYLLIN</t>
  </si>
  <si>
    <t>INJ 5X10ML/240MG</t>
  </si>
  <si>
    <t>TENSAMIN</t>
  </si>
  <si>
    <t>INJ 10X5ML</t>
  </si>
  <si>
    <t>TBL 30X25MG</t>
  </si>
  <si>
    <t>TORECAN</t>
  </si>
  <si>
    <t>INJ 5X1ML/6.5MG</t>
  </si>
  <si>
    <t>BRAIN-SPECT KIT 3</t>
  </si>
  <si>
    <t>0,3MG RAD KIT 3</t>
  </si>
  <si>
    <t>C-Thru rectangular Co-57 flood</t>
  </si>
  <si>
    <t>555Mbq-ETALON</t>
  </si>
  <si>
    <t>DATSCAN 74MBQ</t>
  </si>
  <si>
    <t>74MBQ/ML INJ SOL 1X2,5ML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</si>
  <si>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</si>
  <si>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</si>
  <si>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</si>
  <si>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</si>
  <si>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</si>
  <si>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</si>
  <si>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</si>
  <si>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</si>
  <si>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Likvidace</t>
  </si>
  <si>
    <t>MACRO-ALBUMON KIT 6</t>
  </si>
  <si>
    <t>2MG RAD KIT 6</t>
  </si>
  <si>
    <t>MIBG(I123)INJECTION 1X4ML</t>
  </si>
  <si>
    <t>74MBQ/ML INJ SOL 1X4ML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</si>
  <si>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</si>
  <si>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</si>
  <si>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</si>
  <si>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</si>
  <si>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</si>
  <si>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</si>
  <si>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ROTOP-EHIDA 2</t>
  </si>
  <si>
    <t>20MG RAD KIT 5X20MG</t>
  </si>
  <si>
    <t>SCINTIMUN 2+2</t>
  </si>
  <si>
    <t>1MG RAD KIT 2+2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</si>
  <si>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</si>
  <si>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</si>
  <si>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</si>
  <si>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</si>
  <si>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</si>
  <si>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</si>
  <si>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</si>
  <si>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</si>
  <si>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</si>
  <si>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</si>
  <si>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</si>
  <si>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</si>
  <si>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</si>
  <si>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6,45GBQ</t>
  </si>
  <si>
    <t>2,15-43,00GBQ RAD GEN 6,45GBQ</t>
  </si>
  <si>
    <t>YTTRIUM (90Y) COLLOID SUSPENSION 555MBQ</t>
  </si>
  <si>
    <t>37-370MBQ/ML INJ SUS 555MBQ</t>
  </si>
  <si>
    <t>léky - RTG diagnostika ZUL (LEK)</t>
  </si>
  <si>
    <t>RAPISCAN 400 MCG</t>
  </si>
  <si>
    <t>INJ SOL 1X5ML</t>
  </si>
  <si>
    <t>ANALGIN</t>
  </si>
  <si>
    <t>INJ SOL 5X5ML</t>
  </si>
  <si>
    <t>ARDEAOSMOSOL MA 20</t>
  </si>
  <si>
    <t>200G/L INF SOL 10X200ML</t>
  </si>
  <si>
    <t>BUSCOPAN</t>
  </si>
  <si>
    <t>20MG/ML INJ SOL 5X1ML</t>
  </si>
  <si>
    <t>CALCIUM CHLORATUM BIOTIKA</t>
  </si>
  <si>
    <t>DEXAMED</t>
  </si>
  <si>
    <t>INJ 10X2ML/8MG</t>
  </si>
  <si>
    <t>HYDROCORTISON VUAB 100 MG</t>
  </si>
  <si>
    <t>INJ PLV SOL 1X100MG</t>
  </si>
  <si>
    <t>INJ SOL 100X20ML II</t>
  </si>
  <si>
    <t>INF SOL 10X500MLPELAH</t>
  </si>
  <si>
    <t>NOVORAPID 100 U/ML</t>
  </si>
  <si>
    <t>INJ SOL 1X10ML</t>
  </si>
  <si>
    <t>VENTOLIN INHALER N</t>
  </si>
  <si>
    <t>100MCG/DÁV INH SUS PSS 200DÁV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</si>
  <si>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</si>
  <si>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</si>
  <si>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</si>
  <si>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</si>
  <si>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</si>
  <si>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</si>
  <si>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3-[18F] FLT, INJ 3,5GBQ</t>
  </si>
  <si>
    <t>1-8GBQ INJ SOL 3GBQ</t>
  </si>
  <si>
    <t>AXUMIN 1600MBQ</t>
  </si>
  <si>
    <t>1600MBQ/ML INJ SOL 1(1-10ML)</t>
  </si>
  <si>
    <t>FLUDEOXYGLUKOSA INJ. 1GBQ</t>
  </si>
  <si>
    <t>100-1500MBQ/ML INJ SOL 1GBQ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</si>
  <si>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</si>
  <si>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</si>
  <si>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</si>
  <si>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</si>
  <si>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</si>
  <si>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</si>
  <si>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</si>
  <si>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</si>
  <si>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</si>
  <si>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</si>
  <si>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</si>
  <si>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</si>
  <si>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FLUOROCHOLINE (18F) UJV 2GBQ</t>
  </si>
  <si>
    <t>100-1500MBQ/ML INJ SOL 0,5-20ML</t>
  </si>
  <si>
    <t>FLUOROCHOLINE (18F) UJV 3GBQ</t>
  </si>
  <si>
    <t>FLUOROCHOLINE (18F) UJV 4GBQ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</si>
  <si>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</si>
  <si>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</si>
  <si>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</si>
  <si>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</si>
  <si>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</si>
  <si>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</si>
  <si>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MICROPAQUE CT</t>
  </si>
  <si>
    <t>SUS 1X2000ML/100GM</t>
  </si>
  <si>
    <t>ULTRAVIST 370 MG/ML</t>
  </si>
  <si>
    <t>INJ SOL 10X100ML</t>
  </si>
  <si>
    <t>INJ SOL 8X500ML</t>
  </si>
  <si>
    <t>INJ SOL 1X200ML</t>
  </si>
  <si>
    <t>INJ SOL 10X50ML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</si>
  <si>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</si>
  <si>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</si>
  <si>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</si>
  <si>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</si>
  <si>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</si>
  <si>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</si>
  <si>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</si>
  <si>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 xml:space="preserve">2251 - KNM: přístr.pracoviště - PET </t>
  </si>
  <si>
    <t>C07AB07 - BISOPROLOL</t>
  </si>
  <si>
    <t>N02BB02 - SODNÁ SŮL METAMIZOLU</t>
  </si>
  <si>
    <t>N05CD08 - MIDAZOLAM</t>
  </si>
  <si>
    <t>N05CF02 - ZOLPIDEM</t>
  </si>
  <si>
    <t>R03AC02 - SALBUTAMOL</t>
  </si>
  <si>
    <t>A10AB05 - INSULIN ASPART</t>
  </si>
  <si>
    <t>H03AA01 - SODNÁ SŮL LEVOTHYROXINU</t>
  </si>
  <si>
    <t>C01CA03 - NOREPINEFRIN</t>
  </si>
  <si>
    <t>C07AB07</t>
  </si>
  <si>
    <t>233559</t>
  </si>
  <si>
    <t>BISOPROLOL MYLAN</t>
  </si>
  <si>
    <t>H03AA01</t>
  </si>
  <si>
    <t>147458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</si>
  <si>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</si>
  <si>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</si>
  <si>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</si>
  <si>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</si>
  <si>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</si>
  <si>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</si>
  <si>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</si>
  <si>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</si>
  <si>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</si>
  <si>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243130</t>
  </si>
  <si>
    <t>243135</t>
  </si>
  <si>
    <t>243138</t>
  </si>
  <si>
    <t>50MCG TBL NOB 100 II</t>
  </si>
  <si>
    <t>N05CF02</t>
  </si>
  <si>
    <t>233360</t>
  </si>
  <si>
    <t>10MG TBL FLM 20</t>
  </si>
  <si>
    <t>233366</t>
  </si>
  <si>
    <t>10MG TBL FLM 50</t>
  </si>
  <si>
    <t>R03AC02</t>
  </si>
  <si>
    <t>231956</t>
  </si>
  <si>
    <t>C01CA03</t>
  </si>
  <si>
    <t>536</t>
  </si>
  <si>
    <t>NORADRENALIN LÉČIVA</t>
  </si>
  <si>
    <t>1MG/ML INF CNC SOL 5X1ML</t>
  </si>
  <si>
    <t>N02BB02</t>
  </si>
  <si>
    <t>7981</t>
  </si>
  <si>
    <t>500MG/ML INJ SOL 10X2ML</t>
  </si>
  <si>
    <t>N05CD08</t>
  </si>
  <si>
    <t>239967</t>
  </si>
  <si>
    <t>MIDAZOLAM ACCORD</t>
  </si>
  <si>
    <t>5MG/ML INJ/INF SOL 10X10ML</t>
  </si>
  <si>
    <t>A10AB05</t>
  </si>
  <si>
    <t>26786</t>
  </si>
  <si>
    <t>NOVORAPID</t>
  </si>
  <si>
    <t>100U/ML INJ SOL 1X10ML</t>
  </si>
  <si>
    <t>Přehled plnění pozitivního listu - spotřeba léčivých přípravků - orientační přehled</t>
  </si>
  <si>
    <t>22 - KNM: Klinika nukleární medicíny</t>
  </si>
  <si>
    <t>2241 - KNM: laboratoř-SVLS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</si>
  <si>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</si>
  <si>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</si>
  <si>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</si>
  <si>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</si>
  <si>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</si>
  <si>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</si>
  <si>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</si>
  <si>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</si>
  <si>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</si>
  <si>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</si>
  <si>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</si>
  <si>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</si>
  <si>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</si>
  <si>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</si>
  <si>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</si>
  <si>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</si>
  <si>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</si>
  <si>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</si>
  <si>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</si>
  <si>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</si>
  <si>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</si>
  <si>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</si>
  <si>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BISOPROLOL</t>
  </si>
  <si>
    <t>233584</t>
  </si>
  <si>
    <t>5MG TBL FLM 100</t>
  </si>
  <si>
    <t>131474</t>
  </si>
  <si>
    <t>Jiný</t>
  </si>
  <si>
    <t>DESLORATADIN</t>
  </si>
  <si>
    <t>27899</t>
  </si>
  <si>
    <t>AERIUS</t>
  </si>
  <si>
    <t>5MG TBL FLM 90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</si>
  <si>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</si>
  <si>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</si>
  <si>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</si>
  <si>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</si>
  <si>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</si>
  <si>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</si>
  <si>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</si>
  <si>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</si>
  <si>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132908</t>
  </si>
  <si>
    <t>500MG TBL FLM 120</t>
  </si>
  <si>
    <t>EZETIMIB</t>
  </si>
  <si>
    <t>47997</t>
  </si>
  <si>
    <t>EZETROL</t>
  </si>
  <si>
    <t>10MG TBL NOB 98 II</t>
  </si>
  <si>
    <t>FUROSEMID</t>
  </si>
  <si>
    <t>56805</t>
  </si>
  <si>
    <t>FURORESE</t>
  </si>
  <si>
    <t>40MG TBL NOB 100</t>
  </si>
  <si>
    <t>IBUPROFEN</t>
  </si>
  <si>
    <t>234195</t>
  </si>
  <si>
    <t>BRUFEN</t>
  </si>
  <si>
    <t>400MG TBL FLM 30 II</t>
  </si>
  <si>
    <t>INOSIN PRANOBEX</t>
  </si>
  <si>
    <t>162748</t>
  </si>
  <si>
    <t>ISOPRINOSINE</t>
  </si>
  <si>
    <t>500MG TBL NOB 100</t>
  </si>
  <si>
    <t>KYSELINA ACETYLSALICYLOVÁ</t>
  </si>
  <si>
    <t>125114</t>
  </si>
  <si>
    <t>ANOPYRIN</t>
  </si>
  <si>
    <t>100MG TBL NOB 60(3X20)</t>
  </si>
  <si>
    <t>KYSELINA LISTOVÁ</t>
  </si>
  <si>
    <t>76064</t>
  </si>
  <si>
    <t>ACIDUM FOLICUM LÉČIVA</t>
  </si>
  <si>
    <t>10MG TBL OBD 30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</si>
  <si>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</si>
  <si>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</si>
  <si>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</si>
  <si>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</si>
  <si>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</si>
  <si>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</si>
  <si>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</si>
  <si>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OMEPRAZOL</t>
  </si>
  <si>
    <t>25365</t>
  </si>
  <si>
    <t>HELICID</t>
  </si>
  <si>
    <t>20MG CPS ETD 28 I</t>
  </si>
  <si>
    <t>25366</t>
  </si>
  <si>
    <t>20MG CPS ETD 90 I</t>
  </si>
  <si>
    <t>215606</t>
  </si>
  <si>
    <t>215608</t>
  </si>
  <si>
    <t>10MG CPS ETD 28 I</t>
  </si>
  <si>
    <t>PANTOPRAZOL</t>
  </si>
  <si>
    <t>214435</t>
  </si>
  <si>
    <t>CONTROLOC</t>
  </si>
  <si>
    <t>20MG TBL ENT 100</t>
  </si>
  <si>
    <t>214526</t>
  </si>
  <si>
    <t>40MG TBL ENT 100 I</t>
  </si>
  <si>
    <t>214433</t>
  </si>
  <si>
    <t>20MG TBL ENT 28 I</t>
  </si>
  <si>
    <t>PERINDOPRIL</t>
  </si>
  <si>
    <t>101205</t>
  </si>
  <si>
    <t>PRESTARIUM NEO</t>
  </si>
  <si>
    <t>5MG TBL FLM 30</t>
  </si>
  <si>
    <t>101211</t>
  </si>
  <si>
    <t>5MG TBL FLM 90(3X30)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</si>
  <si>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</si>
  <si>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</si>
  <si>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</si>
  <si>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</si>
  <si>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</si>
  <si>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</si>
  <si>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PREDNISON</t>
  </si>
  <si>
    <t>2963</t>
  </si>
  <si>
    <t>PREDNISON LÉČIVA</t>
  </si>
  <si>
    <t>20MG TBL NOB 20</t>
  </si>
  <si>
    <t>RAMIPRIL</t>
  </si>
  <si>
    <t>56983</t>
  </si>
  <si>
    <t>TRITACE</t>
  </si>
  <si>
    <t>5MG TBL NOB 100</t>
  </si>
  <si>
    <t>RUPATADIN</t>
  </si>
  <si>
    <t>114303</t>
  </si>
  <si>
    <t>TAMALIS</t>
  </si>
  <si>
    <t>10MG TBL NOB 50</t>
  </si>
  <si>
    <t>ZOLPIDEM</t>
  </si>
  <si>
    <t>ITOPRIDUM</t>
  </si>
  <si>
    <t>166760</t>
  </si>
  <si>
    <t>KINITO</t>
  </si>
  <si>
    <t>50MG TBL FLM 100(10X10)</t>
  </si>
  <si>
    <t>SODNÁ SŮL LEVOTHYROXINU</t>
  </si>
  <si>
    <t>147454</t>
  </si>
  <si>
    <t>88MCG TBL NOB 100 II</t>
  </si>
  <si>
    <t>147462</t>
  </si>
  <si>
    <t>200MCG TBL NOB 100 II</t>
  </si>
  <si>
    <t>147466</t>
  </si>
  <si>
    <t>137MCG TBL NOB 100 II</t>
  </si>
  <si>
    <t>184245</t>
  </si>
  <si>
    <t>75MCG TBL NOB 100</t>
  </si>
  <si>
    <t>46692</t>
  </si>
  <si>
    <t>75MCG TBL NOB 100 II</t>
  </si>
  <si>
    <t>46694</t>
  </si>
  <si>
    <t>125MCG TBL NOB 100 II</t>
  </si>
  <si>
    <t>69189</t>
  </si>
  <si>
    <t>69191</t>
  </si>
  <si>
    <t>150MCG TBL NOB 100 II</t>
  </si>
  <si>
    <t>97186</t>
  </si>
  <si>
    <t>243133</t>
  </si>
  <si>
    <t>243131</t>
  </si>
  <si>
    <t>243140</t>
  </si>
  <si>
    <t>243134</t>
  </si>
  <si>
    <t>243137</t>
  </si>
  <si>
    <t>243136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</si>
  <si>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</si>
  <si>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</si>
  <si>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</si>
  <si>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</si>
  <si>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</si>
  <si>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</si>
  <si>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</si>
  <si>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</si>
  <si>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47740</t>
  </si>
  <si>
    <t>RIVOCOR</t>
  </si>
  <si>
    <t>CETIRIZIN</t>
  </si>
  <si>
    <t>5496</t>
  </si>
  <si>
    <t>ZODAC</t>
  </si>
  <si>
    <t>10MG TBL FLM 60</t>
  </si>
  <si>
    <t>66030</t>
  </si>
  <si>
    <t>10MG TBL FLM 30</t>
  </si>
  <si>
    <t>CYPROTERON A ESTROGEN</t>
  </si>
  <si>
    <t>164235</t>
  </si>
  <si>
    <t>VREYA</t>
  </si>
  <si>
    <t>0,035MG/2MG TBL OBD 3X21</t>
  </si>
  <si>
    <t>28839</t>
  </si>
  <si>
    <t>0,5MG/ML POR SOL 120ML+LŽ</t>
  </si>
  <si>
    <t>185330</t>
  </si>
  <si>
    <t>DEXAMETHASON A ANTIINFEKTIVA</t>
  </si>
  <si>
    <t>225168</t>
  </si>
  <si>
    <t>MAXITROL</t>
  </si>
  <si>
    <t>OPH GTT SUS 1X5ML</t>
  </si>
  <si>
    <t>125122</t>
  </si>
  <si>
    <t>APO-DICLO SR 100</t>
  </si>
  <si>
    <t>100MG TBL RET 100</t>
  </si>
  <si>
    <t>ERDOSTEIN</t>
  </si>
  <si>
    <t>87073</t>
  </si>
  <si>
    <t>ERDOMED</t>
  </si>
  <si>
    <t>225MG POR GRA SUS 20</t>
  </si>
  <si>
    <t>FENOFIBRÁT</t>
  </si>
  <si>
    <t>218879</t>
  </si>
  <si>
    <t>FENOFIX</t>
  </si>
  <si>
    <t>267MG CPS DUR 90</t>
  </si>
  <si>
    <t>23513</t>
  </si>
  <si>
    <t>267MG CPS DUR 30</t>
  </si>
  <si>
    <t>GESTODEN A ETHINYLESTRADIOL</t>
  </si>
  <si>
    <t>115716</t>
  </si>
  <si>
    <t>LINDYNETTE 20</t>
  </si>
  <si>
    <t>75MCG/20MCG TBL OBD 3X21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</si>
  <si>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</si>
  <si>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</si>
  <si>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</si>
  <si>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</si>
  <si>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</si>
  <si>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</si>
  <si>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</si>
  <si>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</si>
  <si>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MEFENOXALON</t>
  </si>
  <si>
    <t>3645</t>
  </si>
  <si>
    <t>DIMEXOL</t>
  </si>
  <si>
    <t>200MG TBL NOB 30</t>
  </si>
  <si>
    <t>PITOFENON A ANALGETIKA</t>
  </si>
  <si>
    <t>88708</t>
  </si>
  <si>
    <t>ALGIFEN</t>
  </si>
  <si>
    <t>500MG/5,25MG/0,1MG TBL NOB 20</t>
  </si>
  <si>
    <t>SILYMARIN</t>
  </si>
  <si>
    <t>19570</t>
  </si>
  <si>
    <t>LAGOSA</t>
  </si>
  <si>
    <t>TBL OBD 50</t>
  </si>
  <si>
    <t>TELMISARTAN A DIURETIKA</t>
  </si>
  <si>
    <t>190082</t>
  </si>
  <si>
    <t>TELMISARTAN/HYDROCHLOROTHIAZID EGIS</t>
  </si>
  <si>
    <t>80MG/12,5MG TBL NOB 56 I</t>
  </si>
  <si>
    <t>219612</t>
  </si>
  <si>
    <t>TELMISARTAN/HYDROCHLOROTHIAZID XANTIS</t>
  </si>
  <si>
    <t>40MG/12,5MG TBL NOB 28</t>
  </si>
  <si>
    <t>TRAZODON</t>
  </si>
  <si>
    <t>46444</t>
  </si>
  <si>
    <t>TRITTICO AC</t>
  </si>
  <si>
    <t>150MG TBL RET 60</t>
  </si>
  <si>
    <t>MENINGOCOCCUS B, MULTIKOMPONENTNÍ VAKCÍNA</t>
  </si>
  <si>
    <t>193805</t>
  </si>
  <si>
    <t>BEXSERO</t>
  </si>
  <si>
    <t>INJ SUS 1X0,5ML+J</t>
  </si>
  <si>
    <t>PERINDOPRIL A BISOPROLOL</t>
  </si>
  <si>
    <t>213255</t>
  </si>
  <si>
    <t>COSYREL</t>
  </si>
  <si>
    <t>5MG/5MG TBL FLM 30</t>
  </si>
  <si>
    <t>MULTIENZYMOVÉ PŘÍPRAVKY (LIPASA, PROTEASA APOD.)</t>
  </si>
  <si>
    <t>215172</t>
  </si>
  <si>
    <t>KREON 25 000</t>
  </si>
  <si>
    <t>25000U CPS ETD 50</t>
  </si>
  <si>
    <t>JINÉ KAPILÁRY STABILIZUJÍCÍ LÁTKY</t>
  </si>
  <si>
    <t>107806</t>
  </si>
  <si>
    <t>AESCIN TEVA</t>
  </si>
  <si>
    <t>20MG TBL ENT 30</t>
  </si>
  <si>
    <t>ACEBUTOLOL</t>
  </si>
  <si>
    <t>80058</t>
  </si>
  <si>
    <t>SECTRAL</t>
  </si>
  <si>
    <t>400MG TBL FLM 30</t>
  </si>
  <si>
    <t>ALPRAZOLAM</t>
  </si>
  <si>
    <t>6618</t>
  </si>
  <si>
    <t>NEUROL</t>
  </si>
  <si>
    <t>0,5MG TBL NOB 30</t>
  </si>
  <si>
    <t>176913</t>
  </si>
  <si>
    <t>232163</t>
  </si>
  <si>
    <t>CONCOR</t>
  </si>
  <si>
    <t>89025</t>
  </si>
  <si>
    <t>DICLOFENAC AL</t>
  </si>
  <si>
    <t>50MG TBL ENT 50</t>
  </si>
  <si>
    <t>HYDROKORTISON</t>
  </si>
  <si>
    <t>2668</t>
  </si>
  <si>
    <t>OPHTHALMO-HYDROCORTISON LÉČIVA</t>
  </si>
  <si>
    <t>5MG/G OPH UNG 5G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</si>
  <si>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</si>
  <si>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</si>
  <si>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</si>
  <si>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</si>
  <si>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</si>
  <si>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</si>
  <si>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</si>
  <si>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</si>
  <si>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KLARITHROMYCIN</t>
  </si>
  <si>
    <t>216196</t>
  </si>
  <si>
    <t>KLACID</t>
  </si>
  <si>
    <t>250MG TBL FLM 14</t>
  </si>
  <si>
    <t>MOMETASON</t>
  </si>
  <si>
    <t>170760</t>
  </si>
  <si>
    <t>MOMMOX</t>
  </si>
  <si>
    <t>0,05MG/DÁV NAS SPR SUS 140DÁV</t>
  </si>
  <si>
    <t>132723</t>
  </si>
  <si>
    <t>NORETHISTERON A ESTROGEN</t>
  </si>
  <si>
    <t>96382</t>
  </si>
  <si>
    <t>TRISEQUENS</t>
  </si>
  <si>
    <t>2MG+2MG/1MG+1MG TBL FLM 1X28</t>
  </si>
  <si>
    <t>101233</t>
  </si>
  <si>
    <t>PRESTARIUM NEO FORTE</t>
  </si>
  <si>
    <t>10MG TBL FLM 90(3X30)</t>
  </si>
  <si>
    <t>176954</t>
  </si>
  <si>
    <t>500MG/ML+5MG/ML POR GTT SOL 1X50ML</t>
  </si>
  <si>
    <t>ROSUVASTATIN</t>
  </si>
  <si>
    <t>148070</t>
  </si>
  <si>
    <t>ROSUCARD</t>
  </si>
  <si>
    <t>10MG TBL FLM 90</t>
  </si>
  <si>
    <t>SÍRAN HOŘEČNATÝ</t>
  </si>
  <si>
    <t>499</t>
  </si>
  <si>
    <t>MAGNESIUM SULFURICUM BIOTIKA</t>
  </si>
  <si>
    <t>200MG/ML INJ SOL 5X10ML</t>
  </si>
  <si>
    <t>TELMISARTAN</t>
  </si>
  <si>
    <t>183078</t>
  </si>
  <si>
    <t>TELMISARTAN EGIS</t>
  </si>
  <si>
    <t>80MG TBL FLM 98</t>
  </si>
  <si>
    <t>TELMISARTAN A AMLODIPIN</t>
  </si>
  <si>
    <t>206208</t>
  </si>
  <si>
    <t>TEZEFORT</t>
  </si>
  <si>
    <t>80MG/5MG TBL NOB 90</t>
  </si>
  <si>
    <t>TETRYZOLIN, KOMBINACE</t>
  </si>
  <si>
    <t>187418</t>
  </si>
  <si>
    <t>SPERSALLERG</t>
  </si>
  <si>
    <t>0,5MG/ML+0,4MG/ML OPH GTT SOL 10ML</t>
  </si>
  <si>
    <t>THIAMAZOL</t>
  </si>
  <si>
    <t>87149</t>
  </si>
  <si>
    <t>THYROZOL</t>
  </si>
  <si>
    <t>DIENOGEST A ETHINYLESTRADIOL</t>
  </si>
  <si>
    <t>132824</t>
  </si>
  <si>
    <t>BONADEA</t>
  </si>
  <si>
    <t>2MG/0,03MG TBL FLM 3X21</t>
  </si>
  <si>
    <t>ORFENADRIN, KOMBINACE</t>
  </si>
  <si>
    <t>230352</t>
  </si>
  <si>
    <t>NEODOLPASSE</t>
  </si>
  <si>
    <t>75MG/30MG INF SOL 1X250ML</t>
  </si>
  <si>
    <t>26331</t>
  </si>
  <si>
    <t>180988</t>
  </si>
  <si>
    <t>GENTADEX</t>
  </si>
  <si>
    <t>5MG/ML+1MG/ML OPH GTT SOL 1X5ML</t>
  </si>
  <si>
    <t>AMLODIPIN</t>
  </si>
  <si>
    <t>15378</t>
  </si>
  <si>
    <t>AGEN</t>
  </si>
  <si>
    <t>5MG TBL NOB 90</t>
  </si>
  <si>
    <t>15379</t>
  </si>
  <si>
    <t>10MG TBL NOB 90</t>
  </si>
  <si>
    <t>2954</t>
  </si>
  <si>
    <t>10MG TBL NOB 30</t>
  </si>
  <si>
    <t>ATORVASTATIN</t>
  </si>
  <si>
    <t>148306</t>
  </si>
  <si>
    <t>TULIP</t>
  </si>
  <si>
    <t>40MG TBL FLM 30 I</t>
  </si>
  <si>
    <t>188850</t>
  </si>
  <si>
    <t>STACYL</t>
  </si>
  <si>
    <t>100MG TBL ENT 100</t>
  </si>
  <si>
    <t>215605</t>
  </si>
  <si>
    <t>198054</t>
  </si>
  <si>
    <t>SANVAL</t>
  </si>
  <si>
    <t>ACEKLOFENAK</t>
  </si>
  <si>
    <t>191730</t>
  </si>
  <si>
    <t>BIOFENAC</t>
  </si>
  <si>
    <t>100MG TBL FLM 60</t>
  </si>
  <si>
    <t>ALFAKALCIDOL</t>
  </si>
  <si>
    <t>14398</t>
  </si>
  <si>
    <t>ALPHA D3</t>
  </si>
  <si>
    <t>1MCG CPS MOL 30</t>
  </si>
  <si>
    <t>AMBROXOL</t>
  </si>
  <si>
    <t>223159</t>
  </si>
  <si>
    <t>MUCOSOLVAN</t>
  </si>
  <si>
    <t>7,5MG/ML POR SOL/INH SOL 60ML</t>
  </si>
  <si>
    <t>BILASTIN</t>
  </si>
  <si>
    <t>148675</t>
  </si>
  <si>
    <t>XADOS</t>
  </si>
  <si>
    <t>20MG TBL NOB 50</t>
  </si>
  <si>
    <t>199669</t>
  </si>
  <si>
    <t>BISOPROLOL PMCS</t>
  </si>
  <si>
    <t>2,5MG TBL NOB 100</t>
  </si>
  <si>
    <t>BROMAZEPAM</t>
  </si>
  <si>
    <t>88219</t>
  </si>
  <si>
    <t>LEXAURIN</t>
  </si>
  <si>
    <t>DIHYDROKODEIN</t>
  </si>
  <si>
    <t>41824</t>
  </si>
  <si>
    <t>DHC CONTINUS</t>
  </si>
  <si>
    <t>60MG TBL RET 60</t>
  </si>
  <si>
    <t>188415</t>
  </si>
  <si>
    <t>TEZZIMI</t>
  </si>
  <si>
    <t>10MG TBL NOB 30 I</t>
  </si>
  <si>
    <t>224660</t>
  </si>
  <si>
    <t>LUNAFEM</t>
  </si>
  <si>
    <t>0,075MG/0,02MG TBL OBD 3X21 I</t>
  </si>
  <si>
    <t>132941</t>
  </si>
  <si>
    <t>INDOMETACIN</t>
  </si>
  <si>
    <t>93723</t>
  </si>
  <si>
    <t>INDOMETACIN BERLIN-CHEMIE</t>
  </si>
  <si>
    <t>50MG SUP 10</t>
  </si>
  <si>
    <t>216199</t>
  </si>
  <si>
    <t>500MG TBL FLM 14</t>
  </si>
  <si>
    <t>KOLCHICIN</t>
  </si>
  <si>
    <t>119697</t>
  </si>
  <si>
    <t>COLCHICUM-DISPERT</t>
  </si>
  <si>
    <t>0,5MG TBL OBD 20</t>
  </si>
  <si>
    <t>METHYLPREDNISOLON</t>
  </si>
  <si>
    <t>40373</t>
  </si>
  <si>
    <t>MEDROL</t>
  </si>
  <si>
    <t>16MG TBL NOB 50</t>
  </si>
  <si>
    <t>12894</t>
  </si>
  <si>
    <t>100MG POR GRA SUS 15 I</t>
  </si>
  <si>
    <t>269</t>
  </si>
  <si>
    <t>5MG TBL NOB 20</t>
  </si>
  <si>
    <t>ROXITHROMYCIN</t>
  </si>
  <si>
    <t>10875</t>
  </si>
  <si>
    <t>ROXITHROMYCIN RATIOPHARM</t>
  </si>
  <si>
    <t>300MG TBL FLM 10X1</t>
  </si>
  <si>
    <t>UHLIČITAN VÁPENATÝ</t>
  </si>
  <si>
    <t>234738</t>
  </si>
  <si>
    <t>MAXI-KALZ 500</t>
  </si>
  <si>
    <t>500MG TBL EFF 20</t>
  </si>
  <si>
    <t>16286</t>
  </si>
  <si>
    <t>STILNOX</t>
  </si>
  <si>
    <t>221061</t>
  </si>
  <si>
    <t>10MG TBL FLM 28</t>
  </si>
  <si>
    <t>TRAMADOL A PARACETAMOL</t>
  </si>
  <si>
    <t>132872</t>
  </si>
  <si>
    <t>ZALDIAR</t>
  </si>
  <si>
    <t>37,5MG/325MG TBL FLM 30</t>
  </si>
  <si>
    <t>202701</t>
  </si>
  <si>
    <t>20MG TBL ENT 90</t>
  </si>
  <si>
    <t>14329</t>
  </si>
  <si>
    <t>0,25MCG CPS MOL 30</t>
  </si>
  <si>
    <t>BETAMETHASON A ANTIBIOTIKA</t>
  </si>
  <si>
    <t>17170</t>
  </si>
  <si>
    <t>BELOGENT</t>
  </si>
  <si>
    <t>0,5MG/G+1MG/G CRM 30G</t>
  </si>
  <si>
    <t>225549</t>
  </si>
  <si>
    <t>500MG TBL FLM 180(2X90)</t>
  </si>
  <si>
    <t>230583</t>
  </si>
  <si>
    <t>500MG TBL FLM 180</t>
  </si>
  <si>
    <t>201970</t>
  </si>
  <si>
    <t>PAMYCON</t>
  </si>
  <si>
    <t>33000IU/2500IU DRM PLV SOL 1</t>
  </si>
  <si>
    <t>221154</t>
  </si>
  <si>
    <t>KALCITRIOL</t>
  </si>
  <si>
    <t>14937</t>
  </si>
  <si>
    <t>ROCALTROL</t>
  </si>
  <si>
    <t>PREDNISOLON A ANTISEPTIKA</t>
  </si>
  <si>
    <t>225166</t>
  </si>
  <si>
    <t>IMACORT</t>
  </si>
  <si>
    <t>10MG/G+2,5MG/G+5MG/G CRM 20G</t>
  </si>
  <si>
    <t>247206</t>
  </si>
  <si>
    <t>RŮZNÉ JINÉ KOMBINACE ŽELEZA</t>
  </si>
  <si>
    <t>119653</t>
  </si>
  <si>
    <t>SORBIFER DURULES</t>
  </si>
  <si>
    <t>320MG/60MG TBL RET 60</t>
  </si>
  <si>
    <t>TOBRAMYCIN</t>
  </si>
  <si>
    <t>86264</t>
  </si>
  <si>
    <t>TOBREX</t>
  </si>
  <si>
    <t>3MG/ML OPH GTT SOL 1X5ML</t>
  </si>
  <si>
    <t>FENOXYMETHYLPENICILIN</t>
  </si>
  <si>
    <t>132893</t>
  </si>
  <si>
    <t>OSPEN 1500</t>
  </si>
  <si>
    <t>1500000IU TBL FLM 30</t>
  </si>
  <si>
    <t>INDAPAMID</t>
  </si>
  <si>
    <t>151949</t>
  </si>
  <si>
    <t>INDAP</t>
  </si>
  <si>
    <t>2,5MG CPS DUR 100</t>
  </si>
  <si>
    <t>KLOPIDOGREL</t>
  </si>
  <si>
    <t>149483</t>
  </si>
  <si>
    <t>ZYLLT</t>
  </si>
  <si>
    <t>75MG TBL FLM 56</t>
  </si>
  <si>
    <t>KODEIN</t>
  </si>
  <si>
    <t>56993</t>
  </si>
  <si>
    <t>CODEIN SLOVAKOFARMA</t>
  </si>
  <si>
    <t>30MG TBL NOB 10</t>
  </si>
  <si>
    <t>162079</t>
  </si>
  <si>
    <t>NOLPAZA</t>
  </si>
  <si>
    <t>20MG TBL ENT 98</t>
  </si>
  <si>
    <t>109397</t>
  </si>
  <si>
    <t>20MG TBL ENT 14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</si>
  <si>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</si>
  <si>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</si>
  <si>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</si>
  <si>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</si>
  <si>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</si>
  <si>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</si>
  <si>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</si>
  <si>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</si>
  <si>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XYLOMETAZOLIN</t>
  </si>
  <si>
    <t>218087</t>
  </si>
  <si>
    <t>OTRIVIN RHINOSTOP</t>
  </si>
  <si>
    <t>0,5MG/ML+0,6MG/ML NAS SPR SOL 1X10ML+PUMPA</t>
  </si>
  <si>
    <t>HOŘČÍK (KOMBINACE RŮZNÝCH SOLÍ)</t>
  </si>
  <si>
    <t>215978</t>
  </si>
  <si>
    <t>MAGNOSOLV</t>
  </si>
  <si>
    <t>365MG POR GRA SOL SCC 30</t>
  </si>
  <si>
    <t>234736</t>
  </si>
  <si>
    <t>99600</t>
  </si>
  <si>
    <t>DIAZEPAM</t>
  </si>
  <si>
    <t>2477</t>
  </si>
  <si>
    <t>5MG TBL NOB 20(2X10)</t>
  </si>
  <si>
    <t>201992</t>
  </si>
  <si>
    <t>DROTAVERIN</t>
  </si>
  <si>
    <t>192729</t>
  </si>
  <si>
    <t>NO-SPA</t>
  </si>
  <si>
    <t>40MG TBL NOB 24</t>
  </si>
  <si>
    <t>ESOMEPRAZOL</t>
  </si>
  <si>
    <t>180080</t>
  </si>
  <si>
    <t>HELIDES</t>
  </si>
  <si>
    <t>40MG CPS ETD 98</t>
  </si>
  <si>
    <t>ETOFYLIN-NIKOTINÁT</t>
  </si>
  <si>
    <t>17983</t>
  </si>
  <si>
    <t>OXYPHYLLIN</t>
  </si>
  <si>
    <t>100MG TBL NOB 50</t>
  </si>
  <si>
    <t>IPRATROPIUM-BROMID</t>
  </si>
  <si>
    <t>32992</t>
  </si>
  <si>
    <t>0,02MG/DÁV INH SOL PSS 200DÁV</t>
  </si>
  <si>
    <t>NIFURATEL</t>
  </si>
  <si>
    <t>70498</t>
  </si>
  <si>
    <t>MACMIROR</t>
  </si>
  <si>
    <t>200MG TBL OBD 20</t>
  </si>
  <si>
    <t>NORFLOXACIN</t>
  </si>
  <si>
    <t>93465</t>
  </si>
  <si>
    <t>NOLICIN</t>
  </si>
  <si>
    <t>400MG TBL FLM 20</t>
  </si>
  <si>
    <t>NYSTATIN, KOMBINACE</t>
  </si>
  <si>
    <t>92490</t>
  </si>
  <si>
    <t>MACMIROR COMPLEX</t>
  </si>
  <si>
    <t>500MG/200000IU VAG CPS MOL 8</t>
  </si>
  <si>
    <t>247210</t>
  </si>
  <si>
    <t>5MG TBL NOB 40</t>
  </si>
  <si>
    <t>SALBUTAMOL</t>
  </si>
  <si>
    <t>31934</t>
  </si>
  <si>
    <t>58380</t>
  </si>
  <si>
    <t>VENTOLIN</t>
  </si>
  <si>
    <t>5MG/ML INH SOL 1X20ML</t>
  </si>
  <si>
    <t>THEOFYLIN</t>
  </si>
  <si>
    <t>61238</t>
  </si>
  <si>
    <t>THEOPLUS 300</t>
  </si>
  <si>
    <t>300MG TBL PRO 30</t>
  </si>
  <si>
    <t>FLUTIKASON, KOMBINACE</t>
  </si>
  <si>
    <t>231709</t>
  </si>
  <si>
    <t>DYMISTIN</t>
  </si>
  <si>
    <t>137MCG/50MCG NAS SPR SUS 1X23G</t>
  </si>
  <si>
    <t>VILANTEROL A FLUTIKASON-FUROÁT</t>
  </si>
  <si>
    <t>194567</t>
  </si>
  <si>
    <t>RELVAR ELLIPTA</t>
  </si>
  <si>
    <t>184MCG/22MCG INH PLV DOS 1X30DÁV</t>
  </si>
  <si>
    <t>AZITHROMYCIN</t>
  </si>
  <si>
    <t>155859</t>
  </si>
  <si>
    <t>SUMAMED</t>
  </si>
  <si>
    <t>500MG TBL FLM 3</t>
  </si>
  <si>
    <t>53913</t>
  </si>
  <si>
    <t>AZITROMYCIN SANDOZ</t>
  </si>
  <si>
    <t>250MG TBL FLM 6</t>
  </si>
  <si>
    <t>FLUTRIMAZOL</t>
  </si>
  <si>
    <t>208560</t>
  </si>
  <si>
    <t>MICETAL</t>
  </si>
  <si>
    <t>10MG/G GEL 100G</t>
  </si>
  <si>
    <t>48262</t>
  </si>
  <si>
    <t>3300IU/G+250IU/G DRM PLV ADS 1X5G</t>
  </si>
  <si>
    <t>56992</t>
  </si>
  <si>
    <t>15MG TBL NOB 10</t>
  </si>
  <si>
    <t>218168</t>
  </si>
  <si>
    <t>HELICID 10 ZENTIVA</t>
  </si>
  <si>
    <t>10MG CPS ETD 28</t>
  </si>
  <si>
    <t>56981</t>
  </si>
  <si>
    <t>5MG TBL NOB 30</t>
  </si>
  <si>
    <t>VITAMIN B1 V KOMBINACI S VITAMINEM B6 A/NEBO B12</t>
  </si>
  <si>
    <t>13816</t>
  </si>
  <si>
    <t>MILGAMMA N</t>
  </si>
  <si>
    <t>40MG/90MG/0,25MG CPS MOL 50</t>
  </si>
  <si>
    <t>219460</t>
  </si>
  <si>
    <t>ZOLPIDEM AUROVITAS</t>
  </si>
  <si>
    <t>BETAMETHASON</t>
  </si>
  <si>
    <t>19757</t>
  </si>
  <si>
    <t>BELODERM</t>
  </si>
  <si>
    <t>0,5MG/G UNG 30G</t>
  </si>
  <si>
    <t>CEFUROXIM</t>
  </si>
  <si>
    <t>47728</t>
  </si>
  <si>
    <t>ZINNAT</t>
  </si>
  <si>
    <t>DEXTROMETHORFAN</t>
  </si>
  <si>
    <t>204004</t>
  </si>
  <si>
    <t>STOPEX NA SUCHÝ KAŠEL</t>
  </si>
  <si>
    <t>10MG/5ML POR SOL 1X125ML</t>
  </si>
  <si>
    <t>14828</t>
  </si>
  <si>
    <t>FLECTOR EP RAPID</t>
  </si>
  <si>
    <t>50MG POR GRA SOL SCC 20</t>
  </si>
  <si>
    <t>199680</t>
  </si>
  <si>
    <t>300MG CPS DUR 60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</si>
  <si>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</si>
  <si>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</si>
  <si>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</si>
  <si>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</si>
  <si>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</si>
  <si>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</si>
  <si>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</si>
  <si>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</si>
  <si>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CHLORID DRASELNÝ</t>
  </si>
  <si>
    <t>17189</t>
  </si>
  <si>
    <t>KALIUM CHLORATUM BIOMEDICA</t>
  </si>
  <si>
    <t>500MG TBL ENT 100</t>
  </si>
  <si>
    <t>NIFUROXAZID</t>
  </si>
  <si>
    <t>214593</t>
  </si>
  <si>
    <t>ERCEFURYL</t>
  </si>
  <si>
    <t>200MG CPS DUR 14</t>
  </si>
  <si>
    <t>498</t>
  </si>
  <si>
    <t>100MG/ML INJ SOL 5X10ML</t>
  </si>
  <si>
    <t>SODNÁ SŮL METAMIZOLU</t>
  </si>
  <si>
    <t>55823</t>
  </si>
  <si>
    <t>500MG TBL FLM 20</t>
  </si>
  <si>
    <t>PROTEIN LIDSKÉHO PAPILLOMAVIRU TYPU 6, 11, 16, 18, 31, 33, 4</t>
  </si>
  <si>
    <t>210636</t>
  </si>
  <si>
    <t>GARDASIL 9</t>
  </si>
  <si>
    <t>INJ SUS 1X0,5ML+2J</t>
  </si>
  <si>
    <t>DIFENOXYLÁT</t>
  </si>
  <si>
    <t>30652</t>
  </si>
  <si>
    <t>REASEC</t>
  </si>
  <si>
    <t>2,5MG/0,025MG TBL NOB 20</t>
  </si>
  <si>
    <t>ACIKLOVIR</t>
  </si>
  <si>
    <t>155936</t>
  </si>
  <si>
    <t>HERPESIN</t>
  </si>
  <si>
    <t>400MG TBL NOB 25</t>
  </si>
  <si>
    <t>DOXYCYKLIN</t>
  </si>
  <si>
    <t>32954</t>
  </si>
  <si>
    <t>DOXYHEXAL</t>
  </si>
  <si>
    <t>100MG TBL NOB 20</t>
  </si>
  <si>
    <t>173200</t>
  </si>
  <si>
    <t>40MG/ML+12MG/ML DRM PLQ SOL 1+1X30ML</t>
  </si>
  <si>
    <t>LATANOPROST</t>
  </si>
  <si>
    <t>58893</t>
  </si>
  <si>
    <t>XALATAN</t>
  </si>
  <si>
    <t>0,05MG/ML OPH GTT SOL 2,5ML I</t>
  </si>
  <si>
    <t>MELOXIKAM</t>
  </si>
  <si>
    <t>112561</t>
  </si>
  <si>
    <t>RECOXA</t>
  </si>
  <si>
    <t>15MG TBL NOB 30</t>
  </si>
  <si>
    <t>112562</t>
  </si>
  <si>
    <t>15MG TBL NOB 60</t>
  </si>
  <si>
    <t>SULFAMETHOXAZOL A TRIMETHOPRIM</t>
  </si>
  <si>
    <t>203954</t>
  </si>
  <si>
    <t>BISEPTOL</t>
  </si>
  <si>
    <t>400MG/80MG TBL NOB 28</t>
  </si>
  <si>
    <t>TIZANIDIN</t>
  </si>
  <si>
    <t>16052</t>
  </si>
  <si>
    <t>SIRDALUD</t>
  </si>
  <si>
    <t>4MG TBL NOB 30</t>
  </si>
  <si>
    <t>TOLPERISON</t>
  </si>
  <si>
    <t>57525</t>
  </si>
  <si>
    <t>MYDOCALM</t>
  </si>
  <si>
    <t>150MG TBL FLM 30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</si>
  <si>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</si>
  <si>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</si>
  <si>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</si>
  <si>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</si>
  <si>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</si>
  <si>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C09DA07 - TELMISARTAN A DIURETIKA</t>
  </si>
  <si>
    <t>R06AX27 - DESLORATADIN</t>
  </si>
  <si>
    <t>J01DC02 - CEFUROXIM</t>
  </si>
  <si>
    <t>C10AX09 - EZETIMIB</t>
  </si>
  <si>
    <t>J05AB01 - ACIKLOVIR</t>
  </si>
  <si>
    <t>N02AJ13 - TRAMADOL A PARACETAMOL</t>
  </si>
  <si>
    <t>J01FA10 - AZITHROMYCIN</t>
  </si>
  <si>
    <t>A02BC02 - PANTOPRAZOL</t>
  </si>
  <si>
    <t>A07DA01 - ANTIPROPULZIVA</t>
  </si>
  <si>
    <t>C03CA01 - FUROSEMID</t>
  </si>
  <si>
    <t>N05BA12 - ALPRAZOLAM</t>
  </si>
  <si>
    <t>R06AE07 - CETIRIZIN</t>
  </si>
  <si>
    <t>R01AD09 - MOMETASON</t>
  </si>
  <si>
    <t>C09AA04 - PERINDOPRIL</t>
  </si>
  <si>
    <t>C08CA01 - AMLODIPIN</t>
  </si>
  <si>
    <t>H02AB04 - METHYLPREDNISOLON</t>
  </si>
  <si>
    <t>A03FA07 - ITOPRIDUM</t>
  </si>
  <si>
    <t>J05AX05 - INOSIN PRANOBEX</t>
  </si>
  <si>
    <t>C09AA05 - RAMIPRIL</t>
  </si>
  <si>
    <t>M01AC06 - MELOXIKAM</t>
  </si>
  <si>
    <t>B01AC04 - KLOPIDOGREL</t>
  </si>
  <si>
    <t>A02BC02</t>
  </si>
  <si>
    <t>C03CA01</t>
  </si>
  <si>
    <t>BISOPROLOL AUROVITAS</t>
  </si>
  <si>
    <t>C09AA04</t>
  </si>
  <si>
    <t>C09AA05</t>
  </si>
  <si>
    <t>C10AX09</t>
  </si>
  <si>
    <t>J05AX05</t>
  </si>
  <si>
    <t>R06AX27</t>
  </si>
  <si>
    <t>A03FA07</t>
  </si>
  <si>
    <t>J05AB01</t>
  </si>
  <si>
    <t>M01AC06</t>
  </si>
  <si>
    <t>R06AE07</t>
  </si>
  <si>
    <t>C09DA07</t>
  </si>
  <si>
    <t>C10AB05</t>
  </si>
  <si>
    <t>N05BA12</t>
  </si>
  <si>
    <t>R01AD09</t>
  </si>
  <si>
    <t>J01DC02</t>
  </si>
  <si>
    <t>A07DA01</t>
  </si>
  <si>
    <t>C08CA01</t>
  </si>
  <si>
    <t>H02AB04</t>
  </si>
  <si>
    <t>N02AJ13</t>
  </si>
  <si>
    <t>J01FA10</t>
  </si>
  <si>
    <t>B01AC04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</si>
  <si>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</si>
  <si>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</si>
  <si>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</si>
  <si>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</si>
  <si>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</si>
  <si>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</si>
  <si>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</si>
  <si>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</si>
  <si>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</si>
  <si>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</si>
  <si>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</si>
  <si>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ZB084</t>
  </si>
  <si>
    <t>NĂˇplast transpore 2,50 cm x 9,14 m 1527-1 - nahrazeno ZQ117</t>
  </si>
  <si>
    <t>ZL995</t>
  </si>
  <si>
    <t>Obinadlo hyrofilnĂ­ sterilnĂ­  6 cm x 5 m  004310190</t>
  </si>
  <si>
    <t>ZL996</t>
  </si>
  <si>
    <t>Obinadlo hyrofilnĂ­ sterilnĂ­  8 cm x 5 m  004310182</t>
  </si>
  <si>
    <t>ZQ569</t>
  </si>
  <si>
    <t>Vata buniÄŤitĂˇ dÄ›lenĂˇ cellin 2 role / 500 ks 40 x 50 mm 1230206310</t>
  </si>
  <si>
    <t>50115060</t>
  </si>
  <si>
    <t>ZPr - ostatní (Z503)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</si>
  <si>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</si>
  <si>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</si>
  <si>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</si>
  <si>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</si>
  <si>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</si>
  <si>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</si>
  <si>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</si>
  <si>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</si>
  <si>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ZF159</t>
  </si>
  <si>
    <t>NĂˇdoba na kontaminovanĂ˝ odpad 1 l 15-0002</t>
  </si>
  <si>
    <t>ZC200</t>
  </si>
  <si>
    <t>NĂˇdoba na kontaminovanĂ˝ odpad 1 l HRANATĂ 15-0002 - povoleno pouze pro KNM</t>
  </si>
  <si>
    <t>ZE159</t>
  </si>
  <si>
    <t>NĂˇdoba na kontaminovanĂ˝ odpad 2 l 15-0003</t>
  </si>
  <si>
    <t>ZL105</t>
  </si>
  <si>
    <t>NĂˇstavec pro odbÄ›r moÄŤe ke zkumavce vacuete 450251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</si>
  <si>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</si>
  <si>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</si>
  <si>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</si>
  <si>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KNM</t>
  </si>
  <si>
    <t>ZB006</t>
  </si>
  <si>
    <t>TeplomÄ›r digitĂˇlnĂ­ thermovalT/1050 basic 9250023 (9250391)</t>
  </si>
  <si>
    <t>ZI949</t>
  </si>
  <si>
    <t>TeplomÄ›r digitĂˇlnĂ­ TOP4 s pevnĂ˝m hrotem P03283</t>
  </si>
  <si>
    <t>ZB756</t>
  </si>
  <si>
    <t>Zkumavka 3 ml K3 edta fialovĂˇ 454086</t>
  </si>
  <si>
    <t>ZB777</t>
  </si>
  <si>
    <t>Zkumavka ÄŤervenĂˇ 3,5 ml gel 454071</t>
  </si>
  <si>
    <t>ZB774</t>
  </si>
  <si>
    <t>Zkumavka ÄŤervenĂˇ 5 ml gel 456071</t>
  </si>
  <si>
    <t>ZG515</t>
  </si>
  <si>
    <t>Zkumavka moÄŤovĂˇ vacuette 10,5 ml bal. Ăˇ 50 ks 455007</t>
  </si>
  <si>
    <t>ZS137</t>
  </si>
  <si>
    <t>Zkumavka s mediem 8110131+ flovakovanĂ˝ tampon 550040, virologickĂ© transportnĂ­ mĂ©dium VPM 3 ml (eSwab) 8110131+550040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</si>
  <si>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</si>
  <si>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</si>
  <si>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</si>
  <si>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</si>
  <si>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</si>
  <si>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</si>
  <si>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</si>
  <si>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</si>
  <si>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ZB425</t>
  </si>
  <si>
    <t>Jehla spinĂˇlnĂ­ spinocan 18 G x 88 mm rĹŻĹľovĂˇ bal. Ăˇ 25 ks 4501390-01</t>
  </si>
  <si>
    <t>ZA360</t>
  </si>
  <si>
    <t>Jehla sterican 0,5 x 25 mm oranĹľovĂˇ 9186158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</si>
  <si>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</si>
  <si>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</si>
  <si>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</si>
  <si>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</si>
  <si>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</si>
  <si>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</si>
  <si>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</si>
  <si>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</si>
  <si>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</si>
  <si>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</si>
  <si>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ZA981</t>
  </si>
  <si>
    <t>Rukavice vyĹˇetĹ™ovacĂ­ nitril mĂˇtovĂ© L bal. Ăˇ 200 ks AP66883MA COVID 19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</si>
  <si>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</si>
  <si>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</si>
  <si>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50115020</t>
  </si>
  <si>
    <t>laboratorní diagnostika-LEK (Z501)</t>
  </si>
  <si>
    <t>DC342</t>
  </si>
  <si>
    <t>ACETON P.A.</t>
  </si>
  <si>
    <t>804536</t>
  </si>
  <si>
    <t xml:space="preserve">-Diagnostikum připr. </t>
  </si>
  <si>
    <t>DB257</t>
  </si>
  <si>
    <t>CHLOROFORM P.A. - stab. methanolem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</si>
  <si>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</si>
  <si>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</si>
  <si>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</si>
  <si>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</si>
  <si>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</si>
  <si>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</si>
  <si>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</si>
  <si>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</si>
  <si>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ZA090</t>
  </si>
  <si>
    <t>Vata buniÄŤitĂˇ pĹ™Ă­Ĺ™ezy 37 x 57 cm 2730152</t>
  </si>
  <si>
    <t>Vata buniÄŤitĂˇ pĹ™Ă­Ĺ™ezy 37 x 57 cm 9130670</t>
  </si>
  <si>
    <t>ZB905</t>
  </si>
  <si>
    <t>Elektroda defibrilaÄŤnĂ­ CPR-D Zoll 8900-0800-01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</si>
  <si>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</si>
  <si>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</si>
  <si>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</si>
  <si>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</si>
  <si>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ZA737</t>
  </si>
  <si>
    <t>Filtr mini spike modrĂ˝ 4550234</t>
  </si>
  <si>
    <t>ZQ248</t>
  </si>
  <si>
    <t>HadiÄŤka spojovacĂ­ HS 1,8 x 450 mm LL DEPH free 2200 045 ND</t>
  </si>
  <si>
    <t>ZD211</t>
  </si>
  <si>
    <t>Kohout trojcestnĂ˝ modrĂ˝ bal. Ăˇ 75 ks, RO 301- pouze pro KNM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</si>
  <si>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</si>
  <si>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</si>
  <si>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</si>
  <si>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</si>
  <si>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ZS816</t>
  </si>
  <si>
    <t>ManĹľeta TK k ergometrickĂ©mu systĂ©mu CardioPoint Ergo E600 Flexi - Cardiowise, standard, 25-35 cm GS000.724 (55181)</t>
  </si>
  <si>
    <t>ZC800</t>
  </si>
  <si>
    <t>NĂˇĂşstek jednorĂˇzovĂ˝ s nos. klipem Ăˇ 20 ks DRN3694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</si>
  <si>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</si>
  <si>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</si>
  <si>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</si>
  <si>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</si>
  <si>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</si>
  <si>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</si>
  <si>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</si>
  <si>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</si>
  <si>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</si>
  <si>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</si>
  <si>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</si>
  <si>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</si>
  <si>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</si>
  <si>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</si>
  <si>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</si>
  <si>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 + KNM</t>
  </si>
  <si>
    <t>ZI931</t>
  </si>
  <si>
    <t>UzĂˇvÄ›r dezinfekÄŤnĂ­ k bezjehlovĂ©mu vstupu se 70% IPA  bal. 250 ks NCF-004</t>
  </si>
  <si>
    <t>ZK798</t>
  </si>
  <si>
    <t>ZĂˇtka combi modrĂˇ 4495152</t>
  </si>
  <si>
    <t>ZB763</t>
  </si>
  <si>
    <t>Zkumavka ÄŤervenĂˇ 9 ml 455092</t>
  </si>
  <si>
    <t>ZI182</t>
  </si>
  <si>
    <t>Zkumavka moÄŤovĂˇ + aplikĂˇtor s chem.stabilizĂˇtorem UriSwab ĹľlutĂˇ 802CE.A</t>
  </si>
  <si>
    <t>Zkumavka odbÄ›rovĂˇ Vacuette ÄŤervenĂˇ 3,5 ml gel 454071</t>
  </si>
  <si>
    <t>Zkumavka odbÄ›rovĂˇ Vacuette ÄŤervenĂˇ 5 ml gel 456071</t>
  </si>
  <si>
    <t>ZA832</t>
  </si>
  <si>
    <t>Jehla injekÄŤnĂ­ 0,9 x 40 mm ĹľlutĂˇ 4657519</t>
  </si>
  <si>
    <t>ZA836</t>
  </si>
  <si>
    <t>Jehla injekÄŤnĂ­ 0,9 x 70 mm ĹľlutĂˇ 4665791</t>
  </si>
  <si>
    <t>ZE668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</si>
  <si>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</si>
  <si>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</si>
  <si>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</si>
  <si>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</si>
  <si>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</si>
  <si>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ZT078</t>
  </si>
  <si>
    <t>Rukavice vyĹˇetĹ™ovacĂ­ nitril GLOVE nesterilnĂ­ svÄ›tle modrĂ© L</t>
  </si>
  <si>
    <t>Rukavice vyĹˇetĹ™ovacĂ­ nitril nesterilnĂ­ basic bez pudru modrĂ© S bal. Ăˇ 200 ks 44750</t>
  </si>
  <si>
    <t>Rukavice vyĹˇetĹ™ovacĂ­ nitril nesterilnĂ­ basic bez pudru XL bal. Ăˇ 170 ks (44753) 44744</t>
  </si>
  <si>
    <t>ZT088</t>
  </si>
  <si>
    <t>Rukavice vyĹˇetĹ™ovacĂ­ nitril nesterilnĂ­ nepudrovanĂ© modrĂ© S bal. Ăˇ 100 ks 1323806535</t>
  </si>
  <si>
    <t>50115040</t>
  </si>
  <si>
    <t>laboratorní materiál (Z505)</t>
  </si>
  <si>
    <t>ZS797</t>
  </si>
  <si>
    <t>ZĂˇtka ke zkumavce, PE, prĹŻm. dna 11 mm, prĹŻm. hornĂ­ ÄŤĂˇsti 13 mm, s krouĹľky, -40 aĹľ +80Â°C, sterilizovatelnĂ© Gamma zĂˇĹ™., pĹ™Ă­rodnĂ­,  bal.Ăˇ 1000 ks 212-0545</t>
  </si>
  <si>
    <t>ZI558</t>
  </si>
  <si>
    <t>NĂˇplast curapor   7 x   5 cm 32912  (22120,  nĂˇhrada za cosmopor )</t>
  </si>
  <si>
    <t>ZB556</t>
  </si>
  <si>
    <t>Jehla injekÄŤnĂ­ 1,2 x 40 mm rĹŻĹľovĂˇ 4665120</t>
  </si>
  <si>
    <t>ZA595</t>
  </si>
  <si>
    <t>KrytĂ­ tegaderm 6,0 cm x 7,0 cm bal. Ăˇ 100 ks s vĂ˝Ĺ™ezem 1623W</t>
  </si>
  <si>
    <t>ZB404</t>
  </si>
  <si>
    <t>NĂˇplast cosmos 8 cm x 1 m 5403353</t>
  </si>
  <si>
    <t>ZA450</t>
  </si>
  <si>
    <t>NĂˇplast omniplast 1,25 cm x 9,1 m bal. Ăˇ 24 ks 9004520</t>
  </si>
  <si>
    <t>ZL997</t>
  </si>
  <si>
    <t>Obinadlo hyrofilnĂ­ sterilnĂ­ 10 cm x 5 m  004310174</t>
  </si>
  <si>
    <t>ZB542</t>
  </si>
  <si>
    <t>AdaptĂ©r m/m bal. Ăˇ 100 ks 5206642</t>
  </si>
  <si>
    <t>ZD212</t>
  </si>
  <si>
    <t>BrĂ˝le kyslĂ­kovĂ© pro dospÄ›lĂ© 1,8 m standard 1161000/L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</si>
  <si>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</si>
  <si>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</si>
  <si>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</si>
  <si>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</si>
  <si>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</si>
  <si>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</si>
  <si>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</si>
  <si>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</si>
  <si>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</si>
  <si>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vasofix 20G rĹŻĹľovĂˇ safety 4269110S-01</t>
  </si>
  <si>
    <t>ZD808</t>
  </si>
  <si>
    <t>Kanyla vasofix 22G modrĂˇ safety 4269098S-01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</si>
  <si>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</si>
  <si>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</si>
  <si>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</si>
  <si>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</si>
  <si>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</si>
  <si>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</si>
  <si>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</si>
  <si>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</si>
  <si>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</si>
  <si>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</si>
  <si>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</si>
  <si>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</si>
  <si>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</si>
  <si>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</si>
  <si>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50115063</t>
  </si>
  <si>
    <t>ZPr - vaky, sety (Z528)</t>
  </si>
  <si>
    <t>ZC801</t>
  </si>
  <si>
    <t>Set dĂ˝chacĂ­ jednorĂˇzovĂ˝ bal. Ăˇ 10 ks (5081) DRN3695</t>
  </si>
  <si>
    <t>ZR741</t>
  </si>
  <si>
    <t>Set infuznĂ­ 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</si>
  <si>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</si>
  <si>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</si>
  <si>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ZA999</t>
  </si>
  <si>
    <t>Jehla injekÄŤnĂ­ 0,5 x 16 mm oranĹľovĂˇ 4657853</t>
  </si>
  <si>
    <t>ZF925</t>
  </si>
  <si>
    <t>Jehla injekÄŤnĂ­ 0,9 x 25 mm ĹľlutĂˇ Ăˇ 100 ks 4657500</t>
  </si>
  <si>
    <t>Rukavice vyĹˇetĹ™ovacĂ­ nitril nesterilnĂ­ basic bez pudru modrĂ© XL bal. Ăˇ 170 ks 44753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</si>
  <si>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</si>
  <si>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</si>
  <si>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</si>
  <si>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</si>
  <si>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</si>
  <si>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</si>
  <si>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</si>
  <si>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</si>
  <si>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</si>
  <si>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</si>
  <si>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</si>
  <si>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</si>
  <si>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</si>
  <si>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</si>
  <si>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</si>
  <si>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</si>
  <si>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</si>
  <si>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</si>
  <si>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</si>
  <si>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</si>
  <si>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</si>
  <si>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</si>
  <si>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</si>
  <si>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</si>
  <si>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</si>
  <si>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</si>
  <si>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</si>
  <si>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</si>
  <si>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</si>
  <si>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</si>
  <si>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</si>
  <si>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</si>
  <si>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</si>
  <si>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</si>
  <si>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</si>
  <si>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</si>
  <si>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</si>
  <si>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Hudson Lenka</t>
  </si>
  <si>
    <t>Kincl Vladimír</t>
  </si>
  <si>
    <t>Mysliveček Miroslav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</si>
  <si>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</si>
  <si>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</si>
  <si>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</si>
  <si>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</si>
  <si>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</si>
  <si>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</si>
  <si>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</si>
  <si>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</si>
  <si>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</si>
  <si>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</si>
  <si>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</si>
  <si>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</si>
  <si>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</si>
  <si>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</si>
  <si>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</si>
  <si>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</si>
  <si>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</si>
  <si>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</si>
  <si>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</si>
  <si>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</si>
  <si>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</si>
  <si>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</si>
  <si>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</si>
  <si>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</si>
  <si>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</si>
  <si>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</si>
  <si>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</si>
  <si>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</si>
  <si>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</si>
  <si>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</si>
  <si>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</si>
  <si>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</si>
  <si>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</si>
  <si>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</si>
  <si>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</si>
  <si>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</si>
  <si>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</si>
  <si>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</si>
  <si>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</si>
  <si>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</si>
  <si>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</si>
  <si>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</si>
  <si>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</si>
  <si>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</si>
  <si>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</si>
  <si>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</si>
  <si>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</si>
  <si>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</si>
  <si>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</si>
  <si>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</si>
  <si>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</si>
  <si>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</si>
  <si>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</si>
  <si>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</si>
  <si>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</si>
  <si>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</si>
  <si>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</si>
  <si>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0002059</t>
  </si>
  <si>
    <t>99mTc-erytrocyty vitální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</si>
  <si>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</si>
  <si>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</si>
  <si>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</si>
  <si>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</si>
  <si>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</si>
  <si>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</si>
  <si>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</si>
  <si>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</si>
  <si>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</si>
  <si>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</si>
  <si>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</si>
  <si>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</si>
  <si>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</si>
  <si>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</si>
  <si>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</si>
  <si>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</si>
  <si>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</si>
  <si>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</si>
  <si>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</si>
  <si>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</si>
  <si>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</si>
  <si>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</si>
  <si>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</si>
  <si>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</si>
  <si>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</si>
  <si>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</si>
  <si>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</si>
  <si>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</si>
  <si>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</si>
  <si>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</si>
  <si>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</si>
  <si>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</si>
  <si>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</si>
  <si>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</si>
  <si>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</si>
  <si>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</si>
  <si>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</si>
  <si>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</si>
  <si>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</si>
  <si>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</si>
  <si>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</si>
  <si>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</si>
  <si>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</si>
  <si>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</si>
  <si>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</si>
  <si>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</si>
  <si>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</si>
  <si>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</si>
  <si>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</si>
  <si>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</si>
  <si>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</si>
  <si>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</si>
  <si>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</si>
  <si>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</si>
  <si>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</si>
  <si>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</si>
  <si>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</si>
  <si>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</si>
  <si>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</si>
  <si>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</si>
  <si>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</si>
  <si>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</si>
  <si>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</si>
  <si>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</si>
  <si>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</si>
  <si>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</si>
  <si>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</si>
  <si>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</si>
  <si>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</si>
  <si>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</si>
  <si>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</si>
  <si>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</si>
  <si>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</si>
  <si>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</si>
  <si>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</si>
  <si>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</si>
  <si>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</si>
  <si>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</si>
  <si>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</si>
  <si>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</si>
  <si>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</si>
  <si>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</si>
  <si>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</si>
  <si>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</si>
  <si>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</si>
  <si>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</si>
  <si>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</si>
  <si>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</si>
  <si>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</si>
  <si>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</si>
  <si>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</si>
  <si>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</si>
  <si>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</si>
  <si>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</si>
  <si>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</si>
  <si>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47133</t>
  </si>
  <si>
    <t>RADIONUKLIDOVÁ VENTRIKULOGRAFIE KLIDOVÁ</t>
  </si>
  <si>
    <t>91807</t>
  </si>
  <si>
    <t>(DRG) DOZIMETRIE - OVĚŘENÍ OZÁŘENÍ CÍLOVÝCH OBJEMŮ</t>
  </si>
  <si>
    <t>0022077</t>
  </si>
  <si>
    <t>IOMERON</t>
  </si>
  <si>
    <t>0093626</t>
  </si>
  <si>
    <t>ULTRAVIST 370</t>
  </si>
  <si>
    <t>0095609</t>
  </si>
  <si>
    <t>0224707</t>
  </si>
  <si>
    <t>ULTRAVIST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</si>
  <si>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</si>
  <si>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</si>
  <si>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</si>
  <si>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</si>
  <si>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</si>
  <si>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</si>
  <si>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</si>
  <si>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</si>
  <si>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</si>
  <si>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</si>
  <si>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</si>
  <si>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</si>
  <si>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</si>
  <si>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</si>
  <si>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</si>
  <si>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</si>
  <si>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>0027720</t>
  </si>
  <si>
    <t>THYROG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</si>
  <si>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</si>
  <si>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</si>
  <si>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</si>
  <si>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</si>
  <si>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</si>
  <si>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</si>
  <si>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</si>
  <si>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</si>
  <si>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</si>
  <si>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</si>
  <si>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</si>
  <si>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</si>
  <si>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</si>
  <si>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</si>
  <si>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</si>
  <si>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</si>
  <si>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</si>
  <si>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</si>
  <si>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</si>
  <si>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</si>
  <si>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</si>
  <si>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</si>
  <si>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</si>
  <si>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</si>
  <si>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</si>
  <si>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</si>
  <si>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</si>
  <si>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</si>
  <si>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</si>
  <si>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</si>
  <si>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</si>
  <si>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</si>
  <si>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</si>
  <si>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0002083</t>
  </si>
  <si>
    <t>99mTc-DTPA aer.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</si>
  <si>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</si>
  <si>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</si>
  <si>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</si>
  <si>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</si>
  <si>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</si>
  <si>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</si>
  <si>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</si>
  <si>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</si>
  <si>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</si>
  <si>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</si>
  <si>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</si>
  <si>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</si>
  <si>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</si>
  <si>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</si>
  <si>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THYROGEN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</si>
  <si>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</si>
  <si>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</si>
  <si>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</si>
  <si>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</si>
  <si>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</si>
  <si>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</t>
  </si>
  <si>
    <t>4F7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</si>
  <si>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</si>
  <si>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</si>
  <si>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</si>
  <si>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</si>
  <si>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</si>
  <si>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</si>
  <si>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</si>
  <si>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</si>
  <si>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</si>
  <si>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</si>
  <si>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</si>
  <si>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</si>
  <si>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</si>
  <si>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</si>
  <si>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</si>
  <si>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</si>
  <si>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</si>
  <si>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</si>
  <si>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</si>
  <si>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</si>
  <si>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</si>
  <si>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</si>
  <si>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</si>
  <si>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</si>
  <si>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</si>
  <si>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</si>
  <si>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</si>
  <si>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</si>
  <si>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</si>
  <si>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</si>
  <si>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</si>
  <si>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</si>
  <si>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</si>
  <si>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</si>
  <si>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</si>
  <si>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</si>
  <si>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</si>
  <si>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</si>
  <si>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</si>
  <si>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</si>
  <si>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08321</t>
  </si>
  <si>
    <t>A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</si>
  <si>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</si>
  <si>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</si>
  <si>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</si>
  <si>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</si>
  <si>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</si>
  <si>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</si>
  <si>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</si>
  <si>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</si>
  <si>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</si>
  <si>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</si>
  <si>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</si>
  <si>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</si>
  <si>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</si>
  <si>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</si>
  <si>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</si>
  <si>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</si>
  <si>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</si>
  <si>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</si>
  <si>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</si>
  <si>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</si>
  <si>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</si>
  <si>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</si>
  <si>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</si>
  <si>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</si>
  <si>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</si>
  <si>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</si>
  <si>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</si>
  <si>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</si>
  <si>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</si>
  <si>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</si>
  <si>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</si>
  <si>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</si>
  <si>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</si>
  <si>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</si>
  <si>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</si>
  <si>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</si>
  <si>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</si>
  <si>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</si>
  <si>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</si>
  <si>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</si>
  <si>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</si>
  <si>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</si>
  <si>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</si>
  <si>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</si>
  <si>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</si>
  <si>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</si>
  <si>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</si>
  <si>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</si>
  <si>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</si>
  <si>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</si>
  <si>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</si>
  <si>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</si>
  <si>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</si>
  <si>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</si>
  <si>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</si>
  <si>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</si>
  <si>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</si>
  <si>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</si>
  <si>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</si>
  <si>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</si>
  <si>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</si>
  <si>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</si>
  <si>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</si>
  <si>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</si>
  <si>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</si>
  <si>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</si>
  <si>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</si>
  <si>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</si>
  <si>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</si>
  <si>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</si>
  <si>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</si>
  <si>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</si>
  <si>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</si>
  <si>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</si>
  <si>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</si>
  <si>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</si>
  <si>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</si>
  <si>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</si>
  <si>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</si>
  <si>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</si>
  <si>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</si>
  <si>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</si>
  <si>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</si>
  <si>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</si>
  <si>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</si>
  <si>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</si>
  <si>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</si>
  <si>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</si>
  <si>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</si>
  <si>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</si>
  <si>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</si>
  <si>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</si>
  <si>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</si>
  <si>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</si>
  <si>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</si>
  <si>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</si>
  <si>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</si>
  <si>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</si>
  <si>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</si>
  <si>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</si>
  <si>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</si>
  <si>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</si>
  <si>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</si>
  <si>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</si>
  <si>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93141</t>
  </si>
  <si>
    <t>KALCITONIN</t>
  </si>
  <si>
    <t>93151</t>
  </si>
  <si>
    <t>FERRITIN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</si>
  <si>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</si>
  <si>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</si>
  <si>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</si>
  <si>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</si>
  <si>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</si>
  <si>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</si>
  <si>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</si>
  <si>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</si>
  <si>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</si>
  <si>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</si>
  <si>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</si>
  <si>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</si>
  <si>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</si>
  <si>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</si>
  <si>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</si>
  <si>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</si>
  <si>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</si>
  <si>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</si>
  <si>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</si>
  <si>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</si>
  <si>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</si>
  <si>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</si>
  <si>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</si>
  <si>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</si>
  <si>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</si>
  <si>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</si>
  <si>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</si>
  <si>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</si>
  <si>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</si>
  <si>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</si>
  <si>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</si>
  <si>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</si>
  <si>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</si>
  <si>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</si>
  <si>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</si>
  <si>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</si>
  <si>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</si>
  <si>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</si>
  <si>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</si>
  <si>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</si>
  <si>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</si>
  <si>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</si>
  <si>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</si>
  <si>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</si>
  <si>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</si>
  <si>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</si>
  <si>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</si>
  <si>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</si>
  <si>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</si>
  <si>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</si>
  <si>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</si>
  <si>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</si>
  <si>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</si>
  <si>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</si>
  <si>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</si>
  <si>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</si>
  <si>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</si>
  <si>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</si>
  <si>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</si>
  <si>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</si>
  <si>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</si>
  <si>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</si>
  <si>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</si>
  <si>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</si>
  <si>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</si>
  <si>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</si>
  <si>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</si>
  <si>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</si>
  <si>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</si>
  <si>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</si>
  <si>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</si>
  <si>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</si>
  <si>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</si>
  <si>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</si>
  <si>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</si>
  <si>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</si>
  <si>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</si>
  <si>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</si>
  <si>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</si>
  <si>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</si>
  <si>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81355</t>
  </si>
  <si>
    <t>APOLIPOPROTEINY AI NEBO B</t>
  </si>
  <si>
    <t>93193</t>
  </si>
  <si>
    <t>THYMIDINKINÁZA</t>
  </si>
  <si>
    <t>81675</t>
  </si>
  <si>
    <t>MIKROALBUMINURIE</t>
  </si>
  <si>
    <t>81423</t>
  </si>
  <si>
    <t>FOSFATÁZA ALKALICKÁ IZOENZYMY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</si>
  <si>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</si>
  <si>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</si>
  <si>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</si>
  <si>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</si>
  <si>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</si>
  <si>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</si>
  <si>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</si>
  <si>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</si>
  <si>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</si>
  <si>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</si>
  <si>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</si>
  <si>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</si>
  <si>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</si>
  <si>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</si>
  <si>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</si>
  <si>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</si>
  <si>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</si>
  <si>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</si>
  <si>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</si>
  <si>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35</t>
  </si>
  <si>
    <t>222</t>
  </si>
  <si>
    <t>22112</t>
  </si>
  <si>
    <t>VYŠETŘENÍ KREVNÍ SKUPINY ABO, RH (D) V SÉRII</t>
  </si>
  <si>
    <t>37</t>
  </si>
  <si>
    <t>807</t>
  </si>
  <si>
    <t>87217</t>
  </si>
  <si>
    <t>PROKRAJOVÁNÍ BLOKU (POLOSÉRIOVÉ ŘEZY) S 1-3 PREPAR</t>
  </si>
  <si>
    <t>87231</t>
  </si>
  <si>
    <t>IMUNOHISTOCHEMIE (ZA KAŽDÝ MARKER Z 1 BLOKU)</t>
  </si>
  <si>
    <t>87433</t>
  </si>
  <si>
    <t>STANDARDNÍ CYTOLOGICKÉ BARVENÍ,  ZA 1-3 PREPARÁTY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</si>
  <si>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</si>
  <si>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</si>
  <si>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</si>
  <si>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</si>
  <si>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</si>
  <si>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</si>
  <si>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</si>
  <si>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</si>
  <si>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</si>
  <si>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</si>
  <si>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</si>
  <si>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</si>
  <si>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</si>
  <si>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</si>
  <si>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</si>
  <si>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</si>
  <si>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</si>
  <si>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</si>
  <si>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</si>
  <si>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</si>
  <si>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</si>
  <si>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</si>
  <si>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</si>
  <si>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</si>
  <si>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</si>
  <si>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>STANOVENÍ CITLIVOSTI NA ATB KVANTITATIVNÍ METODOU</t>
  </si>
  <si>
    <t>82069</t>
  </si>
  <si>
    <t>STANOVENÍ PRODUKCE BETA-LAKTAMÁZY</t>
  </si>
  <si>
    <t>82079</t>
  </si>
  <si>
    <t>STANOVENÍ PROTILÁTEK PROTI ANTIGENŮM VIRŮ (KROMĚ H</t>
  </si>
  <si>
    <t>82040</t>
  </si>
  <si>
    <t>IZOLACE RNA A TRANSKRIPCE PRO VYŠETŘENÍ EXTRAHUMÁN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</si>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</sst>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64" formatCode="_(&quot;Kč&quot;* #,##0.00_);_(&quot;Kč&quot;* \(#,##0.00\);_(&quot;Kč&quot;* &quot;-&quot;??_);_(@_)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;\-#,##0%;"/>
    <numFmt numFmtId="177" formatCode="#,##0.0;\-#,##0.0;"/>
    <numFmt numFmtId="178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2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2" fontId="30" fillId="3" borderId="30" xfId="81" applyNumberFormat="1" applyFont="1" applyFill="1" applyBorder="1"/>
    <xf numFmtId="172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7" xfId="26" applyNumberFormat="1" applyFont="1" applyFill="1" applyBorder="1"/>
    <xf numFmtId="9" fontId="31" fillId="0" borderId="28" xfId="26" applyNumberFormat="1" applyFont="1" applyFill="1" applyBorder="1"/>
    <xf numFmtId="171" fontId="31" fillId="0" borderId="52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9" xfId="26" applyNumberFormat="1" applyFont="1" applyFill="1" applyBorder="1"/>
    <xf numFmtId="171" fontId="31" fillId="0" borderId="24" xfId="26" applyNumberFormat="1" applyFont="1" applyFill="1" applyBorder="1"/>
    <xf numFmtId="9" fontId="31" fillId="0" borderId="25" xfId="26" applyNumberFormat="1" applyFont="1" applyFill="1" applyBorder="1"/>
    <xf numFmtId="171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8" fontId="33" fillId="2" borderId="23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8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8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8" fontId="33" fillId="3" borderId="23" xfId="86" applyNumberFormat="1" applyFont="1" applyFill="1" applyBorder="1" applyAlignment="1">
      <alignment horizontal="right"/>
    </xf>
    <xf numFmtId="168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8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8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8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51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5" fontId="33" fillId="0" borderId="78" xfId="53" applyNumberFormat="1" applyFont="1" applyFill="1" applyBorder="1"/>
    <xf numFmtId="165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1" fontId="31" fillId="0" borderId="51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8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8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70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70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70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8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8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8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8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8" fontId="33" fillId="2" borderId="3" xfId="26" quotePrefix="1" applyNumberFormat="1" applyFont="1" applyFill="1" applyBorder="1" applyAlignment="1">
      <alignment horizontal="center"/>
    </xf>
    <xf numFmtId="168" fontId="33" fillId="2" borderId="57" xfId="26" applyNumberFormat="1" applyFont="1" applyFill="1" applyBorder="1"/>
    <xf numFmtId="168" fontId="33" fillId="3" borderId="57" xfId="26" applyNumberFormat="1" applyFont="1" applyFill="1" applyBorder="1"/>
    <xf numFmtId="168" fontId="33" fillId="4" borderId="57" xfId="26" applyNumberFormat="1" applyFont="1" applyFill="1" applyBorder="1"/>
    <xf numFmtId="168" fontId="33" fillId="10" borderId="57" xfId="26" applyNumberFormat="1" applyFont="1" applyFill="1" applyBorder="1"/>
    <xf numFmtId="168" fontId="31" fillId="7" borderId="17" xfId="26" applyNumberFormat="1" applyFont="1" applyFill="1" applyBorder="1"/>
    <xf numFmtId="168" fontId="31" fillId="7" borderId="108" xfId="26" applyNumberFormat="1" applyFont="1" applyFill="1" applyBorder="1"/>
    <xf numFmtId="168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9" fontId="3" fillId="2" borderId="0" xfId="26" applyNumberFormat="1" applyFont="1" applyFill="1" applyBorder="1" applyAlignment="1">
      <alignment horizontal="left" vertical="top"/>
    </xf>
    <xf numFmtId="169" fontId="3" fillId="2" borderId="0" xfId="24" applyNumberFormat="1" applyFont="1" applyFill="1" applyBorder="1" applyAlignment="1">
      <alignment horizontal="left" vertical="center" wrapText="1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9" fontId="0" fillId="0" borderId="0" xfId="0" applyNumberFormat="1"/>
    <xf numFmtId="0" fontId="51" fillId="0" borderId="0" xfId="0" applyFont="1" applyFill="1" applyAlignment="1">
      <alignment horizontal="left" indent="2"/>
    </xf>
    <xf numFmtId="177" fontId="41" fillId="0" borderId="18" xfId="0" applyNumberFormat="1" applyFont="1" applyBorder="1" applyAlignment="1">
      <alignment vertical="center"/>
    </xf>
    <xf numFmtId="174" fontId="41" fillId="0" borderId="34" xfId="0" applyNumberFormat="1" applyFont="1" applyBorder="1" applyAlignment="1">
      <alignment vertical="center"/>
    </xf>
    <xf numFmtId="174" fontId="34" fillId="0" borderId="19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174" fontId="34" fillId="0" borderId="18" xfId="0" applyNumberFormat="1" applyFont="1" applyBorder="1" applyAlignment="1">
      <alignment vertical="center"/>
    </xf>
    <xf numFmtId="175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4" fontId="34" fillId="0" borderId="0" xfId="0" applyNumberFormat="1" applyFont="1" applyBorder="1" applyAlignment="1">
      <alignment horizontal="right" vertical="center"/>
    </xf>
    <xf numFmtId="176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4" fontId="41" fillId="0" borderId="119" xfId="0" applyNumberFormat="1" applyFont="1" applyBorder="1" applyAlignment="1">
      <alignment horizontal="right" vertical="center"/>
    </xf>
    <xf numFmtId="174" fontId="41" fillId="0" borderId="85" xfId="0" applyNumberFormat="1" applyFont="1" applyBorder="1" applyAlignment="1">
      <alignment horizontal="right" vertical="center"/>
    </xf>
    <xf numFmtId="174" fontId="41" fillId="0" borderId="87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5" fontId="41" fillId="0" borderId="122" xfId="0" applyNumberFormat="1" applyFont="1" applyBorder="1" applyAlignment="1">
      <alignment vertical="center"/>
    </xf>
    <xf numFmtId="175" fontId="41" fillId="0" borderId="119" xfId="0" applyNumberFormat="1" applyFont="1" applyBorder="1" applyAlignment="1">
      <alignment vertical="center"/>
    </xf>
    <xf numFmtId="175" fontId="41" fillId="0" borderId="85" xfId="0" applyNumberFormat="1" applyFont="1" applyBorder="1" applyAlignment="1">
      <alignment vertical="center"/>
    </xf>
    <xf numFmtId="169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7" fontId="41" fillId="2" borderId="85" xfId="0" applyNumberFormat="1" applyFont="1" applyFill="1" applyBorder="1" applyAlignment="1">
      <alignment horizontal="center" vertical="center"/>
    </xf>
    <xf numFmtId="174" fontId="41" fillId="0" borderId="94" xfId="0" applyNumberFormat="1" applyFont="1" applyBorder="1" applyAlignment="1">
      <alignment horizontal="right" vertical="center"/>
    </xf>
    <xf numFmtId="176" fontId="41" fillId="0" borderId="93" xfId="0" applyNumberFormat="1" applyFont="1" applyBorder="1" applyAlignment="1">
      <alignment horizontal="right" vertical="center"/>
    </xf>
    <xf numFmtId="174" fontId="41" fillId="0" borderId="93" xfId="0" applyNumberFormat="1" applyFont="1" applyBorder="1" applyAlignment="1">
      <alignment horizontal="right" vertical="center"/>
    </xf>
    <xf numFmtId="174" fontId="41" fillId="0" borderId="94" xfId="0" applyNumberFormat="1" applyFont="1" applyBorder="1" applyAlignment="1">
      <alignment vertical="center"/>
    </xf>
    <xf numFmtId="174" fontId="41" fillId="0" borderId="93" xfId="0" applyNumberFormat="1" applyFont="1" applyBorder="1" applyAlignment="1">
      <alignment vertical="center"/>
    </xf>
    <xf numFmtId="174" fontId="41" fillId="0" borderId="92" xfId="0" applyNumberFormat="1" applyFont="1" applyBorder="1" applyAlignment="1">
      <alignment vertical="center"/>
    </xf>
    <xf numFmtId="177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5" fontId="33" fillId="2" borderId="121" xfId="53" applyNumberFormat="1" applyFont="1" applyFill="1" applyBorder="1" applyAlignment="1">
      <alignment horizontal="left"/>
    </xf>
    <xf numFmtId="165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5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5" fontId="34" fillId="0" borderId="90" xfId="0" applyNumberFormat="1" applyFont="1" applyFill="1" applyBorder="1"/>
    <xf numFmtId="165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5" fontId="34" fillId="0" borderId="98" xfId="0" applyNumberFormat="1" applyFont="1" applyFill="1" applyBorder="1"/>
    <xf numFmtId="165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5" fontId="34" fillId="0" borderId="93" xfId="0" applyNumberFormat="1" applyFont="1" applyFill="1" applyBorder="1"/>
    <xf numFmtId="165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5" fontId="34" fillId="0" borderId="32" xfId="0" applyNumberFormat="1" applyFont="1" applyFill="1" applyBorder="1"/>
    <xf numFmtId="166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5" fontId="34" fillId="0" borderId="147" xfId="0" applyNumberFormat="1" applyFont="1" applyFill="1" applyBorder="1"/>
    <xf numFmtId="166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5" fontId="34" fillId="0" borderId="150" xfId="0" applyNumberFormat="1" applyFont="1" applyFill="1" applyBorder="1"/>
    <xf numFmtId="166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5" fontId="33" fillId="2" borderId="58" xfId="53" applyNumberFormat="1" applyFont="1" applyFill="1" applyBorder="1" applyAlignment="1">
      <alignment horizontal="left"/>
    </xf>
    <xf numFmtId="165" fontId="34" fillId="0" borderId="32" xfId="0" applyNumberFormat="1" applyFont="1" applyFill="1" applyBorder="1" applyAlignment="1">
      <alignment horizontal="right"/>
    </xf>
    <xf numFmtId="165" fontId="34" fillId="0" borderId="150" xfId="0" applyNumberFormat="1" applyFont="1" applyFill="1" applyBorder="1" applyAlignment="1">
      <alignment horizontal="right"/>
    </xf>
    <xf numFmtId="165" fontId="34" fillId="0" borderId="147" xfId="0" applyNumberFormat="1" applyFont="1" applyFill="1" applyBorder="1" applyAlignment="1">
      <alignment horizontal="right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70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70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70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70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70" fontId="34" fillId="0" borderId="32" xfId="0" applyNumberFormat="1" applyFont="1" applyFill="1" applyBorder="1"/>
    <xf numFmtId="170" fontId="34" fillId="0" borderId="28" xfId="0" applyNumberFormat="1" applyFont="1" applyFill="1" applyBorder="1"/>
    <xf numFmtId="170" fontId="34" fillId="0" borderId="150" xfId="0" applyNumberFormat="1" applyFont="1" applyFill="1" applyBorder="1"/>
    <xf numFmtId="170" fontId="34" fillId="0" borderId="151" xfId="0" applyNumberFormat="1" applyFont="1" applyFill="1" applyBorder="1"/>
    <xf numFmtId="170" fontId="34" fillId="0" borderId="147" xfId="0" applyNumberFormat="1" applyFont="1" applyFill="1" applyBorder="1"/>
    <xf numFmtId="170" fontId="34" fillId="0" borderId="148" xfId="0" applyNumberFormat="1" applyFont="1" applyFill="1" applyBorder="1"/>
    <xf numFmtId="0" fontId="41" fillId="0" borderId="146" xfId="0" applyFont="1" applyFill="1" applyBorder="1"/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3" fontId="70" fillId="0" borderId="138" xfId="0" applyNumberFormat="1" applyFont="1" applyBorder="1"/>
    <xf numFmtId="167" fontId="70" fillId="0" borderId="138" xfId="0" applyNumberFormat="1" applyFont="1" applyBorder="1"/>
    <xf numFmtId="167" fontId="70" fillId="0" borderId="152" xfId="0" applyNumberFormat="1" applyFont="1" applyBorder="1"/>
    <xf numFmtId="167" fontId="5" fillId="0" borderId="138" xfId="0" applyNumberFormat="1" applyFont="1" applyBorder="1" applyAlignment="1">
      <alignment horizontal="right"/>
    </xf>
    <xf numFmtId="167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8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 applyAlignment="1">
      <alignment horizontal="right"/>
    </xf>
    <xf numFmtId="167" fontId="70" fillId="0" borderId="138" xfId="0" applyNumberFormat="1" applyFont="1" applyBorder="1" applyAlignment="1">
      <alignment horizontal="right"/>
    </xf>
    <xf numFmtId="167" fontId="70" fillId="0" borderId="152" xfId="0" applyNumberFormat="1" applyFont="1" applyBorder="1" applyAlignment="1">
      <alignment horizontal="right"/>
    </xf>
    <xf numFmtId="167" fontId="70" fillId="0" borderId="19" xfId="0" applyNumberFormat="1" applyFont="1" applyBorder="1" applyAlignment="1">
      <alignment horizontal="right"/>
    </xf>
    <xf numFmtId="167" fontId="5" fillId="0" borderId="19" xfId="0" applyNumberFormat="1" applyFont="1" applyBorder="1" applyAlignment="1">
      <alignment horizontal="right"/>
    </xf>
    <xf numFmtId="167" fontId="71" fillId="0" borderId="152" xfId="0" applyNumberFormat="1" applyFont="1" applyBorder="1" applyAlignment="1">
      <alignment horizontal="right"/>
    </xf>
    <xf numFmtId="167" fontId="70" fillId="0" borderId="19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7" fontId="34" fillId="0" borderId="138" xfId="0" applyNumberFormat="1" applyFont="1" applyBorder="1"/>
    <xf numFmtId="167" fontId="34" fillId="0" borderId="152" xfId="0" applyNumberFormat="1" applyFont="1" applyBorder="1"/>
    <xf numFmtId="167" fontId="34" fillId="0" borderId="19" xfId="0" applyNumberFormat="1" applyFont="1" applyBorder="1"/>
    <xf numFmtId="3" fontId="34" fillId="0" borderId="0" xfId="0" applyNumberFormat="1" applyFont="1" applyBorder="1"/>
    <xf numFmtId="167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7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7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7" fontId="70" fillId="0" borderId="107" xfId="0" applyNumberFormat="1" applyFont="1" applyBorder="1"/>
    <xf numFmtId="167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7" fontId="5" fillId="0" borderId="107" xfId="0" applyNumberFormat="1" applyFont="1" applyBorder="1" applyAlignment="1">
      <alignment horizontal="right"/>
    </xf>
    <xf numFmtId="167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8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7" fontId="70" fillId="0" borderId="2" xfId="0" applyNumberFormat="1" applyFont="1" applyBorder="1"/>
    <xf numFmtId="167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7" xfId="53" applyNumberFormat="1" applyFont="1" applyFill="1" applyBorder="1" applyAlignment="1">
      <alignment horizontal="right"/>
    </xf>
    <xf numFmtId="165" fontId="31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7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9" fontId="61" fillId="2" borderId="116" xfId="0" applyNumberFormat="1" applyFont="1" applyFill="1" applyBorder="1" applyAlignment="1">
      <alignment horizontal="center" vertical="center" wrapText="1"/>
    </xf>
    <xf numFmtId="169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0" fontId="34" fillId="2" borderId="72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9" fontId="46" fillId="2" borderId="19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49" fontId="33" fillId="2" borderId="34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46" fillId="2" borderId="1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8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31" fillId="2" borderId="34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numFmt numFmtId="174" formatCode="#,##0;\-#,##0;"/>
    </dxf>
    <dxf>
      <numFmt numFmtId="176" formatCode="#,##0%;\-#,##0%;"/>
    </dxf>
    <dxf>
      <numFmt numFmtId="174" formatCode="#,##0;\-#,##0;"/>
    </dxf>
    <dxf>
      <numFmt numFmtId="174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5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5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5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7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0.000</c:formatCode>
                <c:ptCount val="12"/>
                <c:pt idx="0">
                  <c:v>1.0385385751240754</c:v>
                </c:pt>
                <c:pt idx="1">
                  <c:v>0.98929010692330632</c:v>
                </c:pt>
                <c:pt idx="2">
                  <c:v>0.92372265782932783</c:v>
                </c:pt>
                <c:pt idx="3">
                  <c:v>0.8790506009753305</c:v>
                </c:pt>
                <c:pt idx="4">
                  <c:v>0.89453166665926798</c:v>
                </c:pt>
                <c:pt idx="5">
                  <c:v>0.89508897966847634</c:v>
                </c:pt>
                <c:pt idx="6">
                  <c:v>0.87386932840505915</c:v>
                </c:pt>
                <c:pt idx="7">
                  <c:v>0.86705832004142991</c:v>
                </c:pt>
                <c:pt idx="8">
                  <c:v>0.87100237070991049</c:v>
                </c:pt>
                <c:pt idx="9">
                  <c:v>0.84378701963531488</c:v>
                </c:pt>
                <c:pt idx="10">
                  <c:v>0.84000770600804342</c:v>
                </c:pt>
                <c:pt idx="11">
                  <c:v>0.77356017982055492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0.000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1.2347826086956522</c:v>
                </c:pt>
                <c:pt idx="1">
                  <c:v>1.2066666666666668</c:v>
                </c:pt>
                <c:pt idx="2">
                  <c:v>1.1856823266219239</c:v>
                </c:pt>
                <c:pt idx="3">
                  <c:v>1.1459854014598541</c:v>
                </c:pt>
                <c:pt idx="4">
                  <c:v>1.1351351351351351</c:v>
                </c:pt>
                <c:pt idx="5">
                  <c:v>1.1222606689734718</c:v>
                </c:pt>
                <c:pt idx="6">
                  <c:v>1.1064516129032258</c:v>
                </c:pt>
                <c:pt idx="7">
                  <c:v>1.0777385159010602</c:v>
                </c:pt>
                <c:pt idx="8">
                  <c:v>1.071482317531979</c:v>
                </c:pt>
                <c:pt idx="9">
                  <c:v>1.0592643051771118</c:v>
                </c:pt>
                <c:pt idx="10">
                  <c:v>1.0476190476190477</c:v>
                </c:pt>
                <c:pt idx="11">
                  <c:v>1.0248618784530388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42" tableBorderDxfId="4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0"/>
    <tableColumn id="2" xr3:uid="{00000000-0010-0000-0000-000002000000}" name="popis" dataDxfId="39"/>
    <tableColumn id="3" xr3:uid="{00000000-0010-0000-0000-000003000000}" name="01 uv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4" totalsRowShown="0">
  <autoFilter ref="C3:S1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778" t="s">
        <v>131</v>
      </c>
      <c r="B1" s="778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774" t="s">
        <v>181</v>
      </c>
      <c r="B3" s="775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776" t="s">
        <v>132</v>
      </c>
      <c r="B10" s="775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566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930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1555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566" t="s">
        <v>1556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1602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1823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777" t="s">
        <v>133</v>
      </c>
      <c r="B25" s="775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1854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1863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2047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2048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2142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2166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2406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AF91F57-8AF4-48F7-A39C-AEB60A62385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778" t="s">
        <v>150</v>
      </c>
      <c r="B1" s="778"/>
      <c r="C1" s="779"/>
      <c r="D1" s="779"/>
      <c r="E1" s="779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92772.299560000029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26523.181039999999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0.96470102916805955</v>
      </c>
      <c r="E8" s="285">
        <f t="shared" si="0"/>
        <v>1.0718900324089551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2.2900763358778626E-2</v>
      </c>
      <c r="E9" s="285">
        <f>IF(C9=0,0,D9/C9)</f>
        <v>7.6335877862595422E-2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0.4034061702959314</v>
      </c>
      <c r="E11" s="285">
        <f t="shared" si="0"/>
        <v>0.67234361715988566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0.82339562645174613</v>
      </c>
      <c r="E12" s="285">
        <f t="shared" si="0"/>
        <v>1.0292445330646827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2824.5570599999987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38089.186020000001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78691.31700000001</v>
      </c>
      <c r="D18" s="303">
        <f ca="1">IF(ISERROR(VLOOKUP("Výnosy celkem",INDIRECT("HI!$A:$G"),5,0)),0,VLOOKUP("Výnosy celkem",INDIRECT("HI!$A:$G"),5,0))</f>
        <v>71764.956730000005</v>
      </c>
      <c r="E18" s="304">
        <f t="shared" ref="E18:E31" ca="1" si="1">IF(C18=0,0,D18/C18)</f>
        <v>0.91198062843451966</v>
      </c>
    </row>
    <row r="19" spans="1:5" ht="14.45" customHeight="1" x14ac:dyDescent="0.25">
      <c r="A19" s="98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70821.297000000006</v>
      </c>
      <c r="D19" s="284">
        <f ca="1">IF(ISERROR(VLOOKUP("Ambulance *",INDIRECT("HI!$A:$G"),5,0)),0,VLOOKUP("Ambulance *",INDIRECT("HI!$A:$G"),5,0))</f>
        <v>65898.006730000008</v>
      </c>
      <c r="E19" s="285">
        <f t="shared" ca="1" si="1"/>
        <v>0.93048291292942575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0.93048291292942586</v>
      </c>
      <c r="E20" s="285">
        <f t="shared" si="1"/>
        <v>0.93048291292942586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0.93048291292942609</v>
      </c>
      <c r="E21" s="285">
        <f t="shared" si="1"/>
        <v>0.93048291292942609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0.84002015578556721</v>
      </c>
      <c r="E23" s="285">
        <f t="shared" si="1"/>
        <v>0.98825900680654966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7870.02</v>
      </c>
      <c r="D24" s="284">
        <f ca="1">IF(ISERROR(VLOOKUP("Hospitalizace *",INDIRECT("HI!$A:$G"),5,0)),0,VLOOKUP("Hospitalizace *",INDIRECT("HI!$A:$G"),5,0))</f>
        <v>5866.95</v>
      </c>
      <c r="E24" s="285">
        <f ca="1">IF(C24=0,0,D24/C24)</f>
        <v>0.74548095176378193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0.74548095176378204</v>
      </c>
      <c r="E25" s="285">
        <f t="shared" si="1"/>
        <v>0.74548095176378204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0.74548095176378204</v>
      </c>
      <c r="E26" s="285">
        <f t="shared" si="1"/>
        <v>0.74548095176378204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0.81424148606811142</v>
      </c>
      <c r="E29" s="285">
        <f t="shared" si="1"/>
        <v>0.85709630112432789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1.0248618784530388</v>
      </c>
      <c r="E30" s="285">
        <f t="shared" si="1"/>
        <v>1.0248618784530388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0.44096190352756404</v>
      </c>
      <c r="D31" s="289">
        <f>IF(ISERROR(VLOOKUP("Celkem:",'ZV Vyžád.'!$A:$M,7,0)),"",VLOOKUP("Celkem:",'ZV Vyžád.'!$A:$M,7,0))</f>
        <v>0.7801615362712766</v>
      </c>
      <c r="E31" s="285">
        <f t="shared" si="1"/>
        <v>1.7692266157920138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11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11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11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11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11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1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11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10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108" priority="5" operator="lessThan">
      <formula>1</formula>
    </cfRule>
  </conditionalFormatting>
  <conditionalFormatting sqref="E30:E31 E4 E7 E15 E22:E23">
    <cfRule type="cellIs" dxfId="10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AD3F684-4A91-42B6-9F1B-7A8CA5B53CF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789" t="s">
        <v>174</v>
      </c>
      <c r="B1" s="789"/>
      <c r="C1" s="789"/>
      <c r="D1" s="789"/>
      <c r="E1" s="789"/>
      <c r="F1" s="789"/>
      <c r="G1" s="789"/>
      <c r="H1" s="789"/>
      <c r="I1" s="789"/>
      <c r="J1" s="789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780"/>
      <c r="B3" s="216">
        <v>2018</v>
      </c>
      <c r="C3" s="44">
        <v>2019</v>
      </c>
      <c r="D3" s="11"/>
      <c r="E3" s="784">
        <v>2020</v>
      </c>
      <c r="F3" s="785"/>
      <c r="G3" s="785"/>
      <c r="H3" s="786"/>
      <c r="I3" s="787">
        <v>2017</v>
      </c>
      <c r="J3" s="788"/>
    </row>
    <row r="4" spans="1:10" ht="14.45" customHeight="1" thickBot="1" x14ac:dyDescent="0.25">
      <c r="A4" s="781"/>
      <c r="B4" s="782" t="s">
        <v>93</v>
      </c>
      <c r="C4" s="783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322</v>
      </c>
      <c r="J4" s="433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31550.652359999993</v>
      </c>
      <c r="C5" s="33">
        <v>27834.513469999994</v>
      </c>
      <c r="D5" s="12"/>
      <c r="E5" s="226">
        <v>26523.181039999999</v>
      </c>
      <c r="F5" s="32">
        <v>0</v>
      </c>
      <c r="G5" s="225">
        <f>E5-F5</f>
        <v>26523.181039999999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2996.7105899999997</v>
      </c>
      <c r="C6" s="35">
        <v>2905.6781099999989</v>
      </c>
      <c r="D6" s="12"/>
      <c r="E6" s="227">
        <v>2824.5570599999987</v>
      </c>
      <c r="F6" s="34">
        <v>0</v>
      </c>
      <c r="G6" s="228">
        <f>E6-F6</f>
        <v>2824.5570599999987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33361.887799999997</v>
      </c>
      <c r="C7" s="35">
        <v>35647.44771</v>
      </c>
      <c r="D7" s="12"/>
      <c r="E7" s="227">
        <v>38089.186020000001</v>
      </c>
      <c r="F7" s="34">
        <v>0</v>
      </c>
      <c r="G7" s="228">
        <f>E7-F7</f>
        <v>38089.186020000001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23246.484950000002</v>
      </c>
      <c r="C8" s="37">
        <v>23683.781610000005</v>
      </c>
      <c r="D8" s="12"/>
      <c r="E8" s="229">
        <v>25335.375440000029</v>
      </c>
      <c r="F8" s="36">
        <v>0</v>
      </c>
      <c r="G8" s="230">
        <f>E8-F8</f>
        <v>25335.375440000029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91155.73569999999</v>
      </c>
      <c r="C9" s="39">
        <v>90071.420899999997</v>
      </c>
      <c r="D9" s="12"/>
      <c r="E9" s="3">
        <v>92772.299560000029</v>
      </c>
      <c r="F9" s="38">
        <v>0</v>
      </c>
      <c r="G9" s="38">
        <f>E9-F9</f>
        <v>92772.299560000029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68832.67766999999</v>
      </c>
      <c r="C11" s="33">
        <f>IF(ISERROR(VLOOKUP("Celkem:",'ZV Vykáz.-A'!A:H,5,0)),0,VLOOKUP("Celkem:",'ZV Vykáz.-A'!A:H,5,0)/1000)</f>
        <v>70821.297000000006</v>
      </c>
      <c r="D11" s="12"/>
      <c r="E11" s="226">
        <f>IF(ISERROR(VLOOKUP("Celkem:",'ZV Vykáz.-A'!A:H,8,0)),0,VLOOKUP("Celkem:",'ZV Vykáz.-A'!A:H,8,0)/1000)</f>
        <v>65898.006730000008</v>
      </c>
      <c r="F11" s="32">
        <f>C11</f>
        <v>70821.297000000006</v>
      </c>
      <c r="G11" s="225">
        <f>E11-F11</f>
        <v>-4923.2902699999977</v>
      </c>
      <c r="H11" s="231">
        <f>IF(F11&lt;0.00000001,"",E11/F11)</f>
        <v>0.93048291292942575</v>
      </c>
      <c r="I11" s="225">
        <f>E11-B11</f>
        <v>-2934.6709399999818</v>
      </c>
      <c r="J11" s="231">
        <f>IF(B11&lt;0.00000001,"",E11/B11)</f>
        <v>0.95736514923813532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6486.66</v>
      </c>
      <c r="C12" s="37">
        <f>IF(ISERROR(VLOOKUP("Celkem",CaseMix!A:D,3,0)),0,VLOOKUP("Celkem",CaseMix!A:D,3,0)*30)</f>
        <v>7870.02</v>
      </c>
      <c r="D12" s="12"/>
      <c r="E12" s="229">
        <f>IF(ISERROR(VLOOKUP("Celkem",CaseMix!A:D,4,0)),0,VLOOKUP("Celkem",CaseMix!A:D,4,0)*30)</f>
        <v>5866.95</v>
      </c>
      <c r="F12" s="36">
        <f>C12</f>
        <v>7870.02</v>
      </c>
      <c r="G12" s="230">
        <f>E12-F12</f>
        <v>-2003.0700000000006</v>
      </c>
      <c r="H12" s="233">
        <f>IF(F12&lt;0.00000001,"",E12/F12)</f>
        <v>0.74548095176378193</v>
      </c>
      <c r="I12" s="230">
        <f>E12-B12</f>
        <v>-619.71</v>
      </c>
      <c r="J12" s="233">
        <f>IF(B12&lt;0.00000001,"",E12/B12)</f>
        <v>0.90446393058985675</v>
      </c>
    </row>
    <row r="13" spans="1:10" ht="14.45" customHeight="1" thickBot="1" x14ac:dyDescent="0.25">
      <c r="A13" s="4" t="s">
        <v>100</v>
      </c>
      <c r="B13" s="9">
        <f>SUM(B11:B12)</f>
        <v>75319.337669999994</v>
      </c>
      <c r="C13" s="41">
        <f>SUM(C11:C12)</f>
        <v>78691.31700000001</v>
      </c>
      <c r="D13" s="12"/>
      <c r="E13" s="9">
        <f>SUM(E11:E12)</f>
        <v>71764.956730000005</v>
      </c>
      <c r="F13" s="40">
        <f>SUM(F11:F12)</f>
        <v>78691.31700000001</v>
      </c>
      <c r="G13" s="40">
        <f>E13-F13</f>
        <v>-6926.3602700000047</v>
      </c>
      <c r="H13" s="235">
        <f>IF(F13&lt;0.00000001,"",E13/F13)</f>
        <v>0.91198062843451966</v>
      </c>
      <c r="I13" s="40">
        <f>SUM(I11:I12)</f>
        <v>-3554.3809399999818</v>
      </c>
      <c r="J13" s="235">
        <f>IF(B13&lt;0.00000001,"",E13/B13)</f>
        <v>0.95280918486600408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0.82627096464759264</v>
      </c>
      <c r="C15" s="43">
        <f>IF(C9=0,"",C13/C9)</f>
        <v>0.87365466441753459</v>
      </c>
      <c r="D15" s="12"/>
      <c r="E15" s="10">
        <f>IF(E9=0,"",E13/E9)</f>
        <v>0.77356017982055492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6" priority="8" operator="greaterThan">
      <formula>0</formula>
    </cfRule>
  </conditionalFormatting>
  <conditionalFormatting sqref="G11:G13 G15">
    <cfRule type="cellIs" dxfId="105" priority="7" operator="lessThan">
      <formula>0</formula>
    </cfRule>
  </conditionalFormatting>
  <conditionalFormatting sqref="H5:H9">
    <cfRule type="cellIs" dxfId="104" priority="6" operator="greaterThan">
      <formula>1</formula>
    </cfRule>
  </conditionalFormatting>
  <conditionalFormatting sqref="H11:H13 H15">
    <cfRule type="cellIs" dxfId="103" priority="5" operator="lessThan">
      <formula>1</formula>
    </cfRule>
  </conditionalFormatting>
  <conditionalFormatting sqref="I11:I13">
    <cfRule type="cellIs" dxfId="102" priority="4" operator="lessThan">
      <formula>0</formula>
    </cfRule>
  </conditionalFormatting>
  <conditionalFormatting sqref="J11:J13">
    <cfRule type="cellIs" dxfId="101" priority="3" operator="lessThan">
      <formula>1</formula>
    </cfRule>
  </conditionalFormatting>
  <hyperlinks>
    <hyperlink ref="A2" location="Obsah!A1" display="Zpět na Obsah  KL 01  1.-4.měsíc" xr:uid="{24A5A565-ED05-4EBE-93A1-29DA1195C60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778" t="s">
        <v>127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1.0385385751240754</v>
      </c>
      <c r="C4" s="322">
        <f t="shared" ref="C4:M4" si="0">(C10+C8)/C6</f>
        <v>0.98929010692330632</v>
      </c>
      <c r="D4" s="322">
        <f t="shared" si="0"/>
        <v>0.92372265782932783</v>
      </c>
      <c r="E4" s="322">
        <f t="shared" si="0"/>
        <v>0.8790506009753305</v>
      </c>
      <c r="F4" s="322">
        <f t="shared" si="0"/>
        <v>0.89453166665926798</v>
      </c>
      <c r="G4" s="322">
        <f t="shared" si="0"/>
        <v>0.89508897966847634</v>
      </c>
      <c r="H4" s="322">
        <f t="shared" si="0"/>
        <v>0.87386932840505915</v>
      </c>
      <c r="I4" s="322">
        <f t="shared" si="0"/>
        <v>0.86705832004142991</v>
      </c>
      <c r="J4" s="322">
        <f t="shared" si="0"/>
        <v>0.87100237070991049</v>
      </c>
      <c r="K4" s="322">
        <f t="shared" si="0"/>
        <v>0.84378701963531488</v>
      </c>
      <c r="L4" s="322">
        <f t="shared" si="0"/>
        <v>0.84000770600804342</v>
      </c>
      <c r="M4" s="322">
        <f t="shared" si="0"/>
        <v>0.77356017982055492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7356.5721900000008</v>
      </c>
      <c r="C5" s="322">
        <f>IF(ISERROR(VLOOKUP($A5,'Man Tab'!$A:$Q,COLUMN()+2,0)),0,VLOOKUP($A5,'Man Tab'!$A:$Q,COLUMN()+2,0))</f>
        <v>7210.2940599999993</v>
      </c>
      <c r="D5" s="322">
        <f>IF(ISERROR(VLOOKUP($A5,'Man Tab'!$A:$Q,COLUMN()+2,0)),0,VLOOKUP($A5,'Man Tab'!$A:$Q,COLUMN()+2,0))</f>
        <v>6494.50839</v>
      </c>
      <c r="E5" s="322">
        <f>IF(ISERROR(VLOOKUP($A5,'Man Tab'!$A:$Q,COLUMN()+2,0)),0,VLOOKUP($A5,'Man Tab'!$A:$Q,COLUMN()+2,0))</f>
        <v>6075.1044699999993</v>
      </c>
      <c r="F5" s="322">
        <f>IF(ISERROR(VLOOKUP($A5,'Man Tab'!$A:$Q,COLUMN()+2,0)),0,VLOOKUP($A5,'Man Tab'!$A:$Q,COLUMN()+2,0))</f>
        <v>6889.0938399999995</v>
      </c>
      <c r="G5" s="322">
        <f>IF(ISERROR(VLOOKUP($A5,'Man Tab'!$A:$Q,COLUMN()+2,0)),0,VLOOKUP($A5,'Man Tab'!$A:$Q,COLUMN()+2,0))</f>
        <v>8539.5418100000006</v>
      </c>
      <c r="H5" s="322">
        <f>IF(ISERROR(VLOOKUP($A5,'Man Tab'!$A:$Q,COLUMN()+2,0)),0,VLOOKUP($A5,'Man Tab'!$A:$Q,COLUMN()+2,0))</f>
        <v>8027.73002</v>
      </c>
      <c r="I5" s="322">
        <f>IF(ISERROR(VLOOKUP($A5,'Man Tab'!$A:$Q,COLUMN()+2,0)),0,VLOOKUP($A5,'Man Tab'!$A:$Q,COLUMN()+2,0))</f>
        <v>7696.6942300000001</v>
      </c>
      <c r="J5" s="322">
        <f>IF(ISERROR(VLOOKUP($A5,'Man Tab'!$A:$Q,COLUMN()+2,0)),0,VLOOKUP($A5,'Man Tab'!$A:$Q,COLUMN()+2,0))</f>
        <v>7997.5125199999993</v>
      </c>
      <c r="K5" s="322">
        <f>IF(ISERROR(VLOOKUP($A5,'Man Tab'!$A:$Q,COLUMN()+2,0)),0,VLOOKUP($A5,'Man Tab'!$A:$Q,COLUMN()+2,0))</f>
        <v>10418.196599999999</v>
      </c>
      <c r="L5" s="322">
        <f>IF(ISERROR(VLOOKUP($A5,'Man Tab'!$A:$Q,COLUMN()+2,0)),0,VLOOKUP($A5,'Man Tab'!$A:$Q,COLUMN()+2,0))</f>
        <v>8026.7682800000002</v>
      </c>
      <c r="M5" s="322">
        <f>IF(ISERROR(VLOOKUP($A5,'Man Tab'!$A:$Q,COLUMN()+2,0)),0,VLOOKUP($A5,'Man Tab'!$A:$Q,COLUMN()+2,0))</f>
        <v>8040.2831500000002</v>
      </c>
    </row>
    <row r="6" spans="1:13" ht="14.45" customHeight="1" x14ac:dyDescent="0.2">
      <c r="A6" s="323" t="s">
        <v>97</v>
      </c>
      <c r="B6" s="324">
        <f>B5</f>
        <v>7356.5721900000008</v>
      </c>
      <c r="C6" s="324">
        <f t="shared" ref="C6:M6" si="1">C5+B6</f>
        <v>14566.866249999999</v>
      </c>
      <c r="D6" s="324">
        <f t="shared" si="1"/>
        <v>21061.374639999998</v>
      </c>
      <c r="E6" s="324">
        <f t="shared" si="1"/>
        <v>27136.479109999997</v>
      </c>
      <c r="F6" s="324">
        <f t="shared" si="1"/>
        <v>34025.572949999994</v>
      </c>
      <c r="G6" s="324">
        <f t="shared" si="1"/>
        <v>42565.114759999997</v>
      </c>
      <c r="H6" s="324">
        <f t="shared" si="1"/>
        <v>50592.844779999999</v>
      </c>
      <c r="I6" s="324">
        <f t="shared" si="1"/>
        <v>58289.53901</v>
      </c>
      <c r="J6" s="324">
        <f t="shared" si="1"/>
        <v>66287.051529999997</v>
      </c>
      <c r="K6" s="324">
        <f t="shared" si="1"/>
        <v>76705.248129999993</v>
      </c>
      <c r="L6" s="324">
        <f t="shared" si="1"/>
        <v>84732.016409999997</v>
      </c>
      <c r="M6" s="324">
        <f t="shared" si="1"/>
        <v>92772.299559999999</v>
      </c>
    </row>
    <row r="7" spans="1:13" ht="14.45" customHeight="1" x14ac:dyDescent="0.2">
      <c r="A7" s="323" t="s">
        <v>125</v>
      </c>
      <c r="B7" s="323">
        <v>12.493</v>
      </c>
      <c r="C7" s="323">
        <v>30.225000000000001</v>
      </c>
      <c r="D7" s="323">
        <v>46.914000000000001</v>
      </c>
      <c r="E7" s="323">
        <v>57.65</v>
      </c>
      <c r="F7" s="323">
        <v>73.632000000000005</v>
      </c>
      <c r="G7" s="323">
        <v>92.802000000000007</v>
      </c>
      <c r="H7" s="323">
        <v>98.975999999999999</v>
      </c>
      <c r="I7" s="323">
        <v>119.496</v>
      </c>
      <c r="J7" s="323">
        <v>139.999</v>
      </c>
      <c r="K7" s="323">
        <v>156.22399999999999</v>
      </c>
      <c r="L7" s="323">
        <v>175.91800000000001</v>
      </c>
      <c r="M7" s="323">
        <v>195.565</v>
      </c>
    </row>
    <row r="8" spans="1:13" ht="14.45" customHeight="1" x14ac:dyDescent="0.2">
      <c r="A8" s="323" t="s">
        <v>98</v>
      </c>
      <c r="B8" s="324">
        <f>B7*30</f>
        <v>374.79</v>
      </c>
      <c r="C8" s="324">
        <f t="shared" ref="C8:M8" si="2">C7*30</f>
        <v>906.75</v>
      </c>
      <c r="D8" s="324">
        <f t="shared" si="2"/>
        <v>1407.42</v>
      </c>
      <c r="E8" s="324">
        <f t="shared" si="2"/>
        <v>1729.5</v>
      </c>
      <c r="F8" s="324">
        <f t="shared" si="2"/>
        <v>2208.96</v>
      </c>
      <c r="G8" s="324">
        <f t="shared" si="2"/>
        <v>2784.0600000000004</v>
      </c>
      <c r="H8" s="324">
        <f t="shared" si="2"/>
        <v>2969.2799999999997</v>
      </c>
      <c r="I8" s="324">
        <f t="shared" si="2"/>
        <v>3584.8799999999997</v>
      </c>
      <c r="J8" s="324">
        <f t="shared" si="2"/>
        <v>4199.97</v>
      </c>
      <c r="K8" s="324">
        <f t="shared" si="2"/>
        <v>4686.7199999999993</v>
      </c>
      <c r="L8" s="324">
        <f t="shared" si="2"/>
        <v>5277.54</v>
      </c>
      <c r="M8" s="324">
        <f t="shared" si="2"/>
        <v>5866.95</v>
      </c>
    </row>
    <row r="9" spans="1:13" ht="14.45" customHeight="1" x14ac:dyDescent="0.2">
      <c r="A9" s="323" t="s">
        <v>126</v>
      </c>
      <c r="B9" s="323">
        <v>7265294</v>
      </c>
      <c r="C9" s="323">
        <v>6238812.6699999999</v>
      </c>
      <c r="D9" s="323">
        <v>4543342.29</v>
      </c>
      <c r="E9" s="323">
        <v>4077389.31</v>
      </c>
      <c r="F9" s="323">
        <v>6103154.21</v>
      </c>
      <c r="G9" s="323">
        <v>7087512.6600000001</v>
      </c>
      <c r="H9" s="323">
        <v>5926750.1500000004</v>
      </c>
      <c r="I9" s="323">
        <v>5713294.4800000004</v>
      </c>
      <c r="J9" s="323">
        <v>6580659.2599999998</v>
      </c>
      <c r="K9" s="323">
        <v>6499963.6799999997</v>
      </c>
      <c r="L9" s="323">
        <v>5861834.0200000005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7265.2939999999999</v>
      </c>
      <c r="C10" s="324">
        <f t="shared" ref="C10:M10" si="3">C9/1000+B10</f>
        <v>13504.106670000001</v>
      </c>
      <c r="D10" s="324">
        <f t="shared" si="3"/>
        <v>18047.448960000002</v>
      </c>
      <c r="E10" s="324">
        <f t="shared" si="3"/>
        <v>22124.83827</v>
      </c>
      <c r="F10" s="324">
        <f t="shared" si="3"/>
        <v>28227.992480000001</v>
      </c>
      <c r="G10" s="324">
        <f t="shared" si="3"/>
        <v>35315.505140000001</v>
      </c>
      <c r="H10" s="324">
        <f t="shared" si="3"/>
        <v>41242.255290000001</v>
      </c>
      <c r="I10" s="324">
        <f t="shared" si="3"/>
        <v>46955.549769999998</v>
      </c>
      <c r="J10" s="324">
        <f t="shared" si="3"/>
        <v>53536.209029999998</v>
      </c>
      <c r="K10" s="324">
        <f t="shared" si="3"/>
        <v>60036.172709999999</v>
      </c>
      <c r="L10" s="324">
        <f t="shared" si="3"/>
        <v>65898.006729999994</v>
      </c>
      <c r="M10" s="324">
        <f t="shared" si="3"/>
        <v>65898.006729999994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429CFEE9-32EE-427A-8386-A05ED9FC3D7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790" t="s">
        <v>330</v>
      </c>
      <c r="B1" s="790"/>
      <c r="C1" s="790"/>
      <c r="D1" s="790"/>
      <c r="E1" s="790"/>
      <c r="F1" s="790"/>
      <c r="G1" s="790"/>
      <c r="H1" s="778"/>
      <c r="I1" s="778"/>
      <c r="J1" s="778"/>
      <c r="K1" s="778"/>
      <c r="L1" s="778"/>
      <c r="M1" s="778"/>
      <c r="N1" s="778"/>
      <c r="O1" s="778"/>
      <c r="P1" s="778"/>
      <c r="Q1" s="778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791" t="s">
        <v>29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5" t="s">
        <v>302</v>
      </c>
      <c r="E4" s="405" t="s">
        <v>303</v>
      </c>
      <c r="F4" s="405" t="s">
        <v>304</v>
      </c>
      <c r="G4" s="405" t="s">
        <v>305</v>
      </c>
      <c r="H4" s="405" t="s">
        <v>306</v>
      </c>
      <c r="I4" s="405" t="s">
        <v>307</v>
      </c>
      <c r="J4" s="405" t="s">
        <v>308</v>
      </c>
      <c r="K4" s="405" t="s">
        <v>309</v>
      </c>
      <c r="L4" s="405" t="s">
        <v>310</v>
      </c>
      <c r="M4" s="405" t="s">
        <v>311</v>
      </c>
      <c r="N4" s="405" t="s">
        <v>312</v>
      </c>
      <c r="O4" s="405" t="s">
        <v>313</v>
      </c>
      <c r="P4" s="793" t="s">
        <v>3</v>
      </c>
      <c r="Q4" s="794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32104.9999995</v>
      </c>
      <c r="C7" s="56">
        <v>2675.4166666249998</v>
      </c>
      <c r="D7" s="56">
        <v>2248.2307999999998</v>
      </c>
      <c r="E7" s="56">
        <v>2101.6396199999999</v>
      </c>
      <c r="F7" s="56">
        <v>1771.69812</v>
      </c>
      <c r="G7" s="56">
        <v>1793.11465</v>
      </c>
      <c r="H7" s="56">
        <v>2098.2795699999997</v>
      </c>
      <c r="I7" s="56">
        <v>2804.8136300000001</v>
      </c>
      <c r="J7" s="56">
        <v>2125.54016</v>
      </c>
      <c r="K7" s="56">
        <v>2318.4609700000001</v>
      </c>
      <c r="L7" s="56">
        <v>2792.4223400000001</v>
      </c>
      <c r="M7" s="56">
        <v>2412.4284900000002</v>
      </c>
      <c r="N7" s="56">
        <v>2301.7794199999998</v>
      </c>
      <c r="O7" s="56">
        <v>1754.7732699999999</v>
      </c>
      <c r="P7" s="57">
        <v>26523.181039999999</v>
      </c>
      <c r="Q7" s="185">
        <v>0.82613864010008009</v>
      </c>
    </row>
    <row r="8" spans="1:17" ht="14.45" customHeight="1" x14ac:dyDescent="0.2">
      <c r="A8" s="19" t="s">
        <v>36</v>
      </c>
      <c r="B8" s="55">
        <v>8.2234424999999991</v>
      </c>
      <c r="C8" s="56">
        <v>0.68528687499999996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219.18379000000002</v>
      </c>
      <c r="E9" s="56">
        <v>253.09601000000001</v>
      </c>
      <c r="F9" s="56">
        <v>281.15890999999999</v>
      </c>
      <c r="G9" s="56">
        <v>174.83853999999999</v>
      </c>
      <c r="H9" s="56">
        <v>225.14981</v>
      </c>
      <c r="I9" s="56">
        <v>228.97344000000001</v>
      </c>
      <c r="J9" s="56">
        <v>239.43201000000002</v>
      </c>
      <c r="K9" s="56">
        <v>215.18926999999999</v>
      </c>
      <c r="L9" s="56">
        <v>221.53663</v>
      </c>
      <c r="M9" s="56">
        <v>241.38451000000001</v>
      </c>
      <c r="N9" s="56">
        <v>249.61873</v>
      </c>
      <c r="O9" s="56">
        <v>274.99540999999999</v>
      </c>
      <c r="P9" s="57">
        <v>2824.5570600000001</v>
      </c>
      <c r="Q9" s="185">
        <v>0.93528379454713839</v>
      </c>
    </row>
    <row r="10" spans="1:17" ht="14.45" customHeight="1" x14ac:dyDescent="0.2">
      <c r="A10" s="19" t="s">
        <v>38</v>
      </c>
      <c r="B10" s="55">
        <v>142.1793241</v>
      </c>
      <c r="C10" s="56">
        <v>11.848277008333334</v>
      </c>
      <c r="D10" s="56">
        <v>11.41541</v>
      </c>
      <c r="E10" s="56">
        <v>12.67412</v>
      </c>
      <c r="F10" s="56">
        <v>8.8601700000000001</v>
      </c>
      <c r="G10" s="56">
        <v>6.5680299999999994</v>
      </c>
      <c r="H10" s="56">
        <v>10.82118</v>
      </c>
      <c r="I10" s="56">
        <v>11.858360000000001</v>
      </c>
      <c r="J10" s="56">
        <v>0.66957</v>
      </c>
      <c r="K10" s="56">
        <v>12.937049999999999</v>
      </c>
      <c r="L10" s="56">
        <v>12.355729999999999</v>
      </c>
      <c r="M10" s="56">
        <v>12.0755</v>
      </c>
      <c r="N10" s="56">
        <v>6.1905600000000005</v>
      </c>
      <c r="O10" s="56">
        <v>6.6094799999999996</v>
      </c>
      <c r="P10" s="57">
        <v>113.03516</v>
      </c>
      <c r="Q10" s="185">
        <v>0.79501826806053866</v>
      </c>
    </row>
    <row r="11" spans="1:17" ht="14.45" customHeight="1" x14ac:dyDescent="0.2">
      <c r="A11" s="19" t="s">
        <v>39</v>
      </c>
      <c r="B11" s="55">
        <v>222.9516027</v>
      </c>
      <c r="C11" s="56">
        <v>18.579300225000001</v>
      </c>
      <c r="D11" s="56">
        <v>16.420259999999999</v>
      </c>
      <c r="E11" s="56">
        <v>14.131790000000001</v>
      </c>
      <c r="F11" s="56">
        <v>15.500170000000001</v>
      </c>
      <c r="G11" s="56">
        <v>14.22118</v>
      </c>
      <c r="H11" s="56">
        <v>27.79486</v>
      </c>
      <c r="I11" s="56">
        <v>25.264140000000001</v>
      </c>
      <c r="J11" s="56">
        <v>28.474610000000002</v>
      </c>
      <c r="K11" s="56">
        <v>26.015000000000001</v>
      </c>
      <c r="L11" s="56">
        <v>25.26782</v>
      </c>
      <c r="M11" s="56">
        <v>28.03444</v>
      </c>
      <c r="N11" s="56">
        <v>15.718110000000001</v>
      </c>
      <c r="O11" s="56">
        <v>28.667259999999999</v>
      </c>
      <c r="P11" s="57">
        <v>265.50963999999999</v>
      </c>
      <c r="Q11" s="185">
        <v>1.190884643952371</v>
      </c>
    </row>
    <row r="12" spans="1:17" ht="14.45" customHeight="1" x14ac:dyDescent="0.2">
      <c r="A12" s="19" t="s">
        <v>40</v>
      </c>
      <c r="B12" s="55">
        <v>7.6929634999999994</v>
      </c>
      <c r="C12" s="56">
        <v>0.64108029166666658</v>
      </c>
      <c r="D12" s="56">
        <v>1.11E-2</v>
      </c>
      <c r="E12" s="56">
        <v>41.067399999999999</v>
      </c>
      <c r="F12" s="56">
        <v>0</v>
      </c>
      <c r="G12" s="56">
        <v>0.41139999999999999</v>
      </c>
      <c r="H12" s="56">
        <v>0.71299999999999997</v>
      </c>
      <c r="I12" s="56">
        <v>549.14956000000006</v>
      </c>
      <c r="J12" s="56">
        <v>9.8554500000000012</v>
      </c>
      <c r="K12" s="56">
        <v>20.405439999999999</v>
      </c>
      <c r="L12" s="56">
        <v>0.25540000000000002</v>
      </c>
      <c r="M12" s="56">
        <v>5.3999999999999999E-2</v>
      </c>
      <c r="N12" s="56">
        <v>4.6840000000000007E-2</v>
      </c>
      <c r="O12" s="56">
        <v>6.046E-2</v>
      </c>
      <c r="P12" s="57">
        <v>622.03005000000007</v>
      </c>
      <c r="Q12" s="185">
        <v>80.857013035353688</v>
      </c>
    </row>
    <row r="13" spans="1:17" ht="14.45" customHeight="1" x14ac:dyDescent="0.2">
      <c r="A13" s="19" t="s">
        <v>41</v>
      </c>
      <c r="B13" s="55">
        <v>38.000000200000002</v>
      </c>
      <c r="C13" s="56">
        <v>3.1666666833333337</v>
      </c>
      <c r="D13" s="56">
        <v>3.9950000000000001</v>
      </c>
      <c r="E13" s="56">
        <v>4.4881700000000002</v>
      </c>
      <c r="F13" s="56">
        <v>6.4544300000000003</v>
      </c>
      <c r="G13" s="56">
        <v>51.578319999999998</v>
      </c>
      <c r="H13" s="56">
        <v>78.903089999999992</v>
      </c>
      <c r="I13" s="56">
        <v>32.309840000000001</v>
      </c>
      <c r="J13" s="56">
        <v>31.763349999999999</v>
      </c>
      <c r="K13" s="56">
        <v>50.482239999999997</v>
      </c>
      <c r="L13" s="56">
        <v>18.793299999999999</v>
      </c>
      <c r="M13" s="56">
        <v>42.17024</v>
      </c>
      <c r="N13" s="56">
        <v>46.939089999999993</v>
      </c>
      <c r="O13" s="56">
        <v>53.159109999999998</v>
      </c>
      <c r="P13" s="57">
        <v>421.03618</v>
      </c>
      <c r="Q13" s="185">
        <v>11.079899415368949</v>
      </c>
    </row>
    <row r="14" spans="1:17" ht="14.45" customHeight="1" x14ac:dyDescent="0.2">
      <c r="A14" s="19" t="s">
        <v>42</v>
      </c>
      <c r="B14" s="55">
        <v>2360.9609356999999</v>
      </c>
      <c r="C14" s="56">
        <v>196.74674464166665</v>
      </c>
      <c r="D14" s="56">
        <v>291.10199999999998</v>
      </c>
      <c r="E14" s="56">
        <v>224.125</v>
      </c>
      <c r="F14" s="56">
        <v>224.43799999999999</v>
      </c>
      <c r="G14" s="56">
        <v>179.07599999999999</v>
      </c>
      <c r="H14" s="56">
        <v>166.184</v>
      </c>
      <c r="I14" s="56">
        <v>136.042</v>
      </c>
      <c r="J14" s="56">
        <v>134.90199999999999</v>
      </c>
      <c r="K14" s="56">
        <v>133.6</v>
      </c>
      <c r="L14" s="56">
        <v>142.149</v>
      </c>
      <c r="M14" s="56">
        <v>196.69800000000001</v>
      </c>
      <c r="N14" s="56">
        <v>234.81399999999999</v>
      </c>
      <c r="O14" s="56">
        <v>248.762</v>
      </c>
      <c r="P14" s="57">
        <v>2311.8920000000003</v>
      </c>
      <c r="Q14" s="185">
        <v>0.97921654062207042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442.38001350000002</v>
      </c>
      <c r="C17" s="56">
        <v>36.865001124999999</v>
      </c>
      <c r="D17" s="56">
        <v>9.8756200000000014</v>
      </c>
      <c r="E17" s="56">
        <v>8.0806500000000003</v>
      </c>
      <c r="F17" s="56">
        <v>1.8176199999999998</v>
      </c>
      <c r="G17" s="56">
        <v>2.8218800000000002</v>
      </c>
      <c r="H17" s="56">
        <v>8.5486500000000003</v>
      </c>
      <c r="I17" s="56">
        <v>272.26769000000002</v>
      </c>
      <c r="J17" s="56">
        <v>5.44285</v>
      </c>
      <c r="K17" s="56">
        <v>4.9129899999999997</v>
      </c>
      <c r="L17" s="56">
        <v>5.2332399999999994</v>
      </c>
      <c r="M17" s="56">
        <v>17.044689999999999</v>
      </c>
      <c r="N17" s="56">
        <v>140.44542999999999</v>
      </c>
      <c r="O17" s="56">
        <v>157.69651000000002</v>
      </c>
      <c r="P17" s="57">
        <v>634.1878200000001</v>
      </c>
      <c r="Q17" s="185">
        <v>1.4335815376975662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36.941000000000003</v>
      </c>
      <c r="E18" s="56">
        <v>-13.930999999999999</v>
      </c>
      <c r="F18" s="56">
        <v>0.73599999999999999</v>
      </c>
      <c r="G18" s="56">
        <v>0</v>
      </c>
      <c r="H18" s="56">
        <v>-14.581</v>
      </c>
      <c r="I18" s="56">
        <v>8.6999999999999994E-2</v>
      </c>
      <c r="J18" s="56">
        <v>0</v>
      </c>
      <c r="K18" s="56">
        <v>-7.6</v>
      </c>
      <c r="L18" s="56">
        <v>0</v>
      </c>
      <c r="M18" s="56">
        <v>0</v>
      </c>
      <c r="N18" s="56">
        <v>0</v>
      </c>
      <c r="O18" s="56">
        <v>0</v>
      </c>
      <c r="P18" s="57">
        <v>1.6520000000000064</v>
      </c>
      <c r="Q18" s="185" t="s">
        <v>329</v>
      </c>
    </row>
    <row r="19" spans="1:17" ht="14.45" customHeight="1" x14ac:dyDescent="0.2">
      <c r="A19" s="19" t="s">
        <v>47</v>
      </c>
      <c r="B19" s="55">
        <v>5179.7087717000004</v>
      </c>
      <c r="C19" s="56">
        <v>431.64239764166672</v>
      </c>
      <c r="D19" s="56">
        <v>543.06892000000005</v>
      </c>
      <c r="E19" s="56">
        <v>566.32368999999994</v>
      </c>
      <c r="F19" s="56">
        <v>609.02320999999995</v>
      </c>
      <c r="G19" s="56">
        <v>562.3446899999999</v>
      </c>
      <c r="H19" s="56">
        <v>579.57389000000001</v>
      </c>
      <c r="I19" s="56">
        <v>586.06308000000001</v>
      </c>
      <c r="J19" s="56">
        <v>147.55228</v>
      </c>
      <c r="K19" s="56">
        <v>952.36725000000001</v>
      </c>
      <c r="L19" s="56">
        <v>782.54006000000004</v>
      </c>
      <c r="M19" s="56">
        <v>598.18659000000002</v>
      </c>
      <c r="N19" s="56">
        <v>265.47588000000002</v>
      </c>
      <c r="O19" s="56">
        <v>1034.48188</v>
      </c>
      <c r="P19" s="57">
        <v>7227.0014200000005</v>
      </c>
      <c r="Q19" s="185">
        <v>1.3952524627418523</v>
      </c>
    </row>
    <row r="20" spans="1:17" ht="14.45" customHeight="1" x14ac:dyDescent="0.2">
      <c r="A20" s="19" t="s">
        <v>48</v>
      </c>
      <c r="B20" s="55">
        <v>37680.037357000001</v>
      </c>
      <c r="C20" s="56">
        <v>3140.0031130833336</v>
      </c>
      <c r="D20" s="56">
        <v>2842.9062699999999</v>
      </c>
      <c r="E20" s="56">
        <v>2877.00027</v>
      </c>
      <c r="F20" s="56">
        <v>2310.4208699999999</v>
      </c>
      <c r="G20" s="56">
        <v>2173.7734300000002</v>
      </c>
      <c r="H20" s="56">
        <v>2596.71848</v>
      </c>
      <c r="I20" s="56">
        <v>2766.76899</v>
      </c>
      <c r="J20" s="56">
        <v>4137.3186999999998</v>
      </c>
      <c r="K20" s="56">
        <v>2849.0759399999997</v>
      </c>
      <c r="L20" s="56">
        <v>2863.6878900000002</v>
      </c>
      <c r="M20" s="56">
        <v>5745.3280700000005</v>
      </c>
      <c r="N20" s="56">
        <v>3633.9302599999996</v>
      </c>
      <c r="O20" s="56">
        <v>3292.2568500000002</v>
      </c>
      <c r="P20" s="57">
        <v>38089.186019999994</v>
      </c>
      <c r="Q20" s="185">
        <v>1.010858499399125</v>
      </c>
    </row>
    <row r="21" spans="1:17" ht="14.45" customHeight="1" x14ac:dyDescent="0.2">
      <c r="A21" s="20" t="s">
        <v>49</v>
      </c>
      <c r="B21" s="55">
        <v>14450.5325976</v>
      </c>
      <c r="C21" s="56">
        <v>1204.2110498</v>
      </c>
      <c r="D21" s="56">
        <v>1116.56834</v>
      </c>
      <c r="E21" s="56">
        <v>1115.35634</v>
      </c>
      <c r="F21" s="56">
        <v>1115.35634</v>
      </c>
      <c r="G21" s="56">
        <v>1115.35634</v>
      </c>
      <c r="H21" s="56">
        <v>1115.35634</v>
      </c>
      <c r="I21" s="56">
        <v>1115.3553400000001</v>
      </c>
      <c r="J21" s="56">
        <v>1115.3540800000001</v>
      </c>
      <c r="K21" s="56">
        <v>1115.3540800000001</v>
      </c>
      <c r="L21" s="56">
        <v>1115.3628899999999</v>
      </c>
      <c r="M21" s="56">
        <v>1115.3540800000001</v>
      </c>
      <c r="N21" s="56">
        <v>1115.3540800000001</v>
      </c>
      <c r="O21" s="56">
        <v>1115.3540800000001</v>
      </c>
      <c r="P21" s="57">
        <v>13385.482330000003</v>
      </c>
      <c r="Q21" s="185">
        <v>0.92629681567744537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5.6870000000000003</v>
      </c>
      <c r="F22" s="56">
        <v>147.44454999999999</v>
      </c>
      <c r="G22" s="56">
        <v>0</v>
      </c>
      <c r="H22" s="56">
        <v>4.4770000000000003</v>
      </c>
      <c r="I22" s="56">
        <v>0</v>
      </c>
      <c r="J22" s="56">
        <v>51.424999999999997</v>
      </c>
      <c r="K22" s="56">
        <v>13.794</v>
      </c>
      <c r="L22" s="56">
        <v>17.908000000000001</v>
      </c>
      <c r="M22" s="56">
        <v>9.4380000000000006</v>
      </c>
      <c r="N22" s="56">
        <v>16.456</v>
      </c>
      <c r="O22" s="56">
        <v>69.858809999999991</v>
      </c>
      <c r="P22" s="57">
        <v>336.48836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105.86904479979421</v>
      </c>
      <c r="C24" s="56">
        <v>8.8224203999828514</v>
      </c>
      <c r="D24" s="56">
        <v>16.853680000001987</v>
      </c>
      <c r="E24" s="56">
        <v>0.55499999999938154</v>
      </c>
      <c r="F24" s="56">
        <v>1.6000000000003638</v>
      </c>
      <c r="G24" s="56">
        <v>1.0000099999988379</v>
      </c>
      <c r="H24" s="56">
        <v>-8.8450300000004063</v>
      </c>
      <c r="I24" s="56">
        <v>10.588739999999234</v>
      </c>
      <c r="J24" s="56">
        <v>-3.9999999899009708E-5</v>
      </c>
      <c r="K24" s="56">
        <v>-8.2999999999992724</v>
      </c>
      <c r="L24" s="56">
        <v>2.1999999808031134E-4</v>
      </c>
      <c r="M24" s="56">
        <v>-1.0000001566368155E-5</v>
      </c>
      <c r="N24" s="56">
        <v>-1.1999999969702912E-4</v>
      </c>
      <c r="O24" s="56">
        <v>3.6080299999994168</v>
      </c>
      <c r="P24" s="57">
        <v>17.06047999999646</v>
      </c>
      <c r="Q24" s="185">
        <v>0.16114700980120322</v>
      </c>
    </row>
    <row r="25" spans="1:17" ht="14.45" customHeight="1" x14ac:dyDescent="0.2">
      <c r="A25" s="21" t="s">
        <v>53</v>
      </c>
      <c r="B25" s="58">
        <v>95763.536053299802</v>
      </c>
      <c r="C25" s="59">
        <v>7980.2946711083168</v>
      </c>
      <c r="D25" s="59">
        <v>7356.5721900000008</v>
      </c>
      <c r="E25" s="59">
        <v>7210.2940599999993</v>
      </c>
      <c r="F25" s="59">
        <v>6494.50839</v>
      </c>
      <c r="G25" s="59">
        <v>6075.1044699999993</v>
      </c>
      <c r="H25" s="59">
        <v>6889.0938399999995</v>
      </c>
      <c r="I25" s="59">
        <v>8539.5418100000006</v>
      </c>
      <c r="J25" s="59">
        <v>8027.73002</v>
      </c>
      <c r="K25" s="59">
        <v>7696.6942300000001</v>
      </c>
      <c r="L25" s="59">
        <v>7997.5125199999993</v>
      </c>
      <c r="M25" s="59">
        <v>10418.196599999999</v>
      </c>
      <c r="N25" s="59">
        <v>8026.7682800000002</v>
      </c>
      <c r="O25" s="59">
        <v>8040.2831500000002</v>
      </c>
      <c r="P25" s="60">
        <v>92772.299559999999</v>
      </c>
      <c r="Q25" s="186">
        <v>0.9687643479284751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452.82410999999996</v>
      </c>
      <c r="E26" s="56">
        <v>313.06582000000003</v>
      </c>
      <c r="F26" s="56">
        <v>310.8184</v>
      </c>
      <c r="G26" s="56">
        <v>332.12648999999999</v>
      </c>
      <c r="H26" s="56">
        <v>232.23510000000002</v>
      </c>
      <c r="I26" s="56">
        <v>552.54813000000001</v>
      </c>
      <c r="J26" s="56">
        <v>386.40889000000004</v>
      </c>
      <c r="K26" s="56">
        <v>450.96229</v>
      </c>
      <c r="L26" s="56">
        <v>398.05902000000003</v>
      </c>
      <c r="M26" s="56">
        <v>519.37664000000007</v>
      </c>
      <c r="N26" s="56">
        <v>378.53565000000003</v>
      </c>
      <c r="O26" s="56">
        <v>635.23196999999993</v>
      </c>
      <c r="P26" s="57">
        <v>4962.1925099999999</v>
      </c>
      <c r="Q26" s="185" t="s">
        <v>329</v>
      </c>
    </row>
    <row r="27" spans="1:17" ht="14.45" customHeight="1" x14ac:dyDescent="0.2">
      <c r="A27" s="22" t="s">
        <v>55</v>
      </c>
      <c r="B27" s="58">
        <v>95763.536053299802</v>
      </c>
      <c r="C27" s="59">
        <v>7980.2946711083168</v>
      </c>
      <c r="D27" s="59">
        <v>7809.3963000000003</v>
      </c>
      <c r="E27" s="59">
        <v>7523.3598799999991</v>
      </c>
      <c r="F27" s="59">
        <v>6805.3267900000001</v>
      </c>
      <c r="G27" s="59">
        <v>6407.230959999999</v>
      </c>
      <c r="H27" s="59">
        <v>7121.3289399999994</v>
      </c>
      <c r="I27" s="59">
        <v>9092.0899399999998</v>
      </c>
      <c r="J27" s="59">
        <v>8414.1389099999997</v>
      </c>
      <c r="K27" s="59">
        <v>8147.6565200000005</v>
      </c>
      <c r="L27" s="59">
        <v>8395.571539999999</v>
      </c>
      <c r="M27" s="59">
        <v>10937.57324</v>
      </c>
      <c r="N27" s="59">
        <v>8405.30393</v>
      </c>
      <c r="O27" s="59">
        <v>8675.51512</v>
      </c>
      <c r="P27" s="60">
        <v>97734.492069999993</v>
      </c>
      <c r="Q27" s="186">
        <v>1.0205814874630694</v>
      </c>
    </row>
    <row r="28" spans="1:17" ht="14.45" customHeight="1" x14ac:dyDescent="0.2">
      <c r="A28" s="20" t="s">
        <v>56</v>
      </c>
      <c r="B28" s="55">
        <v>106.2104568</v>
      </c>
      <c r="C28" s="56">
        <v>8.8508714000000008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C0CB277-D4BF-4C96-95C0-D874EF287BE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790" t="s">
        <v>61</v>
      </c>
      <c r="B1" s="790"/>
      <c r="C1" s="790"/>
      <c r="D1" s="790"/>
      <c r="E1" s="790"/>
      <c r="F1" s="790"/>
      <c r="G1" s="790"/>
      <c r="H1" s="795"/>
      <c r="I1" s="795"/>
      <c r="J1" s="795"/>
      <c r="K1" s="795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791" t="s">
        <v>62</v>
      </c>
      <c r="C3" s="792"/>
      <c r="D3" s="792"/>
      <c r="E3" s="792"/>
      <c r="F3" s="798" t="s">
        <v>63</v>
      </c>
      <c r="G3" s="792"/>
      <c r="H3" s="792"/>
      <c r="I3" s="792"/>
      <c r="J3" s="792"/>
      <c r="K3" s="799"/>
    </row>
    <row r="4" spans="1:13" ht="14.45" customHeight="1" x14ac:dyDescent="0.2">
      <c r="A4" s="102"/>
      <c r="B4" s="796"/>
      <c r="C4" s="797"/>
      <c r="D4" s="797"/>
      <c r="E4" s="797"/>
      <c r="F4" s="800" t="s">
        <v>318</v>
      </c>
      <c r="G4" s="802" t="s">
        <v>64</v>
      </c>
      <c r="H4" s="259" t="s">
        <v>182</v>
      </c>
      <c r="I4" s="800" t="s">
        <v>65</v>
      </c>
      <c r="J4" s="802" t="s">
        <v>320</v>
      </c>
      <c r="K4" s="803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801"/>
      <c r="G5" s="801"/>
      <c r="H5" s="29" t="s">
        <v>319</v>
      </c>
      <c r="I5" s="801"/>
      <c r="J5" s="801"/>
      <c r="K5" s="804"/>
    </row>
    <row r="6" spans="1:13" ht="14.45" customHeight="1" x14ac:dyDescent="0.2">
      <c r="A6" s="516" t="s">
        <v>66</v>
      </c>
      <c r="B6" s="512">
        <v>81091.170168999903</v>
      </c>
      <c r="C6" s="513">
        <v>73254.440600000104</v>
      </c>
      <c r="D6" s="513">
        <v>-7836.7295689997991</v>
      </c>
      <c r="E6" s="514">
        <v>0.90335902722001071</v>
      </c>
      <c r="F6" s="512">
        <v>-95646.053895899808</v>
      </c>
      <c r="G6" s="513">
        <v>-95646.053895899808</v>
      </c>
      <c r="H6" s="513">
        <v>5793.7944800000005</v>
      </c>
      <c r="I6" s="513">
        <v>80121.789099999995</v>
      </c>
      <c r="J6" s="513">
        <v>175767.84299589979</v>
      </c>
      <c r="K6" s="515">
        <v>-0.8376904831557791</v>
      </c>
      <c r="L6" s="270"/>
      <c r="M6" s="51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16" t="s">
        <v>331</v>
      </c>
      <c r="B7" s="512">
        <v>92160.044256000096</v>
      </c>
      <c r="C7" s="513">
        <v>90071.420900000012</v>
      </c>
      <c r="D7" s="513">
        <v>-2088.6233560000837</v>
      </c>
      <c r="E7" s="514">
        <v>0.9773369970374759</v>
      </c>
      <c r="F7" s="512">
        <v>95763.536053299802</v>
      </c>
      <c r="G7" s="513">
        <v>95763.536053299802</v>
      </c>
      <c r="H7" s="513">
        <v>8040.2831500000002</v>
      </c>
      <c r="I7" s="513">
        <v>92772.299559999898</v>
      </c>
      <c r="J7" s="513">
        <v>-2991.2364932999044</v>
      </c>
      <c r="K7" s="515">
        <v>0.96876434792847399</v>
      </c>
      <c r="L7" s="270"/>
      <c r="M7" s="511" t="str">
        <f t="shared" si="0"/>
        <v/>
      </c>
    </row>
    <row r="8" spans="1:13" ht="14.45" customHeight="1" x14ac:dyDescent="0.2">
      <c r="A8" s="516" t="s">
        <v>332</v>
      </c>
      <c r="B8" s="512">
        <v>37364.842553999995</v>
      </c>
      <c r="C8" s="513">
        <v>33583.061649999996</v>
      </c>
      <c r="D8" s="513">
        <v>-3781.7809039999993</v>
      </c>
      <c r="E8" s="514">
        <v>0.89878772007309982</v>
      </c>
      <c r="F8" s="512">
        <v>37905.008268700003</v>
      </c>
      <c r="G8" s="513">
        <v>37905.008268700003</v>
      </c>
      <c r="H8" s="513">
        <v>2367.02657</v>
      </c>
      <c r="I8" s="513">
        <v>33081.504410000001</v>
      </c>
      <c r="J8" s="513">
        <v>-4823.5038587000017</v>
      </c>
      <c r="K8" s="515">
        <v>0.87274758458018853</v>
      </c>
      <c r="L8" s="270"/>
      <c r="M8" s="511" t="str">
        <f t="shared" si="0"/>
        <v/>
      </c>
    </row>
    <row r="9" spans="1:13" ht="14.45" customHeight="1" x14ac:dyDescent="0.2">
      <c r="A9" s="516" t="s">
        <v>333</v>
      </c>
      <c r="B9" s="512">
        <v>34962.048984000001</v>
      </c>
      <c r="C9" s="513">
        <v>31189.914649999999</v>
      </c>
      <c r="D9" s="513">
        <v>-3772.1343340000021</v>
      </c>
      <c r="E9" s="514">
        <v>0.8921077441506281</v>
      </c>
      <c r="F9" s="512">
        <v>35544.047332999995</v>
      </c>
      <c r="G9" s="513">
        <v>35544.047332999995</v>
      </c>
      <c r="H9" s="513">
        <v>2118.2645699999998</v>
      </c>
      <c r="I9" s="513">
        <v>30769.612410000002</v>
      </c>
      <c r="J9" s="513">
        <v>-4774.4349229999934</v>
      </c>
      <c r="K9" s="515">
        <v>0.8656755411596786</v>
      </c>
      <c r="L9" s="270"/>
      <c r="M9" s="511" t="str">
        <f t="shared" si="0"/>
        <v/>
      </c>
    </row>
    <row r="10" spans="1:13" ht="14.45" customHeight="1" x14ac:dyDescent="0.2">
      <c r="A10" s="516" t="s">
        <v>334</v>
      </c>
      <c r="B10" s="512">
        <v>0</v>
      </c>
      <c r="C10" s="513">
        <v>-4.0000000000000001E-3</v>
      </c>
      <c r="D10" s="513">
        <v>-4.0000000000000001E-3</v>
      </c>
      <c r="E10" s="514">
        <v>0</v>
      </c>
      <c r="F10" s="512">
        <v>0</v>
      </c>
      <c r="G10" s="513">
        <v>0</v>
      </c>
      <c r="H10" s="513">
        <v>-4.1999999999999996E-4</v>
      </c>
      <c r="I10" s="513">
        <v>-7.1999999999999994E-4</v>
      </c>
      <c r="J10" s="513">
        <v>-7.1999999999999994E-4</v>
      </c>
      <c r="K10" s="515">
        <v>0</v>
      </c>
      <c r="L10" s="270"/>
      <c r="M10" s="511" t="str">
        <f t="shared" si="0"/>
        <v>X</v>
      </c>
    </row>
    <row r="11" spans="1:13" ht="14.45" customHeight="1" x14ac:dyDescent="0.2">
      <c r="A11" s="516" t="s">
        <v>335</v>
      </c>
      <c r="B11" s="512">
        <v>0</v>
      </c>
      <c r="C11" s="513">
        <v>-4.0000000000000001E-3</v>
      </c>
      <c r="D11" s="513">
        <v>-4.0000000000000001E-3</v>
      </c>
      <c r="E11" s="514">
        <v>0</v>
      </c>
      <c r="F11" s="512">
        <v>0</v>
      </c>
      <c r="G11" s="513">
        <v>0</v>
      </c>
      <c r="H11" s="513">
        <v>-4.1999999999999996E-4</v>
      </c>
      <c r="I11" s="513">
        <v>-7.1999999999999994E-4</v>
      </c>
      <c r="J11" s="513">
        <v>-7.1999999999999994E-4</v>
      </c>
      <c r="K11" s="515">
        <v>0</v>
      </c>
      <c r="L11" s="270"/>
      <c r="M11" s="511" t="str">
        <f t="shared" si="0"/>
        <v/>
      </c>
    </row>
    <row r="12" spans="1:13" ht="14.45" customHeight="1" x14ac:dyDescent="0.2">
      <c r="A12" s="516" t="s">
        <v>336</v>
      </c>
      <c r="B12" s="512">
        <v>31505.000004000001</v>
      </c>
      <c r="C12" s="513">
        <v>27834.513469999998</v>
      </c>
      <c r="D12" s="513">
        <v>-3670.4865340000033</v>
      </c>
      <c r="E12" s="514">
        <v>0.88349511082260013</v>
      </c>
      <c r="F12" s="512">
        <v>32104.9999995</v>
      </c>
      <c r="G12" s="513">
        <v>32104.999999499996</v>
      </c>
      <c r="H12" s="513">
        <v>1754.7732699999999</v>
      </c>
      <c r="I12" s="513">
        <v>26523.181039999999</v>
      </c>
      <c r="J12" s="513">
        <v>-5581.8189594999967</v>
      </c>
      <c r="K12" s="515">
        <v>0.82613864010007998</v>
      </c>
      <c r="L12" s="270"/>
      <c r="M12" s="511" t="str">
        <f t="shared" si="0"/>
        <v>X</v>
      </c>
    </row>
    <row r="13" spans="1:13" ht="14.45" customHeight="1" x14ac:dyDescent="0.2">
      <c r="A13" s="516" t="s">
        <v>337</v>
      </c>
      <c r="B13" s="512">
        <v>99.999998000000005</v>
      </c>
      <c r="C13" s="513">
        <v>77.249669999999995</v>
      </c>
      <c r="D13" s="513">
        <v>-22.75032800000001</v>
      </c>
      <c r="E13" s="514">
        <v>0.77249671544993426</v>
      </c>
      <c r="F13" s="512">
        <v>84.999999800000012</v>
      </c>
      <c r="G13" s="513">
        <v>84.999999800000012</v>
      </c>
      <c r="H13" s="513">
        <v>6.8473100000000002</v>
      </c>
      <c r="I13" s="513">
        <v>78.411369999999991</v>
      </c>
      <c r="J13" s="513">
        <v>-6.588629800000021</v>
      </c>
      <c r="K13" s="515">
        <v>0.92248670805290967</v>
      </c>
      <c r="L13" s="270"/>
      <c r="M13" s="511" t="str">
        <f t="shared" si="0"/>
        <v/>
      </c>
    </row>
    <row r="14" spans="1:13" ht="14.45" customHeight="1" x14ac:dyDescent="0.2">
      <c r="A14" s="516" t="s">
        <v>338</v>
      </c>
      <c r="B14" s="512">
        <v>26000.000004000001</v>
      </c>
      <c r="C14" s="513">
        <v>25306.221149999998</v>
      </c>
      <c r="D14" s="513">
        <v>-693.77885400000378</v>
      </c>
      <c r="E14" s="514">
        <v>0.97331619792718194</v>
      </c>
      <c r="F14" s="512">
        <v>26020.000000199998</v>
      </c>
      <c r="G14" s="513">
        <v>26020.000000200002</v>
      </c>
      <c r="H14" s="513">
        <v>1601.08916</v>
      </c>
      <c r="I14" s="513">
        <v>22656.860359999999</v>
      </c>
      <c r="J14" s="513">
        <v>-3363.1396402000028</v>
      </c>
      <c r="K14" s="515">
        <v>0.87074790007017111</v>
      </c>
      <c r="L14" s="270"/>
      <c r="M14" s="511" t="str">
        <f t="shared" si="0"/>
        <v/>
      </c>
    </row>
    <row r="15" spans="1:13" ht="14.45" customHeight="1" x14ac:dyDescent="0.2">
      <c r="A15" s="516" t="s">
        <v>339</v>
      </c>
      <c r="B15" s="512">
        <v>1999.9999990000001</v>
      </c>
      <c r="C15" s="513">
        <v>1835.0993999999998</v>
      </c>
      <c r="D15" s="513">
        <v>-164.90059900000028</v>
      </c>
      <c r="E15" s="514">
        <v>0.91754970045877471</v>
      </c>
      <c r="F15" s="512">
        <v>1999.9999998999999</v>
      </c>
      <c r="G15" s="513">
        <v>1999.9999998999999</v>
      </c>
      <c r="H15" s="513">
        <v>38.28</v>
      </c>
      <c r="I15" s="513">
        <v>1636.7909999999999</v>
      </c>
      <c r="J15" s="513">
        <v>-363.20899989999998</v>
      </c>
      <c r="K15" s="515">
        <v>0.81839550004091977</v>
      </c>
      <c r="L15" s="270"/>
      <c r="M15" s="511" t="str">
        <f t="shared" si="0"/>
        <v/>
      </c>
    </row>
    <row r="16" spans="1:13" ht="14.45" customHeight="1" x14ac:dyDescent="0.2">
      <c r="A16" s="516" t="s">
        <v>340</v>
      </c>
      <c r="B16" s="512">
        <v>3400.0000030000001</v>
      </c>
      <c r="C16" s="513">
        <v>615.94325000000003</v>
      </c>
      <c r="D16" s="513">
        <v>-2784.0567529999998</v>
      </c>
      <c r="E16" s="514">
        <v>0.18115977925191784</v>
      </c>
      <c r="F16" s="512">
        <v>3999.9999996000001</v>
      </c>
      <c r="G16" s="513">
        <v>3999.9999995999997</v>
      </c>
      <c r="H16" s="513">
        <v>108.55680000000001</v>
      </c>
      <c r="I16" s="513">
        <v>2151.1183099999998</v>
      </c>
      <c r="J16" s="513">
        <v>-1848.8816895999998</v>
      </c>
      <c r="K16" s="515">
        <v>0.53777957755377792</v>
      </c>
      <c r="L16" s="270"/>
      <c r="M16" s="511" t="str">
        <f t="shared" si="0"/>
        <v/>
      </c>
    </row>
    <row r="17" spans="1:13" ht="14.45" customHeight="1" x14ac:dyDescent="0.2">
      <c r="A17" s="516" t="s">
        <v>341</v>
      </c>
      <c r="B17" s="512">
        <v>5</v>
      </c>
      <c r="C17" s="513">
        <v>0</v>
      </c>
      <c r="D17" s="513">
        <v>-5</v>
      </c>
      <c r="E17" s="514">
        <v>0</v>
      </c>
      <c r="F17" s="512">
        <v>0</v>
      </c>
      <c r="G17" s="513">
        <v>0</v>
      </c>
      <c r="H17" s="513">
        <v>0</v>
      </c>
      <c r="I17" s="513">
        <v>0</v>
      </c>
      <c r="J17" s="513">
        <v>0</v>
      </c>
      <c r="K17" s="515">
        <v>0</v>
      </c>
      <c r="L17" s="270"/>
      <c r="M17" s="511" t="str">
        <f t="shared" si="0"/>
        <v/>
      </c>
    </row>
    <row r="18" spans="1:13" ht="14.45" customHeight="1" x14ac:dyDescent="0.2">
      <c r="A18" s="516" t="s">
        <v>342</v>
      </c>
      <c r="B18" s="512">
        <v>10.831299999999999</v>
      </c>
      <c r="C18" s="513">
        <v>7.8090000000000002</v>
      </c>
      <c r="D18" s="513">
        <v>-3.0222999999999987</v>
      </c>
      <c r="E18" s="514">
        <v>0.72096608901978532</v>
      </c>
      <c r="F18" s="512">
        <v>8.2234424999999991</v>
      </c>
      <c r="G18" s="513">
        <v>8.2234424999999991</v>
      </c>
      <c r="H18" s="513">
        <v>0</v>
      </c>
      <c r="I18" s="513">
        <v>0</v>
      </c>
      <c r="J18" s="513">
        <v>-8.2234424999999991</v>
      </c>
      <c r="K18" s="515">
        <v>0</v>
      </c>
      <c r="L18" s="270"/>
      <c r="M18" s="511" t="str">
        <f t="shared" si="0"/>
        <v>X</v>
      </c>
    </row>
    <row r="19" spans="1:13" ht="14.45" customHeight="1" x14ac:dyDescent="0.2">
      <c r="A19" s="516" t="s">
        <v>343</v>
      </c>
      <c r="B19" s="512">
        <v>10.831299999999999</v>
      </c>
      <c r="C19" s="513">
        <v>7.8090000000000002</v>
      </c>
      <c r="D19" s="513">
        <v>-3.0222999999999987</v>
      </c>
      <c r="E19" s="514">
        <v>0.72096608901978532</v>
      </c>
      <c r="F19" s="512">
        <v>8.2234424999999991</v>
      </c>
      <c r="G19" s="513">
        <v>8.2234424999999991</v>
      </c>
      <c r="H19" s="513">
        <v>0</v>
      </c>
      <c r="I19" s="513">
        <v>0</v>
      </c>
      <c r="J19" s="513">
        <v>-8.2234424999999991</v>
      </c>
      <c r="K19" s="515">
        <v>0</v>
      </c>
      <c r="L19" s="270"/>
      <c r="M19" s="511" t="str">
        <f t="shared" si="0"/>
        <v/>
      </c>
    </row>
    <row r="20" spans="1:13" ht="14.45" customHeight="1" x14ac:dyDescent="0.2">
      <c r="A20" s="516" t="s">
        <v>344</v>
      </c>
      <c r="B20" s="512">
        <v>3020.0000070000001</v>
      </c>
      <c r="C20" s="513">
        <v>2905.6781099999998</v>
      </c>
      <c r="D20" s="513">
        <v>-114.32189700000026</v>
      </c>
      <c r="E20" s="514">
        <v>0.96214506730628613</v>
      </c>
      <c r="F20" s="512">
        <v>3020.0000005000002</v>
      </c>
      <c r="G20" s="513">
        <v>3020.0000005000002</v>
      </c>
      <c r="H20" s="513">
        <v>274.99540999999999</v>
      </c>
      <c r="I20" s="513">
        <v>2824.5570600000001</v>
      </c>
      <c r="J20" s="513">
        <v>-195.44294050000008</v>
      </c>
      <c r="K20" s="515">
        <v>0.93528379454713839</v>
      </c>
      <c r="L20" s="270"/>
      <c r="M20" s="511" t="str">
        <f t="shared" si="0"/>
        <v>X</v>
      </c>
    </row>
    <row r="21" spans="1:13" ht="14.45" customHeight="1" x14ac:dyDescent="0.2">
      <c r="A21" s="516" t="s">
        <v>345</v>
      </c>
      <c r="B21" s="512">
        <v>3</v>
      </c>
      <c r="C21" s="513">
        <v>1.03383</v>
      </c>
      <c r="D21" s="513">
        <v>-1.96617</v>
      </c>
      <c r="E21" s="514">
        <v>0.34461000000000003</v>
      </c>
      <c r="F21" s="512">
        <v>2</v>
      </c>
      <c r="G21" s="513">
        <v>2</v>
      </c>
      <c r="H21" s="513">
        <v>0</v>
      </c>
      <c r="I21" s="513">
        <v>0.71929999999999994</v>
      </c>
      <c r="J21" s="513">
        <v>-1.2806999999999999</v>
      </c>
      <c r="K21" s="515">
        <v>0.35964999999999997</v>
      </c>
      <c r="L21" s="270"/>
      <c r="M21" s="511" t="str">
        <f t="shared" si="0"/>
        <v/>
      </c>
    </row>
    <row r="22" spans="1:13" ht="14.45" customHeight="1" x14ac:dyDescent="0.2">
      <c r="A22" s="516" t="s">
        <v>346</v>
      </c>
      <c r="B22" s="512">
        <v>0</v>
      </c>
      <c r="C22" s="513">
        <v>0</v>
      </c>
      <c r="D22" s="513">
        <v>0</v>
      </c>
      <c r="E22" s="514">
        <v>0</v>
      </c>
      <c r="F22" s="512">
        <v>0</v>
      </c>
      <c r="G22" s="513">
        <v>0</v>
      </c>
      <c r="H22" s="513">
        <v>0</v>
      </c>
      <c r="I22" s="513">
        <v>0.30885000000000001</v>
      </c>
      <c r="J22" s="513">
        <v>0.30885000000000001</v>
      </c>
      <c r="K22" s="515">
        <v>0</v>
      </c>
      <c r="L22" s="270"/>
      <c r="M22" s="511" t="str">
        <f t="shared" si="0"/>
        <v/>
      </c>
    </row>
    <row r="23" spans="1:13" ht="14.45" customHeight="1" x14ac:dyDescent="0.2">
      <c r="A23" s="516" t="s">
        <v>347</v>
      </c>
      <c r="B23" s="512">
        <v>35.000004000000004</v>
      </c>
      <c r="C23" s="513">
        <v>28.890979999999999</v>
      </c>
      <c r="D23" s="513">
        <v>-6.1090240000000051</v>
      </c>
      <c r="E23" s="514">
        <v>0.82545647709068826</v>
      </c>
      <c r="F23" s="512">
        <v>28</v>
      </c>
      <c r="G23" s="513">
        <v>28</v>
      </c>
      <c r="H23" s="513">
        <v>2.2032800000000003</v>
      </c>
      <c r="I23" s="513">
        <v>23.836410000000001</v>
      </c>
      <c r="J23" s="513">
        <v>-4.1635899999999992</v>
      </c>
      <c r="K23" s="515">
        <v>0.85130035714285712</v>
      </c>
      <c r="L23" s="270"/>
      <c r="M23" s="511" t="str">
        <f t="shared" si="0"/>
        <v/>
      </c>
    </row>
    <row r="24" spans="1:13" ht="14.45" customHeight="1" x14ac:dyDescent="0.2">
      <c r="A24" s="516" t="s">
        <v>348</v>
      </c>
      <c r="B24" s="512">
        <v>2900.0000010000003</v>
      </c>
      <c r="C24" s="513">
        <v>2800.18786</v>
      </c>
      <c r="D24" s="513">
        <v>-99.812141000000338</v>
      </c>
      <c r="E24" s="514">
        <v>0.96558202035669571</v>
      </c>
      <c r="F24" s="512">
        <v>2899.9999997999998</v>
      </c>
      <c r="G24" s="513">
        <v>2899.9999997999998</v>
      </c>
      <c r="H24" s="513">
        <v>261.07213000000002</v>
      </c>
      <c r="I24" s="513">
        <v>2721.2411899999997</v>
      </c>
      <c r="J24" s="513">
        <v>-178.75880980000011</v>
      </c>
      <c r="K24" s="515">
        <v>0.93835903109919716</v>
      </c>
      <c r="L24" s="270"/>
      <c r="M24" s="511" t="str">
        <f t="shared" si="0"/>
        <v/>
      </c>
    </row>
    <row r="25" spans="1:13" ht="14.45" customHeight="1" x14ac:dyDescent="0.2">
      <c r="A25" s="516" t="s">
        <v>349</v>
      </c>
      <c r="B25" s="512">
        <v>10</v>
      </c>
      <c r="C25" s="513">
        <v>7.3471200000000003</v>
      </c>
      <c r="D25" s="513">
        <v>-2.6528799999999997</v>
      </c>
      <c r="E25" s="514">
        <v>0.73471200000000003</v>
      </c>
      <c r="F25" s="512">
        <v>12</v>
      </c>
      <c r="G25" s="513">
        <v>12</v>
      </c>
      <c r="H25" s="513">
        <v>0</v>
      </c>
      <c r="I25" s="513">
        <v>4.1013599999999997</v>
      </c>
      <c r="J25" s="513">
        <v>-7.8986400000000003</v>
      </c>
      <c r="K25" s="515">
        <v>0.34177999999999997</v>
      </c>
      <c r="L25" s="270"/>
      <c r="M25" s="511" t="str">
        <f t="shared" si="0"/>
        <v/>
      </c>
    </row>
    <row r="26" spans="1:13" ht="14.45" customHeight="1" x14ac:dyDescent="0.2">
      <c r="A26" s="516" t="s">
        <v>350</v>
      </c>
      <c r="B26" s="512">
        <v>9.999998999999999</v>
      </c>
      <c r="C26" s="513">
        <v>20.93985</v>
      </c>
      <c r="D26" s="513">
        <v>10.939851000000001</v>
      </c>
      <c r="E26" s="514">
        <v>2.0939852093985212</v>
      </c>
      <c r="F26" s="512">
        <v>23</v>
      </c>
      <c r="G26" s="513">
        <v>23</v>
      </c>
      <c r="H26" s="513">
        <v>0.61</v>
      </c>
      <c r="I26" s="513">
        <v>16.486219999999999</v>
      </c>
      <c r="J26" s="513">
        <v>-6.5137800000000006</v>
      </c>
      <c r="K26" s="515">
        <v>0.71679217391304351</v>
      </c>
      <c r="L26" s="270"/>
      <c r="M26" s="511" t="str">
        <f t="shared" si="0"/>
        <v/>
      </c>
    </row>
    <row r="27" spans="1:13" ht="14.45" customHeight="1" x14ac:dyDescent="0.2">
      <c r="A27" s="516" t="s">
        <v>351</v>
      </c>
      <c r="B27" s="512">
        <v>60.000003</v>
      </c>
      <c r="C27" s="513">
        <v>47.278469999999999</v>
      </c>
      <c r="D27" s="513">
        <v>-12.721533000000001</v>
      </c>
      <c r="E27" s="514">
        <v>0.78797446060127696</v>
      </c>
      <c r="F27" s="512">
        <v>53.000000299999996</v>
      </c>
      <c r="G27" s="513">
        <v>53.000000299999996</v>
      </c>
      <c r="H27" s="513">
        <v>11.11</v>
      </c>
      <c r="I27" s="513">
        <v>57.863730000000004</v>
      </c>
      <c r="J27" s="513">
        <v>4.8637297000000075</v>
      </c>
      <c r="K27" s="515">
        <v>1.0917684843862163</v>
      </c>
      <c r="L27" s="270"/>
      <c r="M27" s="511" t="str">
        <f t="shared" si="0"/>
        <v/>
      </c>
    </row>
    <row r="28" spans="1:13" ht="14.45" customHeight="1" x14ac:dyDescent="0.2">
      <c r="A28" s="516" t="s">
        <v>352</v>
      </c>
      <c r="B28" s="512">
        <v>2</v>
      </c>
      <c r="C28" s="513">
        <v>0</v>
      </c>
      <c r="D28" s="513">
        <v>-2</v>
      </c>
      <c r="E28" s="514">
        <v>0</v>
      </c>
      <c r="F28" s="512">
        <v>2.0000003999999998</v>
      </c>
      <c r="G28" s="513">
        <v>2.0000003999999998</v>
      </c>
      <c r="H28" s="513">
        <v>0</v>
      </c>
      <c r="I28" s="513">
        <v>0</v>
      </c>
      <c r="J28" s="513">
        <v>-2.0000003999999998</v>
      </c>
      <c r="K28" s="515">
        <v>0</v>
      </c>
      <c r="L28" s="270"/>
      <c r="M28" s="511" t="str">
        <f t="shared" si="0"/>
        <v/>
      </c>
    </row>
    <row r="29" spans="1:13" ht="14.45" customHeight="1" x14ac:dyDescent="0.2">
      <c r="A29" s="516" t="s">
        <v>353</v>
      </c>
      <c r="B29" s="512">
        <v>121.459248</v>
      </c>
      <c r="C29" s="513">
        <v>141.84824</v>
      </c>
      <c r="D29" s="513">
        <v>20.388992000000002</v>
      </c>
      <c r="E29" s="514">
        <v>1.1678669375591721</v>
      </c>
      <c r="F29" s="512">
        <v>142.1793241</v>
      </c>
      <c r="G29" s="513">
        <v>142.1793241</v>
      </c>
      <c r="H29" s="513">
        <v>6.6094799999999996</v>
      </c>
      <c r="I29" s="513">
        <v>113.03516</v>
      </c>
      <c r="J29" s="513">
        <v>-29.144164099999998</v>
      </c>
      <c r="K29" s="515">
        <v>0.79501826806053866</v>
      </c>
      <c r="L29" s="270"/>
      <c r="M29" s="511" t="str">
        <f t="shared" si="0"/>
        <v>X</v>
      </c>
    </row>
    <row r="30" spans="1:13" ht="14.45" customHeight="1" x14ac:dyDescent="0.2">
      <c r="A30" s="516" t="s">
        <v>354</v>
      </c>
      <c r="B30" s="512">
        <v>111.980232</v>
      </c>
      <c r="C30" s="513">
        <v>130.78810999999999</v>
      </c>
      <c r="D30" s="513">
        <v>18.807877999999988</v>
      </c>
      <c r="E30" s="514">
        <v>1.1679571265756976</v>
      </c>
      <c r="F30" s="512">
        <v>130.4990057</v>
      </c>
      <c r="G30" s="513">
        <v>130.4990057</v>
      </c>
      <c r="H30" s="513">
        <v>5.8339399999999992</v>
      </c>
      <c r="I30" s="513">
        <v>103.00755000000001</v>
      </c>
      <c r="J30" s="513">
        <v>-27.491455699999989</v>
      </c>
      <c r="K30" s="515">
        <v>0.78933589913168212</v>
      </c>
      <c r="L30" s="270"/>
      <c r="M30" s="511" t="str">
        <f t="shared" si="0"/>
        <v/>
      </c>
    </row>
    <row r="31" spans="1:13" ht="14.45" customHeight="1" x14ac:dyDescent="0.2">
      <c r="A31" s="516" t="s">
        <v>355</v>
      </c>
      <c r="B31" s="512">
        <v>9.4790159999999997</v>
      </c>
      <c r="C31" s="513">
        <v>11.060129999999999</v>
      </c>
      <c r="D31" s="513">
        <v>1.5811139999999995</v>
      </c>
      <c r="E31" s="514">
        <v>1.1668014907876514</v>
      </c>
      <c r="F31" s="512">
        <v>11.680318400000001</v>
      </c>
      <c r="G31" s="513">
        <v>11.680318400000001</v>
      </c>
      <c r="H31" s="513">
        <v>0.77554000000000001</v>
      </c>
      <c r="I31" s="513">
        <v>10.027610000000001</v>
      </c>
      <c r="J31" s="513">
        <v>-1.6527083999999999</v>
      </c>
      <c r="K31" s="515">
        <v>0.85850485034723023</v>
      </c>
      <c r="L31" s="270"/>
      <c r="M31" s="511" t="str">
        <f t="shared" si="0"/>
        <v/>
      </c>
    </row>
    <row r="32" spans="1:13" ht="14.45" customHeight="1" x14ac:dyDescent="0.2">
      <c r="A32" s="516" t="s">
        <v>356</v>
      </c>
      <c r="B32" s="512">
        <v>251.22767300000001</v>
      </c>
      <c r="C32" s="513">
        <v>231.02204</v>
      </c>
      <c r="D32" s="513">
        <v>-20.205633000000006</v>
      </c>
      <c r="E32" s="514">
        <v>0.91957242305866516</v>
      </c>
      <c r="F32" s="512">
        <v>222.9516027</v>
      </c>
      <c r="G32" s="513">
        <v>222.95160270000002</v>
      </c>
      <c r="H32" s="513">
        <v>28.667259999999999</v>
      </c>
      <c r="I32" s="513">
        <v>265.50963999999999</v>
      </c>
      <c r="J32" s="513">
        <v>42.558037299999967</v>
      </c>
      <c r="K32" s="515">
        <v>1.190884643952371</v>
      </c>
      <c r="L32" s="270"/>
      <c r="M32" s="511" t="str">
        <f t="shared" si="0"/>
        <v>X</v>
      </c>
    </row>
    <row r="33" spans="1:13" ht="14.45" customHeight="1" x14ac:dyDescent="0.2">
      <c r="A33" s="516" t="s">
        <v>357</v>
      </c>
      <c r="B33" s="512">
        <v>0</v>
      </c>
      <c r="C33" s="513">
        <v>5.5267799999999996</v>
      </c>
      <c r="D33" s="513">
        <v>5.5267799999999996</v>
      </c>
      <c r="E33" s="514">
        <v>0</v>
      </c>
      <c r="F33" s="512">
        <v>0</v>
      </c>
      <c r="G33" s="513">
        <v>0</v>
      </c>
      <c r="H33" s="513">
        <v>4.7824</v>
      </c>
      <c r="I33" s="513">
        <v>12.52882</v>
      </c>
      <c r="J33" s="513">
        <v>12.52882</v>
      </c>
      <c r="K33" s="515">
        <v>0</v>
      </c>
      <c r="L33" s="270"/>
      <c r="M33" s="511" t="str">
        <f t="shared" si="0"/>
        <v/>
      </c>
    </row>
    <row r="34" spans="1:13" ht="14.45" customHeight="1" x14ac:dyDescent="0.2">
      <c r="A34" s="516" t="s">
        <v>358</v>
      </c>
      <c r="B34" s="512">
        <v>10</v>
      </c>
      <c r="C34" s="513">
        <v>8.2832099999999986</v>
      </c>
      <c r="D34" s="513">
        <v>-1.7167900000000014</v>
      </c>
      <c r="E34" s="514">
        <v>0.82832099999999986</v>
      </c>
      <c r="F34" s="512">
        <v>9.9999999000000006</v>
      </c>
      <c r="G34" s="513">
        <v>9.9999999000000006</v>
      </c>
      <c r="H34" s="513">
        <v>0.79950999999999994</v>
      </c>
      <c r="I34" s="513">
        <v>8.7686000000000011</v>
      </c>
      <c r="J34" s="513">
        <v>-1.2313998999999995</v>
      </c>
      <c r="K34" s="515">
        <v>0.87686000876860015</v>
      </c>
      <c r="L34" s="270"/>
      <c r="M34" s="511" t="str">
        <f t="shared" si="0"/>
        <v/>
      </c>
    </row>
    <row r="35" spans="1:13" ht="14.45" customHeight="1" x14ac:dyDescent="0.2">
      <c r="A35" s="516" t="s">
        <v>359</v>
      </c>
      <c r="B35" s="512">
        <v>44.999999000000003</v>
      </c>
      <c r="C35" s="513">
        <v>34.599930000000001</v>
      </c>
      <c r="D35" s="513">
        <v>-10.400069000000002</v>
      </c>
      <c r="E35" s="514">
        <v>0.7688873504197189</v>
      </c>
      <c r="F35" s="512">
        <v>42.000000099999994</v>
      </c>
      <c r="G35" s="513">
        <v>42.000000099999994</v>
      </c>
      <c r="H35" s="513">
        <v>4.9755500000000001</v>
      </c>
      <c r="I35" s="513">
        <v>83.270289999999989</v>
      </c>
      <c r="J35" s="513">
        <v>41.270289899999995</v>
      </c>
      <c r="K35" s="515">
        <v>1.9826259476604144</v>
      </c>
      <c r="L35" s="270"/>
      <c r="M35" s="511" t="str">
        <f t="shared" si="0"/>
        <v/>
      </c>
    </row>
    <row r="36" spans="1:13" ht="14.45" customHeight="1" x14ac:dyDescent="0.2">
      <c r="A36" s="516" t="s">
        <v>360</v>
      </c>
      <c r="B36" s="512">
        <v>35.000004999999994</v>
      </c>
      <c r="C36" s="513">
        <v>37.804250000000003</v>
      </c>
      <c r="D36" s="513">
        <v>2.8042450000000088</v>
      </c>
      <c r="E36" s="514">
        <v>1.0801212742683897</v>
      </c>
      <c r="F36" s="512">
        <v>39.000000299999996</v>
      </c>
      <c r="G36" s="513">
        <v>39.000000299999996</v>
      </c>
      <c r="H36" s="513">
        <v>5.7341199999999999</v>
      </c>
      <c r="I36" s="513">
        <v>42.366959999999999</v>
      </c>
      <c r="J36" s="513">
        <v>3.3669597000000024</v>
      </c>
      <c r="K36" s="515">
        <v>1.0863322993359055</v>
      </c>
      <c r="L36" s="270"/>
      <c r="M36" s="511" t="str">
        <f t="shared" si="0"/>
        <v/>
      </c>
    </row>
    <row r="37" spans="1:13" ht="14.45" customHeight="1" x14ac:dyDescent="0.2">
      <c r="A37" s="516" t="s">
        <v>361</v>
      </c>
      <c r="B37" s="512">
        <v>5.5478339999999999</v>
      </c>
      <c r="C37" s="513">
        <v>21.617360000000001</v>
      </c>
      <c r="D37" s="513">
        <v>16.069526000000003</v>
      </c>
      <c r="E37" s="514">
        <v>3.8965405237431403</v>
      </c>
      <c r="F37" s="512">
        <v>19.3501683</v>
      </c>
      <c r="G37" s="513">
        <v>19.3501683</v>
      </c>
      <c r="H37" s="513">
        <v>3.73</v>
      </c>
      <c r="I37" s="513">
        <v>11.488</v>
      </c>
      <c r="J37" s="513">
        <v>-7.8621683000000004</v>
      </c>
      <c r="K37" s="515">
        <v>0.59368992671758825</v>
      </c>
      <c r="L37" s="270"/>
      <c r="M37" s="511" t="str">
        <f t="shared" si="0"/>
        <v/>
      </c>
    </row>
    <row r="38" spans="1:13" ht="14.45" customHeight="1" x14ac:dyDescent="0.2">
      <c r="A38" s="516" t="s">
        <v>362</v>
      </c>
      <c r="B38" s="512">
        <v>0</v>
      </c>
      <c r="C38" s="513">
        <v>0</v>
      </c>
      <c r="D38" s="513">
        <v>0</v>
      </c>
      <c r="E38" s="514">
        <v>0</v>
      </c>
      <c r="F38" s="512">
        <v>0</v>
      </c>
      <c r="G38" s="513">
        <v>0</v>
      </c>
      <c r="H38" s="513">
        <v>2.7289999999999998E-2</v>
      </c>
      <c r="I38" s="513">
        <v>0.13643</v>
      </c>
      <c r="J38" s="513">
        <v>0.13643</v>
      </c>
      <c r="K38" s="515">
        <v>0</v>
      </c>
      <c r="L38" s="270"/>
      <c r="M38" s="511" t="str">
        <f t="shared" si="0"/>
        <v/>
      </c>
    </row>
    <row r="39" spans="1:13" ht="14.45" customHeight="1" x14ac:dyDescent="0.2">
      <c r="A39" s="516" t="s">
        <v>363</v>
      </c>
      <c r="B39" s="512">
        <v>0</v>
      </c>
      <c r="C39" s="513">
        <v>1.7605500000000001</v>
      </c>
      <c r="D39" s="513">
        <v>1.7605500000000001</v>
      </c>
      <c r="E39" s="514">
        <v>0</v>
      </c>
      <c r="F39" s="512">
        <v>0</v>
      </c>
      <c r="G39" s="513">
        <v>0</v>
      </c>
      <c r="H39" s="513">
        <v>0</v>
      </c>
      <c r="I39" s="513">
        <v>1.2826</v>
      </c>
      <c r="J39" s="513">
        <v>1.2826</v>
      </c>
      <c r="K39" s="515">
        <v>0</v>
      </c>
      <c r="L39" s="270"/>
      <c r="M39" s="511" t="str">
        <f t="shared" si="0"/>
        <v/>
      </c>
    </row>
    <row r="40" spans="1:13" ht="14.45" customHeight="1" x14ac:dyDescent="0.2">
      <c r="A40" s="516" t="s">
        <v>364</v>
      </c>
      <c r="B40" s="512">
        <v>0</v>
      </c>
      <c r="C40" s="513">
        <v>0.99836000000000003</v>
      </c>
      <c r="D40" s="513">
        <v>0.99836000000000003</v>
      </c>
      <c r="E40" s="514">
        <v>0</v>
      </c>
      <c r="F40" s="512">
        <v>0</v>
      </c>
      <c r="G40" s="513">
        <v>0</v>
      </c>
      <c r="H40" s="513">
        <v>0</v>
      </c>
      <c r="I40" s="513">
        <v>0.32127999999999995</v>
      </c>
      <c r="J40" s="513">
        <v>0.32127999999999995</v>
      </c>
      <c r="K40" s="515">
        <v>0</v>
      </c>
      <c r="L40" s="270"/>
      <c r="M40" s="511" t="str">
        <f t="shared" si="0"/>
        <v/>
      </c>
    </row>
    <row r="41" spans="1:13" ht="14.45" customHeight="1" x14ac:dyDescent="0.2">
      <c r="A41" s="516" t="s">
        <v>365</v>
      </c>
      <c r="B41" s="512">
        <v>90.679835000000011</v>
      </c>
      <c r="C41" s="513">
        <v>51.81353</v>
      </c>
      <c r="D41" s="513">
        <v>-38.866305000000011</v>
      </c>
      <c r="E41" s="514">
        <v>0.57138976929104468</v>
      </c>
      <c r="F41" s="512">
        <v>48.601434099999999</v>
      </c>
      <c r="G41" s="513">
        <v>48.601434099999999</v>
      </c>
      <c r="H41" s="513">
        <v>0.23594999999999999</v>
      </c>
      <c r="I41" s="513">
        <v>37.630559999999996</v>
      </c>
      <c r="J41" s="513">
        <v>-10.970874100000003</v>
      </c>
      <c r="K41" s="515">
        <v>0.77426851073104441</v>
      </c>
      <c r="L41" s="270"/>
      <c r="M41" s="511" t="str">
        <f t="shared" si="0"/>
        <v/>
      </c>
    </row>
    <row r="42" spans="1:13" ht="14.45" customHeight="1" x14ac:dyDescent="0.2">
      <c r="A42" s="516" t="s">
        <v>366</v>
      </c>
      <c r="B42" s="512">
        <v>0</v>
      </c>
      <c r="C42" s="513">
        <v>6.3677999999999999</v>
      </c>
      <c r="D42" s="513">
        <v>6.3677999999999999</v>
      </c>
      <c r="E42" s="514">
        <v>0</v>
      </c>
      <c r="F42" s="512">
        <v>0</v>
      </c>
      <c r="G42" s="513">
        <v>0</v>
      </c>
      <c r="H42" s="513">
        <v>0</v>
      </c>
      <c r="I42" s="513">
        <v>2.6619999999999999</v>
      </c>
      <c r="J42" s="513">
        <v>2.6619999999999999</v>
      </c>
      <c r="K42" s="515">
        <v>0</v>
      </c>
      <c r="L42" s="270"/>
      <c r="M42" s="511" t="str">
        <f t="shared" si="0"/>
        <v/>
      </c>
    </row>
    <row r="43" spans="1:13" ht="14.45" customHeight="1" x14ac:dyDescent="0.2">
      <c r="A43" s="516" t="s">
        <v>367</v>
      </c>
      <c r="B43" s="512">
        <v>0</v>
      </c>
      <c r="C43" s="513">
        <v>0</v>
      </c>
      <c r="D43" s="513">
        <v>0</v>
      </c>
      <c r="E43" s="514">
        <v>0</v>
      </c>
      <c r="F43" s="512">
        <v>0</v>
      </c>
      <c r="G43" s="513">
        <v>0</v>
      </c>
      <c r="H43" s="513">
        <v>2.2400199999999999</v>
      </c>
      <c r="I43" s="513">
        <v>4.8572499999999996</v>
      </c>
      <c r="J43" s="513">
        <v>4.8572499999999996</v>
      </c>
      <c r="K43" s="515">
        <v>0</v>
      </c>
      <c r="L43" s="270"/>
      <c r="M43" s="511" t="str">
        <f t="shared" si="0"/>
        <v/>
      </c>
    </row>
    <row r="44" spans="1:13" ht="14.45" customHeight="1" x14ac:dyDescent="0.2">
      <c r="A44" s="516" t="s">
        <v>368</v>
      </c>
      <c r="B44" s="512">
        <v>65</v>
      </c>
      <c r="C44" s="513">
        <v>62.250269999999993</v>
      </c>
      <c r="D44" s="513">
        <v>-2.7497300000000067</v>
      </c>
      <c r="E44" s="514">
        <v>0.95769646153846144</v>
      </c>
      <c r="F44" s="512">
        <v>64</v>
      </c>
      <c r="G44" s="513">
        <v>64</v>
      </c>
      <c r="H44" s="513">
        <v>6.1424200000000004</v>
      </c>
      <c r="I44" s="513">
        <v>60.196849999999998</v>
      </c>
      <c r="J44" s="513">
        <v>-3.8031500000000023</v>
      </c>
      <c r="K44" s="515">
        <v>0.94057578124999996</v>
      </c>
      <c r="L44" s="270"/>
      <c r="M44" s="511" t="str">
        <f t="shared" si="0"/>
        <v/>
      </c>
    </row>
    <row r="45" spans="1:13" ht="14.45" customHeight="1" x14ac:dyDescent="0.2">
      <c r="A45" s="516" t="s">
        <v>369</v>
      </c>
      <c r="B45" s="512">
        <v>15.530752</v>
      </c>
      <c r="C45" s="513">
        <v>16.679080000000003</v>
      </c>
      <c r="D45" s="513">
        <v>1.1483280000000029</v>
      </c>
      <c r="E45" s="514">
        <v>1.0739389824781185</v>
      </c>
      <c r="F45" s="512">
        <v>7.6929634999999994</v>
      </c>
      <c r="G45" s="513">
        <v>7.6929634999999994</v>
      </c>
      <c r="H45" s="513">
        <v>6.046E-2</v>
      </c>
      <c r="I45" s="513">
        <v>622.03005000000007</v>
      </c>
      <c r="J45" s="513">
        <v>614.33708650000005</v>
      </c>
      <c r="K45" s="515">
        <v>80.857013035353688</v>
      </c>
      <c r="L45" s="270"/>
      <c r="M45" s="511" t="str">
        <f t="shared" si="0"/>
        <v>X</v>
      </c>
    </row>
    <row r="46" spans="1:13" ht="14.45" customHeight="1" x14ac:dyDescent="0.2">
      <c r="A46" s="516" t="s">
        <v>370</v>
      </c>
      <c r="B46" s="512">
        <v>3.766035</v>
      </c>
      <c r="C46" s="513">
        <v>13.55607</v>
      </c>
      <c r="D46" s="513">
        <v>9.7900349999999996</v>
      </c>
      <c r="E46" s="514">
        <v>3.5995602802416866</v>
      </c>
      <c r="F46" s="512">
        <v>1.2245051</v>
      </c>
      <c r="G46" s="513">
        <v>1.2245051</v>
      </c>
      <c r="H46" s="513">
        <v>0</v>
      </c>
      <c r="I46" s="513">
        <v>0</v>
      </c>
      <c r="J46" s="513">
        <v>-1.2245051</v>
      </c>
      <c r="K46" s="515">
        <v>0</v>
      </c>
      <c r="L46" s="270"/>
      <c r="M46" s="511" t="str">
        <f t="shared" si="0"/>
        <v/>
      </c>
    </row>
    <row r="47" spans="1:13" ht="14.45" customHeight="1" x14ac:dyDescent="0.2">
      <c r="A47" s="516" t="s">
        <v>371</v>
      </c>
      <c r="B47" s="512">
        <v>1.29227</v>
      </c>
      <c r="C47" s="513">
        <v>1.4590000000000001</v>
      </c>
      <c r="D47" s="513">
        <v>0.16673000000000004</v>
      </c>
      <c r="E47" s="514">
        <v>1.1290210250179917</v>
      </c>
      <c r="F47" s="512">
        <v>1.4684584000000001</v>
      </c>
      <c r="G47" s="513">
        <v>1.4684584000000001</v>
      </c>
      <c r="H47" s="513">
        <v>0</v>
      </c>
      <c r="I47" s="513">
        <v>619.9556</v>
      </c>
      <c r="J47" s="513">
        <v>618.48714159999997</v>
      </c>
      <c r="K47" s="515">
        <v>422.1812480353546</v>
      </c>
      <c r="L47" s="270"/>
      <c r="M47" s="511" t="str">
        <f t="shared" si="0"/>
        <v/>
      </c>
    </row>
    <row r="48" spans="1:13" ht="14.45" customHeight="1" x14ac:dyDescent="0.2">
      <c r="A48" s="516" t="s">
        <v>372</v>
      </c>
      <c r="B48" s="512">
        <v>0</v>
      </c>
      <c r="C48" s="513">
        <v>0</v>
      </c>
      <c r="D48" s="513">
        <v>0</v>
      </c>
      <c r="E48" s="514">
        <v>0</v>
      </c>
      <c r="F48" s="512">
        <v>0</v>
      </c>
      <c r="G48" s="513">
        <v>0</v>
      </c>
      <c r="H48" s="513">
        <v>0</v>
      </c>
      <c r="I48" s="513">
        <v>0.70784999999999998</v>
      </c>
      <c r="J48" s="513">
        <v>0.70784999999999998</v>
      </c>
      <c r="K48" s="515">
        <v>0</v>
      </c>
      <c r="L48" s="270"/>
      <c r="M48" s="511" t="str">
        <f t="shared" si="0"/>
        <v/>
      </c>
    </row>
    <row r="49" spans="1:13" ht="14.45" customHeight="1" x14ac:dyDescent="0.2">
      <c r="A49" s="516" t="s">
        <v>373</v>
      </c>
      <c r="B49" s="512">
        <v>1.685033</v>
      </c>
      <c r="C49" s="513">
        <v>1.66401</v>
      </c>
      <c r="D49" s="513">
        <v>-2.1023000000000014E-2</v>
      </c>
      <c r="E49" s="514">
        <v>0.98752368647973066</v>
      </c>
      <c r="F49" s="512">
        <v>5</v>
      </c>
      <c r="G49" s="513">
        <v>5</v>
      </c>
      <c r="H49" s="513">
        <v>6.046E-2</v>
      </c>
      <c r="I49" s="513">
        <v>1.3665999999999998</v>
      </c>
      <c r="J49" s="513">
        <v>-3.6334</v>
      </c>
      <c r="K49" s="515">
        <v>0.27331999999999995</v>
      </c>
      <c r="L49" s="270"/>
      <c r="M49" s="511" t="str">
        <f t="shared" si="0"/>
        <v/>
      </c>
    </row>
    <row r="50" spans="1:13" ht="14.45" customHeight="1" x14ac:dyDescent="0.2">
      <c r="A50" s="516" t="s">
        <v>374</v>
      </c>
      <c r="B50" s="512">
        <v>8.7874140000000001</v>
      </c>
      <c r="C50" s="513">
        <v>0</v>
      </c>
      <c r="D50" s="513">
        <v>-8.7874140000000001</v>
      </c>
      <c r="E50" s="514">
        <v>0</v>
      </c>
      <c r="F50" s="512">
        <v>0</v>
      </c>
      <c r="G50" s="513">
        <v>0</v>
      </c>
      <c r="H50" s="513">
        <v>0</v>
      </c>
      <c r="I50" s="513">
        <v>0</v>
      </c>
      <c r="J50" s="513">
        <v>0</v>
      </c>
      <c r="K50" s="515">
        <v>0</v>
      </c>
      <c r="L50" s="270"/>
      <c r="M50" s="511" t="str">
        <f t="shared" si="0"/>
        <v/>
      </c>
    </row>
    <row r="51" spans="1:13" ht="14.45" customHeight="1" x14ac:dyDescent="0.2">
      <c r="A51" s="516" t="s">
        <v>375</v>
      </c>
      <c r="B51" s="512">
        <v>38</v>
      </c>
      <c r="C51" s="513">
        <v>52.104709999999997</v>
      </c>
      <c r="D51" s="513">
        <v>14.104709999999997</v>
      </c>
      <c r="E51" s="514">
        <v>1.3711765789473684</v>
      </c>
      <c r="F51" s="512">
        <v>38.000000200000002</v>
      </c>
      <c r="G51" s="513">
        <v>38.000000200000002</v>
      </c>
      <c r="H51" s="513">
        <v>53.159109999999998</v>
      </c>
      <c r="I51" s="513">
        <v>421.03618</v>
      </c>
      <c r="J51" s="513">
        <v>383.03617980000001</v>
      </c>
      <c r="K51" s="515">
        <v>11.079899415368949</v>
      </c>
      <c r="L51" s="270"/>
      <c r="M51" s="511" t="str">
        <f t="shared" si="0"/>
        <v>X</v>
      </c>
    </row>
    <row r="52" spans="1:13" ht="14.45" customHeight="1" x14ac:dyDescent="0.2">
      <c r="A52" s="516" t="s">
        <v>376</v>
      </c>
      <c r="B52" s="512">
        <v>0</v>
      </c>
      <c r="C52" s="513">
        <v>14.354200000000001</v>
      </c>
      <c r="D52" s="513">
        <v>14.354200000000001</v>
      </c>
      <c r="E52" s="514">
        <v>0</v>
      </c>
      <c r="F52" s="512">
        <v>0</v>
      </c>
      <c r="G52" s="513">
        <v>0</v>
      </c>
      <c r="H52" s="513">
        <v>0.1016</v>
      </c>
      <c r="I52" s="513">
        <v>8.68187</v>
      </c>
      <c r="J52" s="513">
        <v>8.68187</v>
      </c>
      <c r="K52" s="515">
        <v>0</v>
      </c>
      <c r="L52" s="270"/>
      <c r="M52" s="511" t="str">
        <f t="shared" si="0"/>
        <v/>
      </c>
    </row>
    <row r="53" spans="1:13" ht="14.45" customHeight="1" x14ac:dyDescent="0.2">
      <c r="A53" s="516" t="s">
        <v>377</v>
      </c>
      <c r="B53" s="512">
        <v>0</v>
      </c>
      <c r="C53" s="513">
        <v>0</v>
      </c>
      <c r="D53" s="513">
        <v>0</v>
      </c>
      <c r="E53" s="514">
        <v>0</v>
      </c>
      <c r="F53" s="512">
        <v>0</v>
      </c>
      <c r="G53" s="513">
        <v>0</v>
      </c>
      <c r="H53" s="513">
        <v>0</v>
      </c>
      <c r="I53" s="513">
        <v>0.51900000000000002</v>
      </c>
      <c r="J53" s="513">
        <v>0.51900000000000002</v>
      </c>
      <c r="K53" s="515">
        <v>0</v>
      </c>
      <c r="L53" s="270"/>
      <c r="M53" s="511" t="str">
        <f t="shared" si="0"/>
        <v/>
      </c>
    </row>
    <row r="54" spans="1:13" ht="14.45" customHeight="1" x14ac:dyDescent="0.2">
      <c r="A54" s="516" t="s">
        <v>378</v>
      </c>
      <c r="B54" s="512">
        <v>1</v>
      </c>
      <c r="C54" s="513">
        <v>1.1040399999999999</v>
      </c>
      <c r="D54" s="513">
        <v>0.10403999999999991</v>
      </c>
      <c r="E54" s="514">
        <v>1.1040399999999999</v>
      </c>
      <c r="F54" s="512">
        <v>1.0000001000000001</v>
      </c>
      <c r="G54" s="513">
        <v>1.0000001000000001</v>
      </c>
      <c r="H54" s="513">
        <v>50.016719999999999</v>
      </c>
      <c r="I54" s="513">
        <v>160.93010999999998</v>
      </c>
      <c r="J54" s="513">
        <v>159.93010989999999</v>
      </c>
      <c r="K54" s="515">
        <v>160.93009390699058</v>
      </c>
      <c r="L54" s="270"/>
      <c r="M54" s="511" t="str">
        <f t="shared" si="0"/>
        <v/>
      </c>
    </row>
    <row r="55" spans="1:13" ht="14.45" customHeight="1" x14ac:dyDescent="0.2">
      <c r="A55" s="516" t="s">
        <v>379</v>
      </c>
      <c r="B55" s="512">
        <v>37</v>
      </c>
      <c r="C55" s="513">
        <v>36.646470000000001</v>
      </c>
      <c r="D55" s="513">
        <v>-0.35352999999999923</v>
      </c>
      <c r="E55" s="514">
        <v>0.9904451351351351</v>
      </c>
      <c r="F55" s="512">
        <v>37.000000099999994</v>
      </c>
      <c r="G55" s="513">
        <v>37.000000099999994</v>
      </c>
      <c r="H55" s="513">
        <v>3.0407899999999999</v>
      </c>
      <c r="I55" s="513">
        <v>42.266949999999994</v>
      </c>
      <c r="J55" s="513">
        <v>5.2669499000000002</v>
      </c>
      <c r="K55" s="515">
        <v>1.1423499969125677</v>
      </c>
      <c r="L55" s="270"/>
      <c r="M55" s="511" t="str">
        <f t="shared" si="0"/>
        <v/>
      </c>
    </row>
    <row r="56" spans="1:13" ht="14.45" customHeight="1" x14ac:dyDescent="0.2">
      <c r="A56" s="516" t="s">
        <v>380</v>
      </c>
      <c r="B56" s="512">
        <v>0</v>
      </c>
      <c r="C56" s="513">
        <v>0</v>
      </c>
      <c r="D56" s="513">
        <v>0</v>
      </c>
      <c r="E56" s="514">
        <v>0</v>
      </c>
      <c r="F56" s="512">
        <v>0</v>
      </c>
      <c r="G56" s="513">
        <v>0</v>
      </c>
      <c r="H56" s="513">
        <v>0</v>
      </c>
      <c r="I56" s="513">
        <v>165.74579999999997</v>
      </c>
      <c r="J56" s="513">
        <v>165.74579999999997</v>
      </c>
      <c r="K56" s="515">
        <v>0</v>
      </c>
      <c r="L56" s="270"/>
      <c r="M56" s="511" t="str">
        <f t="shared" si="0"/>
        <v/>
      </c>
    </row>
    <row r="57" spans="1:13" ht="14.45" customHeight="1" x14ac:dyDescent="0.2">
      <c r="A57" s="516" t="s">
        <v>381</v>
      </c>
      <c r="B57" s="512">
        <v>0</v>
      </c>
      <c r="C57" s="513">
        <v>0</v>
      </c>
      <c r="D57" s="513">
        <v>0</v>
      </c>
      <c r="E57" s="514">
        <v>0</v>
      </c>
      <c r="F57" s="512">
        <v>0</v>
      </c>
      <c r="G57" s="513">
        <v>0</v>
      </c>
      <c r="H57" s="513">
        <v>0</v>
      </c>
      <c r="I57" s="513">
        <v>23.15005</v>
      </c>
      <c r="J57" s="513">
        <v>23.15005</v>
      </c>
      <c r="K57" s="515">
        <v>0</v>
      </c>
      <c r="L57" s="270"/>
      <c r="M57" s="511" t="str">
        <f t="shared" si="0"/>
        <v/>
      </c>
    </row>
    <row r="58" spans="1:13" ht="14.45" customHeight="1" x14ac:dyDescent="0.2">
      <c r="A58" s="516" t="s">
        <v>382</v>
      </c>
      <c r="B58" s="512">
        <v>0</v>
      </c>
      <c r="C58" s="513">
        <v>0</v>
      </c>
      <c r="D58" s="513">
        <v>0</v>
      </c>
      <c r="E58" s="514">
        <v>0</v>
      </c>
      <c r="F58" s="512">
        <v>0</v>
      </c>
      <c r="G58" s="513">
        <v>0</v>
      </c>
      <c r="H58" s="513">
        <v>0</v>
      </c>
      <c r="I58" s="513">
        <v>19.7424</v>
      </c>
      <c r="J58" s="513">
        <v>19.7424</v>
      </c>
      <c r="K58" s="515">
        <v>0</v>
      </c>
      <c r="L58" s="270"/>
      <c r="M58" s="511" t="str">
        <f t="shared" si="0"/>
        <v/>
      </c>
    </row>
    <row r="59" spans="1:13" ht="14.45" customHeight="1" x14ac:dyDescent="0.2">
      <c r="A59" s="516" t="s">
        <v>383</v>
      </c>
      <c r="B59" s="512">
        <v>0</v>
      </c>
      <c r="C59" s="513">
        <v>0.26400000000000001</v>
      </c>
      <c r="D59" s="513">
        <v>0.26400000000000001</v>
      </c>
      <c r="E59" s="514">
        <v>0</v>
      </c>
      <c r="F59" s="512">
        <v>0</v>
      </c>
      <c r="G59" s="513">
        <v>0</v>
      </c>
      <c r="H59" s="513">
        <v>0</v>
      </c>
      <c r="I59" s="513">
        <v>0.26400000000000001</v>
      </c>
      <c r="J59" s="513">
        <v>0.26400000000000001</v>
      </c>
      <c r="K59" s="515">
        <v>0</v>
      </c>
      <c r="L59" s="270"/>
      <c r="M59" s="511" t="str">
        <f t="shared" si="0"/>
        <v>X</v>
      </c>
    </row>
    <row r="60" spans="1:13" ht="14.45" customHeight="1" x14ac:dyDescent="0.2">
      <c r="A60" s="516" t="s">
        <v>384</v>
      </c>
      <c r="B60" s="512">
        <v>0</v>
      </c>
      <c r="C60" s="513">
        <v>0.26400000000000001</v>
      </c>
      <c r="D60" s="513">
        <v>0.26400000000000001</v>
      </c>
      <c r="E60" s="514">
        <v>0</v>
      </c>
      <c r="F60" s="512">
        <v>0</v>
      </c>
      <c r="G60" s="513">
        <v>0</v>
      </c>
      <c r="H60" s="513">
        <v>0</v>
      </c>
      <c r="I60" s="513">
        <v>0.26400000000000001</v>
      </c>
      <c r="J60" s="513">
        <v>0.26400000000000001</v>
      </c>
      <c r="K60" s="515">
        <v>0</v>
      </c>
      <c r="L60" s="270"/>
      <c r="M60" s="511" t="str">
        <f t="shared" si="0"/>
        <v/>
      </c>
    </row>
    <row r="61" spans="1:13" ht="14.45" customHeight="1" x14ac:dyDescent="0.2">
      <c r="A61" s="516" t="s">
        <v>385</v>
      </c>
      <c r="B61" s="512">
        <v>2402.7935699999998</v>
      </c>
      <c r="C61" s="513">
        <v>2393.1469999999999</v>
      </c>
      <c r="D61" s="513">
        <v>-9.6465699999998833</v>
      </c>
      <c r="E61" s="514">
        <v>0.99598526893011463</v>
      </c>
      <c r="F61" s="512">
        <v>2360.9609356999999</v>
      </c>
      <c r="G61" s="513">
        <v>2360.9609356999999</v>
      </c>
      <c r="H61" s="513">
        <v>248.762</v>
      </c>
      <c r="I61" s="513">
        <v>2311.8919999999998</v>
      </c>
      <c r="J61" s="513">
        <v>-49.068935700000111</v>
      </c>
      <c r="K61" s="515">
        <v>0.9792165406220702</v>
      </c>
      <c r="L61" s="270"/>
      <c r="M61" s="511" t="str">
        <f t="shared" si="0"/>
        <v/>
      </c>
    </row>
    <row r="62" spans="1:13" ht="14.45" customHeight="1" x14ac:dyDescent="0.2">
      <c r="A62" s="516" t="s">
        <v>386</v>
      </c>
      <c r="B62" s="512">
        <v>2402.7935699999998</v>
      </c>
      <c r="C62" s="513">
        <v>2393.1469999999999</v>
      </c>
      <c r="D62" s="513">
        <v>-9.6465699999998833</v>
      </c>
      <c r="E62" s="514">
        <v>0.99598526893011463</v>
      </c>
      <c r="F62" s="512">
        <v>2360.9609356999999</v>
      </c>
      <c r="G62" s="513">
        <v>2360.9609356999999</v>
      </c>
      <c r="H62" s="513">
        <v>248.762</v>
      </c>
      <c r="I62" s="513">
        <v>2311.8919999999998</v>
      </c>
      <c r="J62" s="513">
        <v>-49.068935700000111</v>
      </c>
      <c r="K62" s="515">
        <v>0.9792165406220702</v>
      </c>
      <c r="L62" s="270"/>
      <c r="M62" s="511" t="str">
        <f t="shared" si="0"/>
        <v>X</v>
      </c>
    </row>
    <row r="63" spans="1:13" ht="14.45" customHeight="1" x14ac:dyDescent="0.2">
      <c r="A63" s="516" t="s">
        <v>387</v>
      </c>
      <c r="B63" s="512">
        <v>799.56787300000008</v>
      </c>
      <c r="C63" s="513">
        <v>850.39800000000002</v>
      </c>
      <c r="D63" s="513">
        <v>50.830126999999948</v>
      </c>
      <c r="E63" s="514">
        <v>1.0635719977208238</v>
      </c>
      <c r="F63" s="512">
        <v>773.84042949999991</v>
      </c>
      <c r="G63" s="513">
        <v>773.84042949999991</v>
      </c>
      <c r="H63" s="513">
        <v>62.902000000000001</v>
      </c>
      <c r="I63" s="513">
        <v>748.92499999999995</v>
      </c>
      <c r="J63" s="513">
        <v>-24.915429499999959</v>
      </c>
      <c r="K63" s="515">
        <v>0.96780288474188603</v>
      </c>
      <c r="L63" s="270"/>
      <c r="M63" s="511" t="str">
        <f t="shared" si="0"/>
        <v/>
      </c>
    </row>
    <row r="64" spans="1:13" ht="14.45" customHeight="1" x14ac:dyDescent="0.2">
      <c r="A64" s="516" t="s">
        <v>388</v>
      </c>
      <c r="B64" s="512">
        <v>258.34932600000002</v>
      </c>
      <c r="C64" s="513">
        <v>247.87799999999999</v>
      </c>
      <c r="D64" s="513">
        <v>-10.471326000000033</v>
      </c>
      <c r="E64" s="514">
        <v>0.95946834403585779</v>
      </c>
      <c r="F64" s="512">
        <v>269.9119298</v>
      </c>
      <c r="G64" s="513">
        <v>269.9119298</v>
      </c>
      <c r="H64" s="513">
        <v>14.262</v>
      </c>
      <c r="I64" s="513">
        <v>238.72200000000001</v>
      </c>
      <c r="J64" s="513">
        <v>-31.189929799999987</v>
      </c>
      <c r="K64" s="515">
        <v>0.88444404875652893</v>
      </c>
      <c r="L64" s="270"/>
      <c r="M64" s="511" t="str">
        <f t="shared" si="0"/>
        <v/>
      </c>
    </row>
    <row r="65" spans="1:13" ht="14.45" customHeight="1" x14ac:dyDescent="0.2">
      <c r="A65" s="516" t="s">
        <v>389</v>
      </c>
      <c r="B65" s="512">
        <v>1344.8763710000001</v>
      </c>
      <c r="C65" s="513">
        <v>1294.8710000000001</v>
      </c>
      <c r="D65" s="513">
        <v>-50.005370999999968</v>
      </c>
      <c r="E65" s="514">
        <v>0.96281786781426026</v>
      </c>
      <c r="F65" s="512">
        <v>1317.2085763999999</v>
      </c>
      <c r="G65" s="513">
        <v>1317.2085763999999</v>
      </c>
      <c r="H65" s="513">
        <v>171.59800000000001</v>
      </c>
      <c r="I65" s="513">
        <v>1324.2449999999999</v>
      </c>
      <c r="J65" s="513">
        <v>7.0364236000000346</v>
      </c>
      <c r="K65" s="515">
        <v>1.00534192057816</v>
      </c>
      <c r="L65" s="270"/>
      <c r="M65" s="511" t="str">
        <f t="shared" si="0"/>
        <v/>
      </c>
    </row>
    <row r="66" spans="1:13" ht="14.45" customHeight="1" x14ac:dyDescent="0.2">
      <c r="A66" s="516" t="s">
        <v>390</v>
      </c>
      <c r="B66" s="512">
        <v>7347.5317480000103</v>
      </c>
      <c r="C66" s="513">
        <v>7165.1774400000004</v>
      </c>
      <c r="D66" s="513">
        <v>-182.35430800000995</v>
      </c>
      <c r="E66" s="514">
        <v>0.97518155562245146</v>
      </c>
      <c r="F66" s="512">
        <v>5622.0887851999996</v>
      </c>
      <c r="G66" s="513">
        <v>5622.0887851999996</v>
      </c>
      <c r="H66" s="513">
        <v>1192.1783899999998</v>
      </c>
      <c r="I66" s="513">
        <v>7862.8412400000007</v>
      </c>
      <c r="J66" s="513">
        <v>2240.752454800001</v>
      </c>
      <c r="K66" s="515">
        <v>1.3985622675861547</v>
      </c>
      <c r="L66" s="270"/>
      <c r="M66" s="511" t="str">
        <f t="shared" si="0"/>
        <v/>
      </c>
    </row>
    <row r="67" spans="1:13" ht="14.45" customHeight="1" x14ac:dyDescent="0.2">
      <c r="A67" s="516" t="s">
        <v>391</v>
      </c>
      <c r="B67" s="512">
        <v>503.00481300000001</v>
      </c>
      <c r="C67" s="513">
        <v>320.30265000000003</v>
      </c>
      <c r="D67" s="513">
        <v>-182.70216299999998</v>
      </c>
      <c r="E67" s="514">
        <v>0.6367784993739215</v>
      </c>
      <c r="F67" s="512">
        <v>442.38001350000002</v>
      </c>
      <c r="G67" s="513">
        <v>442.38001350000002</v>
      </c>
      <c r="H67" s="513">
        <v>157.69651000000002</v>
      </c>
      <c r="I67" s="513">
        <v>634.18781999999999</v>
      </c>
      <c r="J67" s="513">
        <v>191.80780649999997</v>
      </c>
      <c r="K67" s="515">
        <v>1.4335815376975658</v>
      </c>
      <c r="L67" s="270"/>
      <c r="M67" s="511" t="str">
        <f t="shared" si="0"/>
        <v/>
      </c>
    </row>
    <row r="68" spans="1:13" ht="14.45" customHeight="1" x14ac:dyDescent="0.2">
      <c r="A68" s="516" t="s">
        <v>392</v>
      </c>
      <c r="B68" s="512">
        <v>503.00481300000001</v>
      </c>
      <c r="C68" s="513">
        <v>320.30265000000003</v>
      </c>
      <c r="D68" s="513">
        <v>-182.70216299999998</v>
      </c>
      <c r="E68" s="514">
        <v>0.6367784993739215</v>
      </c>
      <c r="F68" s="512">
        <v>442.38001350000002</v>
      </c>
      <c r="G68" s="513">
        <v>442.38001350000002</v>
      </c>
      <c r="H68" s="513">
        <v>157.69651000000002</v>
      </c>
      <c r="I68" s="513">
        <v>634.18781999999999</v>
      </c>
      <c r="J68" s="513">
        <v>191.80780649999997</v>
      </c>
      <c r="K68" s="515">
        <v>1.4335815376975658</v>
      </c>
      <c r="L68" s="270"/>
      <c r="M68" s="511" t="str">
        <f t="shared" si="0"/>
        <v>X</v>
      </c>
    </row>
    <row r="69" spans="1:13" ht="14.45" customHeight="1" x14ac:dyDescent="0.2">
      <c r="A69" s="516" t="s">
        <v>393</v>
      </c>
      <c r="B69" s="512">
        <v>237.55135000000001</v>
      </c>
      <c r="C69" s="513">
        <v>170.9836</v>
      </c>
      <c r="D69" s="513">
        <v>-66.567750000000018</v>
      </c>
      <c r="E69" s="514">
        <v>0.71977532436671054</v>
      </c>
      <c r="F69" s="512">
        <v>175.04799869999999</v>
      </c>
      <c r="G69" s="513">
        <v>175.04799869999999</v>
      </c>
      <c r="H69" s="513">
        <v>22.070400000000003</v>
      </c>
      <c r="I69" s="513">
        <v>287.5444</v>
      </c>
      <c r="J69" s="513">
        <v>112.4964013</v>
      </c>
      <c r="K69" s="515">
        <v>1.6426603110887208</v>
      </c>
      <c r="L69" s="270"/>
      <c r="M69" s="511" t="str">
        <f t="shared" si="0"/>
        <v/>
      </c>
    </row>
    <row r="70" spans="1:13" ht="14.45" customHeight="1" x14ac:dyDescent="0.2">
      <c r="A70" s="516" t="s">
        <v>394</v>
      </c>
      <c r="B70" s="512">
        <v>8.6980130000000013</v>
      </c>
      <c r="C70" s="513">
        <v>0</v>
      </c>
      <c r="D70" s="513">
        <v>-8.6980130000000013</v>
      </c>
      <c r="E70" s="514">
        <v>0</v>
      </c>
      <c r="F70" s="512">
        <v>0</v>
      </c>
      <c r="G70" s="513">
        <v>0</v>
      </c>
      <c r="H70" s="513">
        <v>0</v>
      </c>
      <c r="I70" s="513">
        <v>0</v>
      </c>
      <c r="J70" s="513">
        <v>0</v>
      </c>
      <c r="K70" s="515">
        <v>0</v>
      </c>
      <c r="L70" s="270"/>
      <c r="M70" s="51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16" t="s">
        <v>395</v>
      </c>
      <c r="B71" s="512">
        <v>2.26973</v>
      </c>
      <c r="C71" s="513">
        <v>94.585419999999999</v>
      </c>
      <c r="D71" s="513">
        <v>92.315690000000004</v>
      </c>
      <c r="E71" s="514">
        <v>41.672542549113771</v>
      </c>
      <c r="F71" s="512">
        <v>4.0377345</v>
      </c>
      <c r="G71" s="513">
        <v>4.0377345</v>
      </c>
      <c r="H71" s="513">
        <v>0</v>
      </c>
      <c r="I71" s="513">
        <v>0.26900000000000002</v>
      </c>
      <c r="J71" s="513">
        <v>-3.7687344999999999</v>
      </c>
      <c r="K71" s="515">
        <v>6.662151758616125E-2</v>
      </c>
      <c r="L71" s="270"/>
      <c r="M71" s="511" t="str">
        <f t="shared" si="1"/>
        <v/>
      </c>
    </row>
    <row r="72" spans="1:13" ht="14.45" customHeight="1" x14ac:dyDescent="0.2">
      <c r="A72" s="516" t="s">
        <v>396</v>
      </c>
      <c r="B72" s="512">
        <v>170.47526099999999</v>
      </c>
      <c r="C72" s="513">
        <v>12.13691</v>
      </c>
      <c r="D72" s="513">
        <v>-158.33835099999999</v>
      </c>
      <c r="E72" s="514">
        <v>7.1194552973876959E-2</v>
      </c>
      <c r="F72" s="512">
        <v>160</v>
      </c>
      <c r="G72" s="513">
        <v>160</v>
      </c>
      <c r="H72" s="513">
        <v>13.18416</v>
      </c>
      <c r="I72" s="513">
        <v>24.734819999999999</v>
      </c>
      <c r="J72" s="513">
        <v>-135.26517999999999</v>
      </c>
      <c r="K72" s="515">
        <v>0.15459262499999998</v>
      </c>
      <c r="L72" s="270"/>
      <c r="M72" s="511" t="str">
        <f t="shared" si="1"/>
        <v/>
      </c>
    </row>
    <row r="73" spans="1:13" ht="14.45" customHeight="1" x14ac:dyDescent="0.2">
      <c r="A73" s="516" t="s">
        <v>397</v>
      </c>
      <c r="B73" s="512">
        <v>36.836779999999997</v>
      </c>
      <c r="C73" s="513">
        <v>39.735720000000001</v>
      </c>
      <c r="D73" s="513">
        <v>2.8989400000000032</v>
      </c>
      <c r="E73" s="514">
        <v>1.0786968893589506</v>
      </c>
      <c r="F73" s="512">
        <v>35.412924500000003</v>
      </c>
      <c r="G73" s="513">
        <v>35.412924500000003</v>
      </c>
      <c r="H73" s="513">
        <v>5.3010299999999999</v>
      </c>
      <c r="I73" s="513">
        <v>38.826689999999999</v>
      </c>
      <c r="J73" s="513">
        <v>3.4137654999999967</v>
      </c>
      <c r="K73" s="515">
        <v>1.096398858557982</v>
      </c>
      <c r="L73" s="270"/>
      <c r="M73" s="511" t="str">
        <f t="shared" si="1"/>
        <v/>
      </c>
    </row>
    <row r="74" spans="1:13" ht="14.45" customHeight="1" x14ac:dyDescent="0.2">
      <c r="A74" s="516" t="s">
        <v>398</v>
      </c>
      <c r="B74" s="512">
        <v>0</v>
      </c>
      <c r="C74" s="513">
        <v>1.331</v>
      </c>
      <c r="D74" s="513">
        <v>1.331</v>
      </c>
      <c r="E74" s="514">
        <v>0</v>
      </c>
      <c r="F74" s="512">
        <v>7.8813558000000006</v>
      </c>
      <c r="G74" s="513">
        <v>7.8813558000000006</v>
      </c>
      <c r="H74" s="513">
        <v>0</v>
      </c>
      <c r="I74" s="513">
        <v>8.5645100000000003</v>
      </c>
      <c r="J74" s="513">
        <v>0.68315419999999971</v>
      </c>
      <c r="K74" s="515">
        <v>1.0866797816690372</v>
      </c>
      <c r="L74" s="270"/>
      <c r="M74" s="511" t="str">
        <f t="shared" si="1"/>
        <v/>
      </c>
    </row>
    <row r="75" spans="1:13" ht="14.45" customHeight="1" x14ac:dyDescent="0.2">
      <c r="A75" s="516" t="s">
        <v>399</v>
      </c>
      <c r="B75" s="512">
        <v>2.4807250000000001</v>
      </c>
      <c r="C75" s="513">
        <v>0</v>
      </c>
      <c r="D75" s="513">
        <v>-2.4807250000000001</v>
      </c>
      <c r="E75" s="514">
        <v>0</v>
      </c>
      <c r="F75" s="512">
        <v>0</v>
      </c>
      <c r="G75" s="513">
        <v>0</v>
      </c>
      <c r="H75" s="513">
        <v>0</v>
      </c>
      <c r="I75" s="513">
        <v>6.0499999999999998E-3</v>
      </c>
      <c r="J75" s="513">
        <v>6.0499999999999998E-3</v>
      </c>
      <c r="K75" s="515">
        <v>0</v>
      </c>
      <c r="L75" s="270"/>
      <c r="M75" s="511" t="str">
        <f t="shared" si="1"/>
        <v/>
      </c>
    </row>
    <row r="76" spans="1:13" ht="14.45" customHeight="1" x14ac:dyDescent="0.2">
      <c r="A76" s="516" t="s">
        <v>400</v>
      </c>
      <c r="B76" s="512">
        <v>33.747741000000005</v>
      </c>
      <c r="C76" s="513">
        <v>1.53</v>
      </c>
      <c r="D76" s="513">
        <v>-32.217741000000004</v>
      </c>
      <c r="E76" s="514">
        <v>4.5336367847554591E-2</v>
      </c>
      <c r="F76" s="512">
        <v>60</v>
      </c>
      <c r="G76" s="513">
        <v>60</v>
      </c>
      <c r="H76" s="513">
        <v>52.03</v>
      </c>
      <c r="I76" s="513">
        <v>52.03</v>
      </c>
      <c r="J76" s="513">
        <v>-7.9699999999999989</v>
      </c>
      <c r="K76" s="515">
        <v>0.86716666666666664</v>
      </c>
      <c r="L76" s="270"/>
      <c r="M76" s="511" t="str">
        <f t="shared" si="1"/>
        <v/>
      </c>
    </row>
    <row r="77" spans="1:13" ht="14.45" customHeight="1" x14ac:dyDescent="0.2">
      <c r="A77" s="516" t="s">
        <v>401</v>
      </c>
      <c r="B77" s="512">
        <v>10.945212999999999</v>
      </c>
      <c r="C77" s="513">
        <v>0</v>
      </c>
      <c r="D77" s="513">
        <v>-10.945212999999999</v>
      </c>
      <c r="E77" s="514">
        <v>0</v>
      </c>
      <c r="F77" s="512">
        <v>0</v>
      </c>
      <c r="G77" s="513">
        <v>0</v>
      </c>
      <c r="H77" s="513">
        <v>65.110919999999993</v>
      </c>
      <c r="I77" s="513">
        <v>222.21235000000001</v>
      </c>
      <c r="J77" s="513">
        <v>222.21235000000001</v>
      </c>
      <c r="K77" s="515">
        <v>0</v>
      </c>
      <c r="L77" s="270"/>
      <c r="M77" s="511" t="str">
        <f t="shared" si="1"/>
        <v/>
      </c>
    </row>
    <row r="78" spans="1:13" ht="14.45" customHeight="1" x14ac:dyDescent="0.2">
      <c r="A78" s="516" t="s">
        <v>402</v>
      </c>
      <c r="B78" s="512">
        <v>0</v>
      </c>
      <c r="C78" s="513">
        <v>52.944000000000003</v>
      </c>
      <c r="D78" s="513">
        <v>52.944000000000003</v>
      </c>
      <c r="E78" s="514">
        <v>0</v>
      </c>
      <c r="F78" s="512">
        <v>0</v>
      </c>
      <c r="G78" s="513">
        <v>0</v>
      </c>
      <c r="H78" s="513">
        <v>0</v>
      </c>
      <c r="I78" s="513">
        <v>1.6519999999999999</v>
      </c>
      <c r="J78" s="513">
        <v>1.6519999999999999</v>
      </c>
      <c r="K78" s="515">
        <v>0</v>
      </c>
      <c r="L78" s="270"/>
      <c r="M78" s="511" t="str">
        <f t="shared" si="1"/>
        <v/>
      </c>
    </row>
    <row r="79" spans="1:13" ht="14.45" customHeight="1" x14ac:dyDescent="0.2">
      <c r="A79" s="516" t="s">
        <v>403</v>
      </c>
      <c r="B79" s="512">
        <v>0</v>
      </c>
      <c r="C79" s="513">
        <v>49.944000000000003</v>
      </c>
      <c r="D79" s="513">
        <v>49.944000000000003</v>
      </c>
      <c r="E79" s="514">
        <v>0</v>
      </c>
      <c r="F79" s="512">
        <v>0</v>
      </c>
      <c r="G79" s="513">
        <v>0</v>
      </c>
      <c r="H79" s="513">
        <v>0</v>
      </c>
      <c r="I79" s="513">
        <v>1.6519999999999999</v>
      </c>
      <c r="J79" s="513">
        <v>1.6519999999999999</v>
      </c>
      <c r="K79" s="515">
        <v>0</v>
      </c>
      <c r="L79" s="270"/>
      <c r="M79" s="511" t="str">
        <f t="shared" si="1"/>
        <v>X</v>
      </c>
    </row>
    <row r="80" spans="1:13" ht="14.45" customHeight="1" x14ac:dyDescent="0.2">
      <c r="A80" s="516" t="s">
        <v>404</v>
      </c>
      <c r="B80" s="512">
        <v>0</v>
      </c>
      <c r="C80" s="513">
        <v>14.279</v>
      </c>
      <c r="D80" s="513">
        <v>14.279</v>
      </c>
      <c r="E80" s="514">
        <v>0</v>
      </c>
      <c r="F80" s="512">
        <v>0</v>
      </c>
      <c r="G80" s="513">
        <v>0</v>
      </c>
      <c r="H80" s="513">
        <v>0</v>
      </c>
      <c r="I80" s="513">
        <v>1.6519999999999999</v>
      </c>
      <c r="J80" s="513">
        <v>1.6519999999999999</v>
      </c>
      <c r="K80" s="515">
        <v>0</v>
      </c>
      <c r="L80" s="270"/>
      <c r="M80" s="511" t="str">
        <f t="shared" si="1"/>
        <v/>
      </c>
    </row>
    <row r="81" spans="1:13" ht="14.45" customHeight="1" x14ac:dyDescent="0.2">
      <c r="A81" s="516" t="s">
        <v>405</v>
      </c>
      <c r="B81" s="512">
        <v>0</v>
      </c>
      <c r="C81" s="513">
        <v>35.664999999999999</v>
      </c>
      <c r="D81" s="513">
        <v>35.664999999999999</v>
      </c>
      <c r="E81" s="514">
        <v>0</v>
      </c>
      <c r="F81" s="512">
        <v>0</v>
      </c>
      <c r="G81" s="513">
        <v>0</v>
      </c>
      <c r="H81" s="513">
        <v>0</v>
      </c>
      <c r="I81" s="513">
        <v>0</v>
      </c>
      <c r="J81" s="513">
        <v>0</v>
      </c>
      <c r="K81" s="515">
        <v>0</v>
      </c>
      <c r="L81" s="270"/>
      <c r="M81" s="511" t="str">
        <f t="shared" si="1"/>
        <v/>
      </c>
    </row>
    <row r="82" spans="1:13" ht="14.45" customHeight="1" x14ac:dyDescent="0.2">
      <c r="A82" s="516" t="s">
        <v>406</v>
      </c>
      <c r="B82" s="512">
        <v>0</v>
      </c>
      <c r="C82" s="513">
        <v>3</v>
      </c>
      <c r="D82" s="513">
        <v>3</v>
      </c>
      <c r="E82" s="514">
        <v>0</v>
      </c>
      <c r="F82" s="512">
        <v>0</v>
      </c>
      <c r="G82" s="513">
        <v>0</v>
      </c>
      <c r="H82" s="513">
        <v>0</v>
      </c>
      <c r="I82" s="513">
        <v>0</v>
      </c>
      <c r="J82" s="513">
        <v>0</v>
      </c>
      <c r="K82" s="515">
        <v>0</v>
      </c>
      <c r="L82" s="270"/>
      <c r="M82" s="511" t="str">
        <f t="shared" si="1"/>
        <v>X</v>
      </c>
    </row>
    <row r="83" spans="1:13" ht="14.45" customHeight="1" x14ac:dyDescent="0.2">
      <c r="A83" s="516" t="s">
        <v>407</v>
      </c>
      <c r="B83" s="512">
        <v>0</v>
      </c>
      <c r="C83" s="513">
        <v>3</v>
      </c>
      <c r="D83" s="513">
        <v>3</v>
      </c>
      <c r="E83" s="514">
        <v>0</v>
      </c>
      <c r="F83" s="512">
        <v>0</v>
      </c>
      <c r="G83" s="513">
        <v>0</v>
      </c>
      <c r="H83" s="513">
        <v>0</v>
      </c>
      <c r="I83" s="513">
        <v>0</v>
      </c>
      <c r="J83" s="513">
        <v>0</v>
      </c>
      <c r="K83" s="515">
        <v>0</v>
      </c>
      <c r="L83" s="270"/>
      <c r="M83" s="511" t="str">
        <f t="shared" si="1"/>
        <v/>
      </c>
    </row>
    <row r="84" spans="1:13" ht="14.45" customHeight="1" x14ac:dyDescent="0.2">
      <c r="A84" s="516" t="s">
        <v>408</v>
      </c>
      <c r="B84" s="512">
        <v>6844.5269350000099</v>
      </c>
      <c r="C84" s="513">
        <v>6791.9307900000003</v>
      </c>
      <c r="D84" s="513">
        <v>-52.596145000009528</v>
      </c>
      <c r="E84" s="514">
        <v>0.99231559090942356</v>
      </c>
      <c r="F84" s="512">
        <v>5179.7087717000004</v>
      </c>
      <c r="G84" s="513">
        <v>5179.7087717000004</v>
      </c>
      <c r="H84" s="513">
        <v>1034.48188</v>
      </c>
      <c r="I84" s="513">
        <v>7227.0014199999996</v>
      </c>
      <c r="J84" s="513">
        <v>2047.2926482999992</v>
      </c>
      <c r="K84" s="515">
        <v>1.3952524627418521</v>
      </c>
      <c r="L84" s="270"/>
      <c r="M84" s="511" t="str">
        <f t="shared" si="1"/>
        <v/>
      </c>
    </row>
    <row r="85" spans="1:13" ht="14.45" customHeight="1" x14ac:dyDescent="0.2">
      <c r="A85" s="516" t="s">
        <v>409</v>
      </c>
      <c r="B85" s="512">
        <v>86.350048000000001</v>
      </c>
      <c r="C85" s="513">
        <v>88.290039999999991</v>
      </c>
      <c r="D85" s="513">
        <v>1.9399919999999895</v>
      </c>
      <c r="E85" s="514">
        <v>1.0224666001343738</v>
      </c>
      <c r="F85" s="512">
        <v>91.571440700000011</v>
      </c>
      <c r="G85" s="513">
        <v>91.571440700000011</v>
      </c>
      <c r="H85" s="513">
        <v>6.8686499999999997</v>
      </c>
      <c r="I85" s="513">
        <v>87.125280000000004</v>
      </c>
      <c r="J85" s="513">
        <v>-4.4461607000000072</v>
      </c>
      <c r="K85" s="515">
        <v>0.95144598942626435</v>
      </c>
      <c r="L85" s="270"/>
      <c r="M85" s="511" t="str">
        <f t="shared" si="1"/>
        <v>X</v>
      </c>
    </row>
    <row r="86" spans="1:13" ht="14.45" customHeight="1" x14ac:dyDescent="0.2">
      <c r="A86" s="516" t="s">
        <v>410</v>
      </c>
      <c r="B86" s="512">
        <v>59.927673000000006</v>
      </c>
      <c r="C86" s="513">
        <v>58.421300000000002</v>
      </c>
      <c r="D86" s="513">
        <v>-1.5063730000000035</v>
      </c>
      <c r="E86" s="514">
        <v>0.97486348251833499</v>
      </c>
      <c r="F86" s="512">
        <v>59.220021699999997</v>
      </c>
      <c r="G86" s="513">
        <v>59.220021700000004</v>
      </c>
      <c r="H86" s="513">
        <v>4.0358999999999998</v>
      </c>
      <c r="I86" s="513">
        <v>51.404199999999996</v>
      </c>
      <c r="J86" s="513">
        <v>-7.8158217000000079</v>
      </c>
      <c r="K86" s="515">
        <v>0.86802062080298092</v>
      </c>
      <c r="L86" s="270"/>
      <c r="M86" s="511" t="str">
        <f t="shared" si="1"/>
        <v/>
      </c>
    </row>
    <row r="87" spans="1:13" ht="14.45" customHeight="1" x14ac:dyDescent="0.2">
      <c r="A87" s="516" t="s">
        <v>411</v>
      </c>
      <c r="B87" s="512">
        <v>26.422374999999999</v>
      </c>
      <c r="C87" s="513">
        <v>29.868740000000003</v>
      </c>
      <c r="D87" s="513">
        <v>3.4463650000000037</v>
      </c>
      <c r="E87" s="514">
        <v>1.1304335813869875</v>
      </c>
      <c r="F87" s="512">
        <v>32.351419</v>
      </c>
      <c r="G87" s="513">
        <v>32.351419</v>
      </c>
      <c r="H87" s="513">
        <v>2.8327499999999999</v>
      </c>
      <c r="I87" s="513">
        <v>35.721080000000001</v>
      </c>
      <c r="J87" s="513">
        <v>3.3696610000000007</v>
      </c>
      <c r="K87" s="515">
        <v>1.104158058723792</v>
      </c>
      <c r="L87" s="270"/>
      <c r="M87" s="511" t="str">
        <f t="shared" si="1"/>
        <v/>
      </c>
    </row>
    <row r="88" spans="1:13" ht="14.45" customHeight="1" x14ac:dyDescent="0.2">
      <c r="A88" s="516" t="s">
        <v>412</v>
      </c>
      <c r="B88" s="512">
        <v>23.768751000000002</v>
      </c>
      <c r="C88" s="513">
        <v>23.937799999999999</v>
      </c>
      <c r="D88" s="513">
        <v>0.16904899999999756</v>
      </c>
      <c r="E88" s="514">
        <v>1.0071122374078469</v>
      </c>
      <c r="F88" s="512">
        <v>25.774589899999999</v>
      </c>
      <c r="G88" s="513">
        <v>25.774589899999999</v>
      </c>
      <c r="H88" s="513">
        <v>0</v>
      </c>
      <c r="I88" s="513">
        <v>23.5215</v>
      </c>
      <c r="J88" s="513">
        <v>-2.2530898999999991</v>
      </c>
      <c r="K88" s="515">
        <v>0.91258484000166384</v>
      </c>
      <c r="L88" s="270"/>
      <c r="M88" s="511" t="str">
        <f t="shared" si="1"/>
        <v>X</v>
      </c>
    </row>
    <row r="89" spans="1:13" ht="14.45" customHeight="1" x14ac:dyDescent="0.2">
      <c r="A89" s="516" t="s">
        <v>413</v>
      </c>
      <c r="B89" s="512">
        <v>20.000004000000001</v>
      </c>
      <c r="C89" s="513">
        <v>20.25</v>
      </c>
      <c r="D89" s="513">
        <v>0.24999599999999944</v>
      </c>
      <c r="E89" s="514">
        <v>1.0124997975000405</v>
      </c>
      <c r="F89" s="512">
        <v>21.87</v>
      </c>
      <c r="G89" s="513">
        <v>21.87</v>
      </c>
      <c r="H89" s="513">
        <v>0</v>
      </c>
      <c r="I89" s="513">
        <v>19.71</v>
      </c>
      <c r="J89" s="513">
        <v>-2.16</v>
      </c>
      <c r="K89" s="515">
        <v>0.90123456790123457</v>
      </c>
      <c r="L89" s="270"/>
      <c r="M89" s="511" t="str">
        <f t="shared" si="1"/>
        <v/>
      </c>
    </row>
    <row r="90" spans="1:13" ht="14.45" customHeight="1" x14ac:dyDescent="0.2">
      <c r="A90" s="516" t="s">
        <v>414</v>
      </c>
      <c r="B90" s="512">
        <v>3.7687469999999998</v>
      </c>
      <c r="C90" s="513">
        <v>3.6878000000000002</v>
      </c>
      <c r="D90" s="513">
        <v>-8.0946999999999658E-2</v>
      </c>
      <c r="E90" s="514">
        <v>0.97852150860750275</v>
      </c>
      <c r="F90" s="512">
        <v>3.9045898999999999</v>
      </c>
      <c r="G90" s="513">
        <v>3.9045898999999999</v>
      </c>
      <c r="H90" s="513">
        <v>0</v>
      </c>
      <c r="I90" s="513">
        <v>3.8115000000000001</v>
      </c>
      <c r="J90" s="513">
        <v>-9.3089899999999837E-2</v>
      </c>
      <c r="K90" s="515">
        <v>0.97615885345603137</v>
      </c>
      <c r="L90" s="270"/>
      <c r="M90" s="511" t="str">
        <f t="shared" si="1"/>
        <v/>
      </c>
    </row>
    <row r="91" spans="1:13" ht="14.45" customHeight="1" x14ac:dyDescent="0.2">
      <c r="A91" s="516" t="s">
        <v>415</v>
      </c>
      <c r="B91" s="512">
        <v>633.52599299999997</v>
      </c>
      <c r="C91" s="513">
        <v>821.43101000000104</v>
      </c>
      <c r="D91" s="513">
        <v>187.90501700000107</v>
      </c>
      <c r="E91" s="514">
        <v>1.2966019059615776</v>
      </c>
      <c r="F91" s="512">
        <v>1039.2937745000002</v>
      </c>
      <c r="G91" s="513">
        <v>1039.2937745000002</v>
      </c>
      <c r="H91" s="513">
        <v>71.03586</v>
      </c>
      <c r="I91" s="513">
        <v>927.96135000000106</v>
      </c>
      <c r="J91" s="513">
        <v>-111.33242449999909</v>
      </c>
      <c r="K91" s="515">
        <v>0.89287684846033</v>
      </c>
      <c r="L91" s="270"/>
      <c r="M91" s="511" t="str">
        <f t="shared" si="1"/>
        <v>X</v>
      </c>
    </row>
    <row r="92" spans="1:13" ht="14.45" customHeight="1" x14ac:dyDescent="0.2">
      <c r="A92" s="516" t="s">
        <v>416</v>
      </c>
      <c r="B92" s="512">
        <v>542.34273600000006</v>
      </c>
      <c r="C92" s="513">
        <v>523.26030000000003</v>
      </c>
      <c r="D92" s="513">
        <v>-19.08243600000003</v>
      </c>
      <c r="E92" s="514">
        <v>0.96481480301415889</v>
      </c>
      <c r="F92" s="512">
        <v>616.26584230000003</v>
      </c>
      <c r="G92" s="513">
        <v>616.26584230000003</v>
      </c>
      <c r="H92" s="513">
        <v>45.509169999999997</v>
      </c>
      <c r="I92" s="513">
        <v>572.84070999999994</v>
      </c>
      <c r="J92" s="513">
        <v>-43.425132300000087</v>
      </c>
      <c r="K92" s="515">
        <v>0.92953506535762109</v>
      </c>
      <c r="L92" s="270"/>
      <c r="M92" s="511" t="str">
        <f t="shared" si="1"/>
        <v/>
      </c>
    </row>
    <row r="93" spans="1:13" ht="14.45" customHeight="1" x14ac:dyDescent="0.2">
      <c r="A93" s="516" t="s">
        <v>417</v>
      </c>
      <c r="B93" s="512">
        <v>0</v>
      </c>
      <c r="C93" s="513">
        <v>26.154349999999997</v>
      </c>
      <c r="D93" s="513">
        <v>26.154349999999997</v>
      </c>
      <c r="E93" s="514">
        <v>0</v>
      </c>
      <c r="F93" s="512">
        <v>16.0085634</v>
      </c>
      <c r="G93" s="513">
        <v>16.0085634</v>
      </c>
      <c r="H93" s="513">
        <v>0.91933000000000009</v>
      </c>
      <c r="I93" s="513">
        <v>10.01468</v>
      </c>
      <c r="J93" s="513">
        <v>-5.9938833999999996</v>
      </c>
      <c r="K93" s="515">
        <v>0.6255826803297041</v>
      </c>
      <c r="L93" s="270"/>
      <c r="M93" s="511" t="str">
        <f t="shared" si="1"/>
        <v/>
      </c>
    </row>
    <row r="94" spans="1:13" ht="14.45" customHeight="1" x14ac:dyDescent="0.2">
      <c r="A94" s="516" t="s">
        <v>418</v>
      </c>
      <c r="B94" s="512">
        <v>91.183256999999998</v>
      </c>
      <c r="C94" s="513">
        <v>92.725259999999992</v>
      </c>
      <c r="D94" s="513">
        <v>1.542002999999994</v>
      </c>
      <c r="E94" s="514">
        <v>1.0169110322523354</v>
      </c>
      <c r="F94" s="512">
        <v>93.314368000000002</v>
      </c>
      <c r="G94" s="513">
        <v>93.314368000000002</v>
      </c>
      <c r="H94" s="513">
        <v>8.379620000000001</v>
      </c>
      <c r="I94" s="513">
        <v>93.040770000000009</v>
      </c>
      <c r="J94" s="513">
        <v>-0.27359799999999268</v>
      </c>
      <c r="K94" s="515">
        <v>0.99706799707414839</v>
      </c>
      <c r="L94" s="270"/>
      <c r="M94" s="511" t="str">
        <f t="shared" si="1"/>
        <v/>
      </c>
    </row>
    <row r="95" spans="1:13" ht="14.45" customHeight="1" x14ac:dyDescent="0.2">
      <c r="A95" s="516" t="s">
        <v>419</v>
      </c>
      <c r="B95" s="512">
        <v>0</v>
      </c>
      <c r="C95" s="513">
        <v>179.2911</v>
      </c>
      <c r="D95" s="513">
        <v>179.2911</v>
      </c>
      <c r="E95" s="514">
        <v>0</v>
      </c>
      <c r="F95" s="512">
        <v>313.70500079999999</v>
      </c>
      <c r="G95" s="513">
        <v>313.70500079999999</v>
      </c>
      <c r="H95" s="513">
        <v>16.227740000000001</v>
      </c>
      <c r="I95" s="513">
        <v>252.06519</v>
      </c>
      <c r="J95" s="513">
        <v>-61.639810799999992</v>
      </c>
      <c r="K95" s="515">
        <v>0.80351027034058042</v>
      </c>
      <c r="L95" s="270"/>
      <c r="M95" s="511" t="str">
        <f t="shared" si="1"/>
        <v/>
      </c>
    </row>
    <row r="96" spans="1:13" ht="14.45" customHeight="1" x14ac:dyDescent="0.2">
      <c r="A96" s="516" t="s">
        <v>420</v>
      </c>
      <c r="B96" s="512">
        <v>6065.8821390000003</v>
      </c>
      <c r="C96" s="513">
        <v>5833.3459400000002</v>
      </c>
      <c r="D96" s="513">
        <v>-232.53619900000012</v>
      </c>
      <c r="E96" s="514">
        <v>0.96166489989890647</v>
      </c>
      <c r="F96" s="512">
        <v>3951.4605791000004</v>
      </c>
      <c r="G96" s="513">
        <v>3951.4605791000004</v>
      </c>
      <c r="H96" s="513">
        <v>956.57736999999997</v>
      </c>
      <c r="I96" s="513">
        <v>6188.39329</v>
      </c>
      <c r="J96" s="513">
        <v>2236.9327108999996</v>
      </c>
      <c r="K96" s="515">
        <v>1.5661027526711382</v>
      </c>
      <c r="L96" s="270"/>
      <c r="M96" s="511" t="str">
        <f t="shared" si="1"/>
        <v>X</v>
      </c>
    </row>
    <row r="97" spans="1:13" ht="14.45" customHeight="1" x14ac:dyDescent="0.2">
      <c r="A97" s="516" t="s">
        <v>421</v>
      </c>
      <c r="B97" s="512">
        <v>19.807080000000003</v>
      </c>
      <c r="C97" s="513">
        <v>0</v>
      </c>
      <c r="D97" s="513">
        <v>-19.807080000000003</v>
      </c>
      <c r="E97" s="514">
        <v>0</v>
      </c>
      <c r="F97" s="512">
        <v>0</v>
      </c>
      <c r="G97" s="513">
        <v>0</v>
      </c>
      <c r="H97" s="513">
        <v>0</v>
      </c>
      <c r="I97" s="513">
        <v>34.058999999999997</v>
      </c>
      <c r="J97" s="513">
        <v>34.058999999999997</v>
      </c>
      <c r="K97" s="515">
        <v>0</v>
      </c>
      <c r="L97" s="270"/>
      <c r="M97" s="511" t="str">
        <f t="shared" si="1"/>
        <v/>
      </c>
    </row>
    <row r="98" spans="1:13" ht="14.45" customHeight="1" x14ac:dyDescent="0.2">
      <c r="A98" s="516" t="s">
        <v>422</v>
      </c>
      <c r="B98" s="512">
        <v>115.16140700000001</v>
      </c>
      <c r="C98" s="513">
        <v>178.45542</v>
      </c>
      <c r="D98" s="513">
        <v>63.294012999999993</v>
      </c>
      <c r="E98" s="514">
        <v>1.5496113207439361</v>
      </c>
      <c r="F98" s="512">
        <v>159.59370000000001</v>
      </c>
      <c r="G98" s="513">
        <v>159.59370000000001</v>
      </c>
      <c r="H98" s="513">
        <v>13.42235</v>
      </c>
      <c r="I98" s="513">
        <v>289.66318000000001</v>
      </c>
      <c r="J98" s="513">
        <v>130.06948</v>
      </c>
      <c r="K98" s="515">
        <v>1.815003850402616</v>
      </c>
      <c r="L98" s="270"/>
      <c r="M98" s="511" t="str">
        <f t="shared" si="1"/>
        <v/>
      </c>
    </row>
    <row r="99" spans="1:13" ht="14.45" customHeight="1" x14ac:dyDescent="0.2">
      <c r="A99" s="516" t="s">
        <v>423</v>
      </c>
      <c r="B99" s="512">
        <v>6</v>
      </c>
      <c r="C99" s="513">
        <v>3.9242300000000001</v>
      </c>
      <c r="D99" s="513">
        <v>-2.0757699999999999</v>
      </c>
      <c r="E99" s="514">
        <v>0.65403833333333339</v>
      </c>
      <c r="F99" s="512">
        <v>6</v>
      </c>
      <c r="G99" s="513">
        <v>6</v>
      </c>
      <c r="H99" s="513">
        <v>4.5822700000000003</v>
      </c>
      <c r="I99" s="513">
        <v>6.3243900000000002</v>
      </c>
      <c r="J99" s="513">
        <v>0.32439000000000018</v>
      </c>
      <c r="K99" s="515">
        <v>1.054065</v>
      </c>
      <c r="L99" s="270"/>
      <c r="M99" s="511" t="str">
        <f t="shared" si="1"/>
        <v/>
      </c>
    </row>
    <row r="100" spans="1:13" ht="14.45" customHeight="1" x14ac:dyDescent="0.2">
      <c r="A100" s="516" t="s">
        <v>424</v>
      </c>
      <c r="B100" s="512">
        <v>405.50886300000002</v>
      </c>
      <c r="C100" s="513">
        <v>283.38427000000001</v>
      </c>
      <c r="D100" s="513">
        <v>-122.124593</v>
      </c>
      <c r="E100" s="514">
        <v>0.69883619288488896</v>
      </c>
      <c r="F100" s="512">
        <v>296.43167200000005</v>
      </c>
      <c r="G100" s="513">
        <v>296.43167200000005</v>
      </c>
      <c r="H100" s="513">
        <v>177.80223999999998</v>
      </c>
      <c r="I100" s="513">
        <v>234.28323999999998</v>
      </c>
      <c r="J100" s="513">
        <v>-62.148432000000071</v>
      </c>
      <c r="K100" s="515">
        <v>0.79034483197868255</v>
      </c>
      <c r="L100" s="270"/>
      <c r="M100" s="511" t="str">
        <f t="shared" si="1"/>
        <v/>
      </c>
    </row>
    <row r="101" spans="1:13" ht="14.45" customHeight="1" x14ac:dyDescent="0.2">
      <c r="A101" s="516" t="s">
        <v>425</v>
      </c>
      <c r="B101" s="512">
        <v>5519.4047890000002</v>
      </c>
      <c r="C101" s="513">
        <v>5256.8799000000008</v>
      </c>
      <c r="D101" s="513">
        <v>-262.52488899999935</v>
      </c>
      <c r="E101" s="514">
        <v>0.9524360145638886</v>
      </c>
      <c r="F101" s="512">
        <v>3451.2099996000002</v>
      </c>
      <c r="G101" s="513">
        <v>3451.2099996000006</v>
      </c>
      <c r="H101" s="513">
        <v>752.03830000000005</v>
      </c>
      <c r="I101" s="513">
        <v>5604.8864800000001</v>
      </c>
      <c r="J101" s="513">
        <v>2153.6764803999995</v>
      </c>
      <c r="K101" s="515">
        <v>1.6240351878470489</v>
      </c>
      <c r="L101" s="270"/>
      <c r="M101" s="511" t="str">
        <f t="shared" si="1"/>
        <v/>
      </c>
    </row>
    <row r="102" spans="1:13" ht="14.45" customHeight="1" x14ac:dyDescent="0.2">
      <c r="A102" s="516" t="s">
        <v>426</v>
      </c>
      <c r="B102" s="512">
        <v>0</v>
      </c>
      <c r="C102" s="513">
        <v>1.331</v>
      </c>
      <c r="D102" s="513">
        <v>1.331</v>
      </c>
      <c r="E102" s="514">
        <v>0</v>
      </c>
      <c r="F102" s="512">
        <v>0.99520750000000002</v>
      </c>
      <c r="G102" s="513">
        <v>0.99520750000000002</v>
      </c>
      <c r="H102" s="513">
        <v>0</v>
      </c>
      <c r="I102" s="513">
        <v>2.0811999999999999</v>
      </c>
      <c r="J102" s="513">
        <v>1.0859924999999999</v>
      </c>
      <c r="K102" s="515">
        <v>2.0912221823087145</v>
      </c>
      <c r="L102" s="270"/>
      <c r="M102" s="511" t="str">
        <f t="shared" si="1"/>
        <v/>
      </c>
    </row>
    <row r="103" spans="1:13" ht="14.45" customHeight="1" x14ac:dyDescent="0.2">
      <c r="A103" s="516" t="s">
        <v>427</v>
      </c>
      <c r="B103" s="512">
        <v>0</v>
      </c>
      <c r="C103" s="513">
        <v>98.783619999999999</v>
      </c>
      <c r="D103" s="513">
        <v>98.783619999999999</v>
      </c>
      <c r="E103" s="514">
        <v>0</v>
      </c>
      <c r="F103" s="512">
        <v>27.230000400000002</v>
      </c>
      <c r="G103" s="513">
        <v>27.230000400000002</v>
      </c>
      <c r="H103" s="513">
        <v>3.3572100000000002</v>
      </c>
      <c r="I103" s="513">
        <v>8.3787099999999999</v>
      </c>
      <c r="J103" s="513">
        <v>-18.851290400000003</v>
      </c>
      <c r="K103" s="515">
        <v>0.30770142772381304</v>
      </c>
      <c r="L103" s="270"/>
      <c r="M103" s="511" t="str">
        <f t="shared" si="1"/>
        <v/>
      </c>
    </row>
    <row r="104" spans="1:13" ht="14.45" customHeight="1" x14ac:dyDescent="0.2">
      <c r="A104" s="516" t="s">
        <v>428</v>
      </c>
      <c r="B104" s="512">
        <v>0</v>
      </c>
      <c r="C104" s="513">
        <v>10.5875</v>
      </c>
      <c r="D104" s="513">
        <v>10.5875</v>
      </c>
      <c r="E104" s="514">
        <v>0</v>
      </c>
      <c r="F104" s="512">
        <v>9.9999995999999989</v>
      </c>
      <c r="G104" s="513">
        <v>9.9999995999999989</v>
      </c>
      <c r="H104" s="513">
        <v>5.375</v>
      </c>
      <c r="I104" s="513">
        <v>8.7170900000000007</v>
      </c>
      <c r="J104" s="513">
        <v>-1.2829095999999982</v>
      </c>
      <c r="K104" s="515">
        <v>0.8717090348683616</v>
      </c>
      <c r="L104" s="270"/>
      <c r="M104" s="511" t="str">
        <f t="shared" si="1"/>
        <v/>
      </c>
    </row>
    <row r="105" spans="1:13" ht="14.45" customHeight="1" x14ac:dyDescent="0.2">
      <c r="A105" s="516" t="s">
        <v>429</v>
      </c>
      <c r="B105" s="512">
        <v>35.000004000000004</v>
      </c>
      <c r="C105" s="513">
        <v>24.925999999999998</v>
      </c>
      <c r="D105" s="513">
        <v>-10.074004000000006</v>
      </c>
      <c r="E105" s="514">
        <v>0.7121713471804173</v>
      </c>
      <c r="F105" s="512">
        <v>71.608387499999992</v>
      </c>
      <c r="G105" s="513">
        <v>71.608387499999992</v>
      </c>
      <c r="H105" s="513">
        <v>0</v>
      </c>
      <c r="I105" s="513">
        <v>0</v>
      </c>
      <c r="J105" s="513">
        <v>-71.608387499999992</v>
      </c>
      <c r="K105" s="515">
        <v>0</v>
      </c>
      <c r="L105" s="270"/>
      <c r="M105" s="511" t="str">
        <f t="shared" si="1"/>
        <v>X</v>
      </c>
    </row>
    <row r="106" spans="1:13" ht="14.45" customHeight="1" x14ac:dyDescent="0.2">
      <c r="A106" s="516" t="s">
        <v>430</v>
      </c>
      <c r="B106" s="512">
        <v>35.000004000000004</v>
      </c>
      <c r="C106" s="513">
        <v>24.925999999999998</v>
      </c>
      <c r="D106" s="513">
        <v>-10.074004000000006</v>
      </c>
      <c r="E106" s="514">
        <v>0.7121713471804173</v>
      </c>
      <c r="F106" s="512">
        <v>71.608387499999992</v>
      </c>
      <c r="G106" s="513">
        <v>71.608387499999992</v>
      </c>
      <c r="H106" s="513">
        <v>0</v>
      </c>
      <c r="I106" s="513">
        <v>0</v>
      </c>
      <c r="J106" s="513">
        <v>-71.608387499999992</v>
      </c>
      <c r="K106" s="515">
        <v>0</v>
      </c>
      <c r="L106" s="270"/>
      <c r="M106" s="511" t="str">
        <f t="shared" si="1"/>
        <v/>
      </c>
    </row>
    <row r="107" spans="1:13" ht="14.45" customHeight="1" x14ac:dyDescent="0.2">
      <c r="A107" s="516" t="s">
        <v>431</v>
      </c>
      <c r="B107" s="512">
        <v>33227.669933999998</v>
      </c>
      <c r="C107" s="513">
        <v>35647.44771</v>
      </c>
      <c r="D107" s="513">
        <v>2419.7777760000026</v>
      </c>
      <c r="E107" s="514">
        <v>1.0728241787885338</v>
      </c>
      <c r="F107" s="512">
        <v>37680.037357000001</v>
      </c>
      <c r="G107" s="513">
        <v>37680.037357000001</v>
      </c>
      <c r="H107" s="513">
        <v>3292.2568500000002</v>
      </c>
      <c r="I107" s="513">
        <v>38089.186020000001</v>
      </c>
      <c r="J107" s="513">
        <v>409.14866299999994</v>
      </c>
      <c r="K107" s="515">
        <v>1.0108584993991252</v>
      </c>
      <c r="L107" s="270"/>
      <c r="M107" s="511" t="str">
        <f t="shared" si="1"/>
        <v/>
      </c>
    </row>
    <row r="108" spans="1:13" ht="14.45" customHeight="1" x14ac:dyDescent="0.2">
      <c r="A108" s="516" t="s">
        <v>432</v>
      </c>
      <c r="B108" s="512">
        <v>23849.41</v>
      </c>
      <c r="C108" s="513">
        <v>26264.282999999999</v>
      </c>
      <c r="D108" s="513">
        <v>2414.8729999999996</v>
      </c>
      <c r="E108" s="514">
        <v>1.1012550415293292</v>
      </c>
      <c r="F108" s="512">
        <v>27673.816099</v>
      </c>
      <c r="G108" s="513">
        <v>27673.816099</v>
      </c>
      <c r="H108" s="513">
        <v>2436.6550000000002</v>
      </c>
      <c r="I108" s="513">
        <v>28178.819</v>
      </c>
      <c r="J108" s="513">
        <v>505.00290099999984</v>
      </c>
      <c r="K108" s="515">
        <v>1.0182484012755382</v>
      </c>
      <c r="L108" s="270"/>
      <c r="M108" s="511" t="str">
        <f t="shared" si="1"/>
        <v/>
      </c>
    </row>
    <row r="109" spans="1:13" ht="14.45" customHeight="1" x14ac:dyDescent="0.2">
      <c r="A109" s="516" t="s">
        <v>433</v>
      </c>
      <c r="B109" s="512">
        <v>23762.25</v>
      </c>
      <c r="C109" s="513">
        <v>26057.871999999999</v>
      </c>
      <c r="D109" s="513">
        <v>2295.6219999999994</v>
      </c>
      <c r="E109" s="514">
        <v>1.0966079390630097</v>
      </c>
      <c r="F109" s="512">
        <v>27488.891240699999</v>
      </c>
      <c r="G109" s="513">
        <v>27488.891240699995</v>
      </c>
      <c r="H109" s="513">
        <v>2387.442</v>
      </c>
      <c r="I109" s="513">
        <v>25336.23</v>
      </c>
      <c r="J109" s="513">
        <v>-2152.6612406999957</v>
      </c>
      <c r="K109" s="515">
        <v>0.92168977563151866</v>
      </c>
      <c r="L109" s="270"/>
      <c r="M109" s="511" t="str">
        <f t="shared" si="1"/>
        <v>X</v>
      </c>
    </row>
    <row r="110" spans="1:13" ht="14.45" customHeight="1" x14ac:dyDescent="0.2">
      <c r="A110" s="516" t="s">
        <v>434</v>
      </c>
      <c r="B110" s="512">
        <v>23762.25</v>
      </c>
      <c r="C110" s="513">
        <v>26057.871999999999</v>
      </c>
      <c r="D110" s="513">
        <v>2295.6219999999994</v>
      </c>
      <c r="E110" s="514">
        <v>1.0966079390630097</v>
      </c>
      <c r="F110" s="512">
        <v>27488.891240699999</v>
      </c>
      <c r="G110" s="513">
        <v>27488.891240699995</v>
      </c>
      <c r="H110" s="513">
        <v>2387.442</v>
      </c>
      <c r="I110" s="513">
        <v>25336.23</v>
      </c>
      <c r="J110" s="513">
        <v>-2152.6612406999957</v>
      </c>
      <c r="K110" s="515">
        <v>0.92168977563151866</v>
      </c>
      <c r="L110" s="270"/>
      <c r="M110" s="511" t="str">
        <f t="shared" si="1"/>
        <v/>
      </c>
    </row>
    <row r="111" spans="1:13" ht="14.45" customHeight="1" x14ac:dyDescent="0.2">
      <c r="A111" s="516" t="s">
        <v>435</v>
      </c>
      <c r="B111" s="512">
        <v>42.24</v>
      </c>
      <c r="C111" s="513">
        <v>43.2</v>
      </c>
      <c r="D111" s="513">
        <v>0.96000000000000085</v>
      </c>
      <c r="E111" s="514">
        <v>1.0227272727272727</v>
      </c>
      <c r="F111" s="512">
        <v>47.127272400000003</v>
      </c>
      <c r="G111" s="513">
        <v>47.127272400000003</v>
      </c>
      <c r="H111" s="513">
        <v>4.8</v>
      </c>
      <c r="I111" s="513">
        <v>161.20099999999999</v>
      </c>
      <c r="J111" s="513">
        <v>114.07372759999998</v>
      </c>
      <c r="K111" s="515">
        <v>3.4205459342476181</v>
      </c>
      <c r="L111" s="270"/>
      <c r="M111" s="511" t="str">
        <f t="shared" si="1"/>
        <v>X</v>
      </c>
    </row>
    <row r="112" spans="1:13" ht="14.45" customHeight="1" x14ac:dyDescent="0.2">
      <c r="A112" s="516" t="s">
        <v>436</v>
      </c>
      <c r="B112" s="512">
        <v>42.24</v>
      </c>
      <c r="C112" s="513">
        <v>43.2</v>
      </c>
      <c r="D112" s="513">
        <v>0.96000000000000085</v>
      </c>
      <c r="E112" s="514">
        <v>1.0227272727272727</v>
      </c>
      <c r="F112" s="512">
        <v>47.127272400000003</v>
      </c>
      <c r="G112" s="513">
        <v>47.127272400000003</v>
      </c>
      <c r="H112" s="513">
        <v>4.8</v>
      </c>
      <c r="I112" s="513">
        <v>161.20099999999999</v>
      </c>
      <c r="J112" s="513">
        <v>114.07372759999998</v>
      </c>
      <c r="K112" s="515">
        <v>3.4205459342476181</v>
      </c>
      <c r="L112" s="270"/>
      <c r="M112" s="511" t="str">
        <f t="shared" si="1"/>
        <v/>
      </c>
    </row>
    <row r="113" spans="1:13" ht="14.45" customHeight="1" x14ac:dyDescent="0.2">
      <c r="A113" s="516" t="s">
        <v>437</v>
      </c>
      <c r="B113" s="512">
        <v>29.92</v>
      </c>
      <c r="C113" s="513">
        <v>77.960999999999999</v>
      </c>
      <c r="D113" s="513">
        <v>48.040999999999997</v>
      </c>
      <c r="E113" s="514">
        <v>2.605648395721925</v>
      </c>
      <c r="F113" s="512">
        <v>47.533343500000001</v>
      </c>
      <c r="G113" s="513">
        <v>47.533343500000001</v>
      </c>
      <c r="H113" s="513">
        <v>44.412999999999997</v>
      </c>
      <c r="I113" s="513">
        <v>328.55700000000002</v>
      </c>
      <c r="J113" s="513">
        <v>281.02365650000002</v>
      </c>
      <c r="K113" s="515">
        <v>6.9121373715274208</v>
      </c>
      <c r="L113" s="270"/>
      <c r="M113" s="511" t="str">
        <f t="shared" si="1"/>
        <v>X</v>
      </c>
    </row>
    <row r="114" spans="1:13" ht="14.45" customHeight="1" x14ac:dyDescent="0.2">
      <c r="A114" s="516" t="s">
        <v>438</v>
      </c>
      <c r="B114" s="512">
        <v>29.92</v>
      </c>
      <c r="C114" s="513">
        <v>77.960999999999999</v>
      </c>
      <c r="D114" s="513">
        <v>48.040999999999997</v>
      </c>
      <c r="E114" s="514">
        <v>2.605648395721925</v>
      </c>
      <c r="F114" s="512">
        <v>47.533343500000001</v>
      </c>
      <c r="G114" s="513">
        <v>47.533343500000001</v>
      </c>
      <c r="H114" s="513">
        <v>44.412999999999997</v>
      </c>
      <c r="I114" s="513">
        <v>328.55700000000002</v>
      </c>
      <c r="J114" s="513">
        <v>281.02365650000002</v>
      </c>
      <c r="K114" s="515">
        <v>6.9121373715274208</v>
      </c>
      <c r="L114" s="270"/>
      <c r="M114" s="511" t="str">
        <f t="shared" si="1"/>
        <v/>
      </c>
    </row>
    <row r="115" spans="1:13" ht="14.45" customHeight="1" x14ac:dyDescent="0.2">
      <c r="A115" s="516" t="s">
        <v>439</v>
      </c>
      <c r="B115" s="512">
        <v>15</v>
      </c>
      <c r="C115" s="513">
        <v>85.25</v>
      </c>
      <c r="D115" s="513">
        <v>70.25</v>
      </c>
      <c r="E115" s="514">
        <v>5.6833333333333336</v>
      </c>
      <c r="F115" s="512">
        <v>90.264242400000001</v>
      </c>
      <c r="G115" s="513">
        <v>90.264242400000001</v>
      </c>
      <c r="H115" s="513">
        <v>0</v>
      </c>
      <c r="I115" s="513">
        <v>54.25</v>
      </c>
      <c r="J115" s="513">
        <v>-36.014242400000001</v>
      </c>
      <c r="K115" s="515">
        <v>0.60101318703362872</v>
      </c>
      <c r="L115" s="270"/>
      <c r="M115" s="511" t="str">
        <f t="shared" si="1"/>
        <v>X</v>
      </c>
    </row>
    <row r="116" spans="1:13" ht="14.45" customHeight="1" x14ac:dyDescent="0.2">
      <c r="A116" s="516" t="s">
        <v>440</v>
      </c>
      <c r="B116" s="512">
        <v>15</v>
      </c>
      <c r="C116" s="513">
        <v>85.25</v>
      </c>
      <c r="D116" s="513">
        <v>70.25</v>
      </c>
      <c r="E116" s="514">
        <v>5.6833333333333336</v>
      </c>
      <c r="F116" s="512">
        <v>90.264242400000001</v>
      </c>
      <c r="G116" s="513">
        <v>90.264242400000001</v>
      </c>
      <c r="H116" s="513">
        <v>0</v>
      </c>
      <c r="I116" s="513">
        <v>54.25</v>
      </c>
      <c r="J116" s="513">
        <v>-36.014242400000001</v>
      </c>
      <c r="K116" s="515">
        <v>0.60101318703362872</v>
      </c>
      <c r="L116" s="270"/>
      <c r="M116" s="511" t="str">
        <f t="shared" si="1"/>
        <v/>
      </c>
    </row>
    <row r="117" spans="1:13" ht="14.45" customHeight="1" x14ac:dyDescent="0.2">
      <c r="A117" s="516" t="s">
        <v>441</v>
      </c>
      <c r="B117" s="512">
        <v>0</v>
      </c>
      <c r="C117" s="513">
        <v>0</v>
      </c>
      <c r="D117" s="513">
        <v>0</v>
      </c>
      <c r="E117" s="514">
        <v>0</v>
      </c>
      <c r="F117" s="512">
        <v>0</v>
      </c>
      <c r="G117" s="513">
        <v>0</v>
      </c>
      <c r="H117" s="513">
        <v>0</v>
      </c>
      <c r="I117" s="513">
        <v>2298.5810000000001</v>
      </c>
      <c r="J117" s="513">
        <v>2298.5810000000001</v>
      </c>
      <c r="K117" s="515">
        <v>0</v>
      </c>
      <c r="L117" s="270"/>
      <c r="M117" s="511" t="str">
        <f t="shared" si="1"/>
        <v>X</v>
      </c>
    </row>
    <row r="118" spans="1:13" ht="14.45" customHeight="1" x14ac:dyDescent="0.2">
      <c r="A118" s="516" t="s">
        <v>442</v>
      </c>
      <c r="B118" s="512">
        <v>0</v>
      </c>
      <c r="C118" s="513">
        <v>0</v>
      </c>
      <c r="D118" s="513">
        <v>0</v>
      </c>
      <c r="E118" s="514">
        <v>0</v>
      </c>
      <c r="F118" s="512">
        <v>0</v>
      </c>
      <c r="G118" s="513">
        <v>0</v>
      </c>
      <c r="H118" s="513">
        <v>0</v>
      </c>
      <c r="I118" s="513">
        <v>2298.5810000000001</v>
      </c>
      <c r="J118" s="513">
        <v>2298.5810000000001</v>
      </c>
      <c r="K118" s="515">
        <v>0</v>
      </c>
      <c r="L118" s="270"/>
      <c r="M118" s="511" t="str">
        <f t="shared" si="1"/>
        <v/>
      </c>
    </row>
    <row r="119" spans="1:13" ht="14.45" customHeight="1" x14ac:dyDescent="0.2">
      <c r="A119" s="516" t="s">
        <v>443</v>
      </c>
      <c r="B119" s="512">
        <v>8751.82</v>
      </c>
      <c r="C119" s="513">
        <v>8860.42677</v>
      </c>
      <c r="D119" s="513">
        <v>108.60677000000032</v>
      </c>
      <c r="E119" s="514">
        <v>1.0124096210845288</v>
      </c>
      <c r="F119" s="512">
        <v>9337.8208233000005</v>
      </c>
      <c r="G119" s="513">
        <v>9337.8208233000005</v>
      </c>
      <c r="H119" s="513">
        <v>806.95361000000003</v>
      </c>
      <c r="I119" s="513">
        <v>9397.0275899999997</v>
      </c>
      <c r="J119" s="513">
        <v>59.206766699999207</v>
      </c>
      <c r="K119" s="515">
        <v>1.0063405336020439</v>
      </c>
      <c r="L119" s="270"/>
      <c r="M119" s="511" t="str">
        <f t="shared" si="1"/>
        <v/>
      </c>
    </row>
    <row r="120" spans="1:13" ht="14.45" customHeight="1" x14ac:dyDescent="0.2">
      <c r="A120" s="516" t="s">
        <v>444</v>
      </c>
      <c r="B120" s="512">
        <v>2327.19</v>
      </c>
      <c r="C120" s="513">
        <v>2352.8765199999998</v>
      </c>
      <c r="D120" s="513">
        <v>25.686519999999746</v>
      </c>
      <c r="E120" s="514">
        <v>1.0110375689135824</v>
      </c>
      <c r="F120" s="512">
        <v>2486.4019951</v>
      </c>
      <c r="G120" s="513">
        <v>2486.4019951</v>
      </c>
      <c r="H120" s="513">
        <v>214.86799999999999</v>
      </c>
      <c r="I120" s="513">
        <v>2295.44913</v>
      </c>
      <c r="J120" s="513">
        <v>-190.95286510000005</v>
      </c>
      <c r="K120" s="515">
        <v>0.92320112939246568</v>
      </c>
      <c r="L120" s="270"/>
      <c r="M120" s="511" t="str">
        <f t="shared" si="1"/>
        <v>X</v>
      </c>
    </row>
    <row r="121" spans="1:13" ht="14.45" customHeight="1" x14ac:dyDescent="0.2">
      <c r="A121" s="516" t="s">
        <v>445</v>
      </c>
      <c r="B121" s="512">
        <v>2327.19</v>
      </c>
      <c r="C121" s="513">
        <v>2352.8765199999998</v>
      </c>
      <c r="D121" s="513">
        <v>25.686519999999746</v>
      </c>
      <c r="E121" s="514">
        <v>1.0110375689135824</v>
      </c>
      <c r="F121" s="512">
        <v>2486.4019951</v>
      </c>
      <c r="G121" s="513">
        <v>2486.4019951</v>
      </c>
      <c r="H121" s="513">
        <v>214.86799999999999</v>
      </c>
      <c r="I121" s="513">
        <v>2295.44913</v>
      </c>
      <c r="J121" s="513">
        <v>-190.95286510000005</v>
      </c>
      <c r="K121" s="515">
        <v>0.92320112939246568</v>
      </c>
      <c r="L121" s="270"/>
      <c r="M121" s="511" t="str">
        <f t="shared" si="1"/>
        <v/>
      </c>
    </row>
    <row r="122" spans="1:13" ht="14.45" customHeight="1" x14ac:dyDescent="0.2">
      <c r="A122" s="516" t="s">
        <v>446</v>
      </c>
      <c r="B122" s="512">
        <v>6424.63</v>
      </c>
      <c r="C122" s="513">
        <v>6507.5502500000002</v>
      </c>
      <c r="D122" s="513">
        <v>82.920250000000124</v>
      </c>
      <c r="E122" s="514">
        <v>1.0129066187469162</v>
      </c>
      <c r="F122" s="512">
        <v>6851.4188282000005</v>
      </c>
      <c r="G122" s="513">
        <v>6851.4188281999996</v>
      </c>
      <c r="H122" s="513">
        <v>592.08560999999997</v>
      </c>
      <c r="I122" s="513">
        <v>6325.2352599999995</v>
      </c>
      <c r="J122" s="513">
        <v>-526.18356820000008</v>
      </c>
      <c r="K122" s="515">
        <v>0.92320078783765736</v>
      </c>
      <c r="L122" s="270"/>
      <c r="M122" s="511" t="str">
        <f t="shared" si="1"/>
        <v>X</v>
      </c>
    </row>
    <row r="123" spans="1:13" ht="14.45" customHeight="1" x14ac:dyDescent="0.2">
      <c r="A123" s="516" t="s">
        <v>447</v>
      </c>
      <c r="B123" s="512">
        <v>6424.63</v>
      </c>
      <c r="C123" s="513">
        <v>6507.5502500000002</v>
      </c>
      <c r="D123" s="513">
        <v>82.920250000000124</v>
      </c>
      <c r="E123" s="514">
        <v>1.0129066187469162</v>
      </c>
      <c r="F123" s="512">
        <v>6851.4188282000005</v>
      </c>
      <c r="G123" s="513">
        <v>6851.4188281999996</v>
      </c>
      <c r="H123" s="513">
        <v>592.08560999999997</v>
      </c>
      <c r="I123" s="513">
        <v>6325.2352599999995</v>
      </c>
      <c r="J123" s="513">
        <v>-526.18356820000008</v>
      </c>
      <c r="K123" s="515">
        <v>0.92320078783765736</v>
      </c>
      <c r="L123" s="270"/>
      <c r="M123" s="511" t="str">
        <f t="shared" si="1"/>
        <v/>
      </c>
    </row>
    <row r="124" spans="1:13" ht="14.45" customHeight="1" x14ac:dyDescent="0.2">
      <c r="A124" s="516" t="s">
        <v>448</v>
      </c>
      <c r="B124" s="512">
        <v>0</v>
      </c>
      <c r="C124" s="513">
        <v>0</v>
      </c>
      <c r="D124" s="513">
        <v>0</v>
      </c>
      <c r="E124" s="514">
        <v>0</v>
      </c>
      <c r="F124" s="512">
        <v>0</v>
      </c>
      <c r="G124" s="513">
        <v>0</v>
      </c>
      <c r="H124" s="513">
        <v>0</v>
      </c>
      <c r="I124" s="513">
        <v>206.71770000000001</v>
      </c>
      <c r="J124" s="513">
        <v>206.71770000000001</v>
      </c>
      <c r="K124" s="515">
        <v>0</v>
      </c>
      <c r="L124" s="270"/>
      <c r="M124" s="511" t="str">
        <f t="shared" si="1"/>
        <v>X</v>
      </c>
    </row>
    <row r="125" spans="1:13" ht="14.45" customHeight="1" x14ac:dyDescent="0.2">
      <c r="A125" s="516" t="s">
        <v>449</v>
      </c>
      <c r="B125" s="512">
        <v>0</v>
      </c>
      <c r="C125" s="513">
        <v>0</v>
      </c>
      <c r="D125" s="513">
        <v>0</v>
      </c>
      <c r="E125" s="514">
        <v>0</v>
      </c>
      <c r="F125" s="512">
        <v>0</v>
      </c>
      <c r="G125" s="513">
        <v>0</v>
      </c>
      <c r="H125" s="513">
        <v>0</v>
      </c>
      <c r="I125" s="513">
        <v>206.71770000000001</v>
      </c>
      <c r="J125" s="513">
        <v>206.71770000000001</v>
      </c>
      <c r="K125" s="515">
        <v>0</v>
      </c>
      <c r="L125" s="270"/>
      <c r="M125" s="511" t="str">
        <f t="shared" si="1"/>
        <v/>
      </c>
    </row>
    <row r="126" spans="1:13" ht="14.45" customHeight="1" x14ac:dyDescent="0.2">
      <c r="A126" s="516" t="s">
        <v>450</v>
      </c>
      <c r="B126" s="512">
        <v>0</v>
      </c>
      <c r="C126" s="513">
        <v>0</v>
      </c>
      <c r="D126" s="513">
        <v>0</v>
      </c>
      <c r="E126" s="514">
        <v>0</v>
      </c>
      <c r="F126" s="512">
        <v>0</v>
      </c>
      <c r="G126" s="513">
        <v>0</v>
      </c>
      <c r="H126" s="513">
        <v>0</v>
      </c>
      <c r="I126" s="513">
        <v>569.62549999999999</v>
      </c>
      <c r="J126" s="513">
        <v>569.62549999999999</v>
      </c>
      <c r="K126" s="515">
        <v>0</v>
      </c>
      <c r="L126" s="270"/>
      <c r="M126" s="511" t="str">
        <f t="shared" si="1"/>
        <v>X</v>
      </c>
    </row>
    <row r="127" spans="1:13" ht="14.45" customHeight="1" x14ac:dyDescent="0.2">
      <c r="A127" s="516" t="s">
        <v>451</v>
      </c>
      <c r="B127" s="512">
        <v>0</v>
      </c>
      <c r="C127" s="513">
        <v>0</v>
      </c>
      <c r="D127" s="513">
        <v>0</v>
      </c>
      <c r="E127" s="514">
        <v>0</v>
      </c>
      <c r="F127" s="512">
        <v>0</v>
      </c>
      <c r="G127" s="513">
        <v>0</v>
      </c>
      <c r="H127" s="513">
        <v>0</v>
      </c>
      <c r="I127" s="513">
        <v>569.62549999999999</v>
      </c>
      <c r="J127" s="513">
        <v>569.62549999999999</v>
      </c>
      <c r="K127" s="515">
        <v>0</v>
      </c>
      <c r="L127" s="270"/>
      <c r="M127" s="511" t="str">
        <f t="shared" si="1"/>
        <v/>
      </c>
    </row>
    <row r="128" spans="1:13" ht="14.45" customHeight="1" x14ac:dyDescent="0.2">
      <c r="A128" s="516" t="s">
        <v>452</v>
      </c>
      <c r="B128" s="512">
        <v>108.419934</v>
      </c>
      <c r="C128" s="513">
        <v>0</v>
      </c>
      <c r="D128" s="513">
        <v>-108.419934</v>
      </c>
      <c r="E128" s="514">
        <v>0</v>
      </c>
      <c r="F128" s="512">
        <v>114.92411229999999</v>
      </c>
      <c r="G128" s="513">
        <v>114.92411229999999</v>
      </c>
      <c r="H128" s="513">
        <v>0</v>
      </c>
      <c r="I128" s="513">
        <v>0</v>
      </c>
      <c r="J128" s="513">
        <v>-114.92411229999999</v>
      </c>
      <c r="K128" s="515">
        <v>0</v>
      </c>
      <c r="L128" s="270"/>
      <c r="M128" s="511" t="str">
        <f t="shared" si="1"/>
        <v/>
      </c>
    </row>
    <row r="129" spans="1:13" ht="14.45" customHeight="1" x14ac:dyDescent="0.2">
      <c r="A129" s="516" t="s">
        <v>453</v>
      </c>
      <c r="B129" s="512">
        <v>108.419934</v>
      </c>
      <c r="C129" s="513">
        <v>0</v>
      </c>
      <c r="D129" s="513">
        <v>-108.419934</v>
      </c>
      <c r="E129" s="514">
        <v>0</v>
      </c>
      <c r="F129" s="512">
        <v>114.92411229999999</v>
      </c>
      <c r="G129" s="513">
        <v>114.92411229999999</v>
      </c>
      <c r="H129" s="513">
        <v>0</v>
      </c>
      <c r="I129" s="513">
        <v>0</v>
      </c>
      <c r="J129" s="513">
        <v>-114.92411229999999</v>
      </c>
      <c r="K129" s="515">
        <v>0</v>
      </c>
      <c r="L129" s="270"/>
      <c r="M129" s="511" t="str">
        <f t="shared" si="1"/>
        <v>X</v>
      </c>
    </row>
    <row r="130" spans="1:13" ht="14.45" customHeight="1" x14ac:dyDescent="0.2">
      <c r="A130" s="516" t="s">
        <v>454</v>
      </c>
      <c r="B130" s="512">
        <v>108.419934</v>
      </c>
      <c r="C130" s="513">
        <v>0</v>
      </c>
      <c r="D130" s="513">
        <v>-108.419934</v>
      </c>
      <c r="E130" s="514">
        <v>0</v>
      </c>
      <c r="F130" s="512">
        <v>114.92411229999999</v>
      </c>
      <c r="G130" s="513">
        <v>114.92411229999999</v>
      </c>
      <c r="H130" s="513">
        <v>0</v>
      </c>
      <c r="I130" s="513">
        <v>0</v>
      </c>
      <c r="J130" s="513">
        <v>-114.92411229999999</v>
      </c>
      <c r="K130" s="515">
        <v>0</v>
      </c>
      <c r="L130" s="270"/>
      <c r="M130" s="511" t="str">
        <f t="shared" si="1"/>
        <v/>
      </c>
    </row>
    <row r="131" spans="1:13" ht="14.45" customHeight="1" x14ac:dyDescent="0.2">
      <c r="A131" s="516" t="s">
        <v>455</v>
      </c>
      <c r="B131" s="512">
        <v>518.02</v>
      </c>
      <c r="C131" s="513">
        <v>522.73793999999998</v>
      </c>
      <c r="D131" s="513">
        <v>4.7179399999999987</v>
      </c>
      <c r="E131" s="514">
        <v>1.0091076406316359</v>
      </c>
      <c r="F131" s="512">
        <v>553.47632239999996</v>
      </c>
      <c r="G131" s="513">
        <v>553.47632239999996</v>
      </c>
      <c r="H131" s="513">
        <v>48.648240000000001</v>
      </c>
      <c r="I131" s="513">
        <v>513.33942999999999</v>
      </c>
      <c r="J131" s="513">
        <v>-40.136892399999965</v>
      </c>
      <c r="K131" s="515">
        <v>0.92748218708623842</v>
      </c>
      <c r="L131" s="270"/>
      <c r="M131" s="511" t="str">
        <f t="shared" si="1"/>
        <v/>
      </c>
    </row>
    <row r="132" spans="1:13" ht="14.45" customHeight="1" x14ac:dyDescent="0.2">
      <c r="A132" s="516" t="s">
        <v>456</v>
      </c>
      <c r="B132" s="512">
        <v>518.02</v>
      </c>
      <c r="C132" s="513">
        <v>522.73793999999998</v>
      </c>
      <c r="D132" s="513">
        <v>4.7179399999999987</v>
      </c>
      <c r="E132" s="514">
        <v>1.0091076406316359</v>
      </c>
      <c r="F132" s="512">
        <v>553.47632239999996</v>
      </c>
      <c r="G132" s="513">
        <v>553.47632239999996</v>
      </c>
      <c r="H132" s="513">
        <v>48.648240000000001</v>
      </c>
      <c r="I132" s="513">
        <v>513.33942999999999</v>
      </c>
      <c r="J132" s="513">
        <v>-40.136892399999965</v>
      </c>
      <c r="K132" s="515">
        <v>0.92748218708623842</v>
      </c>
      <c r="L132" s="270"/>
      <c r="M132" s="511" t="str">
        <f t="shared" si="1"/>
        <v>X</v>
      </c>
    </row>
    <row r="133" spans="1:13" ht="14.45" customHeight="1" x14ac:dyDescent="0.2">
      <c r="A133" s="516" t="s">
        <v>457</v>
      </c>
      <c r="B133" s="512">
        <v>518.02</v>
      </c>
      <c r="C133" s="513">
        <v>522.73793999999998</v>
      </c>
      <c r="D133" s="513">
        <v>4.7179399999999987</v>
      </c>
      <c r="E133" s="514">
        <v>1.0091076406316359</v>
      </c>
      <c r="F133" s="512">
        <v>553.47632239999996</v>
      </c>
      <c r="G133" s="513">
        <v>553.47632239999996</v>
      </c>
      <c r="H133" s="513">
        <v>48.648240000000001</v>
      </c>
      <c r="I133" s="513">
        <v>513.33942999999999</v>
      </c>
      <c r="J133" s="513">
        <v>-40.136892399999965</v>
      </c>
      <c r="K133" s="515">
        <v>0.92748218708623842</v>
      </c>
      <c r="L133" s="270"/>
      <c r="M133" s="511" t="str">
        <f t="shared" si="1"/>
        <v/>
      </c>
    </row>
    <row r="134" spans="1:13" ht="14.45" customHeight="1" x14ac:dyDescent="0.2">
      <c r="A134" s="516" t="s">
        <v>458</v>
      </c>
      <c r="B134" s="512">
        <v>0</v>
      </c>
      <c r="C134" s="513">
        <v>0</v>
      </c>
      <c r="D134" s="513">
        <v>0</v>
      </c>
      <c r="E134" s="514">
        <v>0</v>
      </c>
      <c r="F134" s="512">
        <v>0</v>
      </c>
      <c r="G134" s="513">
        <v>0</v>
      </c>
      <c r="H134" s="513">
        <v>0</v>
      </c>
      <c r="I134" s="513">
        <v>1</v>
      </c>
      <c r="J134" s="513">
        <v>1</v>
      </c>
      <c r="K134" s="515">
        <v>0</v>
      </c>
      <c r="L134" s="270"/>
      <c r="M134" s="51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16" t="s">
        <v>459</v>
      </c>
      <c r="B135" s="512">
        <v>0</v>
      </c>
      <c r="C135" s="513">
        <v>0</v>
      </c>
      <c r="D135" s="513">
        <v>0</v>
      </c>
      <c r="E135" s="514">
        <v>0</v>
      </c>
      <c r="F135" s="512">
        <v>0</v>
      </c>
      <c r="G135" s="513">
        <v>0</v>
      </c>
      <c r="H135" s="513">
        <v>0</v>
      </c>
      <c r="I135" s="513">
        <v>1</v>
      </c>
      <c r="J135" s="513">
        <v>1</v>
      </c>
      <c r="K135" s="515">
        <v>0</v>
      </c>
      <c r="L135" s="270"/>
      <c r="M135" s="511" t="str">
        <f t="shared" si="2"/>
        <v/>
      </c>
    </row>
    <row r="136" spans="1:13" ht="14.45" customHeight="1" x14ac:dyDescent="0.2">
      <c r="A136" s="516" t="s">
        <v>460</v>
      </c>
      <c r="B136" s="512">
        <v>0</v>
      </c>
      <c r="C136" s="513">
        <v>0</v>
      </c>
      <c r="D136" s="513">
        <v>0</v>
      </c>
      <c r="E136" s="514">
        <v>0</v>
      </c>
      <c r="F136" s="512">
        <v>0</v>
      </c>
      <c r="G136" s="513">
        <v>0</v>
      </c>
      <c r="H136" s="513">
        <v>0</v>
      </c>
      <c r="I136" s="513">
        <v>1</v>
      </c>
      <c r="J136" s="513">
        <v>1</v>
      </c>
      <c r="K136" s="515">
        <v>0</v>
      </c>
      <c r="L136" s="270"/>
      <c r="M136" s="511" t="str">
        <f t="shared" si="2"/>
        <v>X</v>
      </c>
    </row>
    <row r="137" spans="1:13" ht="14.45" customHeight="1" x14ac:dyDescent="0.2">
      <c r="A137" s="516" t="s">
        <v>461</v>
      </c>
      <c r="B137" s="512">
        <v>0</v>
      </c>
      <c r="C137" s="513">
        <v>0</v>
      </c>
      <c r="D137" s="513">
        <v>0</v>
      </c>
      <c r="E137" s="514">
        <v>0</v>
      </c>
      <c r="F137" s="512">
        <v>0</v>
      </c>
      <c r="G137" s="513">
        <v>0</v>
      </c>
      <c r="H137" s="513">
        <v>0</v>
      </c>
      <c r="I137" s="513">
        <v>1</v>
      </c>
      <c r="J137" s="513">
        <v>1</v>
      </c>
      <c r="K137" s="515">
        <v>0</v>
      </c>
      <c r="L137" s="270"/>
      <c r="M137" s="511" t="str">
        <f t="shared" si="2"/>
        <v/>
      </c>
    </row>
    <row r="138" spans="1:13" ht="14.45" customHeight="1" x14ac:dyDescent="0.2">
      <c r="A138" s="516" t="s">
        <v>462</v>
      </c>
      <c r="B138" s="512">
        <v>0</v>
      </c>
      <c r="C138" s="513">
        <v>145.78899999999999</v>
      </c>
      <c r="D138" s="513">
        <v>145.78899999999999</v>
      </c>
      <c r="E138" s="514">
        <v>0</v>
      </c>
      <c r="F138" s="512">
        <v>105.6735276</v>
      </c>
      <c r="G138" s="513">
        <v>105.6735276</v>
      </c>
      <c r="H138" s="513">
        <v>3.5164499999999999</v>
      </c>
      <c r="I138" s="513">
        <v>15.705200000000001</v>
      </c>
      <c r="J138" s="513">
        <v>-89.968327599999995</v>
      </c>
      <c r="K138" s="515">
        <v>0.14862000310473217</v>
      </c>
      <c r="L138" s="270"/>
      <c r="M138" s="511" t="str">
        <f t="shared" si="2"/>
        <v/>
      </c>
    </row>
    <row r="139" spans="1:13" ht="14.45" customHeight="1" x14ac:dyDescent="0.2">
      <c r="A139" s="516" t="s">
        <v>463</v>
      </c>
      <c r="B139" s="512">
        <v>0</v>
      </c>
      <c r="C139" s="513">
        <v>145.78899999999999</v>
      </c>
      <c r="D139" s="513">
        <v>145.78899999999999</v>
      </c>
      <c r="E139" s="514">
        <v>0</v>
      </c>
      <c r="F139" s="512">
        <v>105.6735276</v>
      </c>
      <c r="G139" s="513">
        <v>105.6735276</v>
      </c>
      <c r="H139" s="513">
        <v>3.5164499999999999</v>
      </c>
      <c r="I139" s="513">
        <v>15.705200000000001</v>
      </c>
      <c r="J139" s="513">
        <v>-89.968327599999995</v>
      </c>
      <c r="K139" s="515">
        <v>0.14862000310473217</v>
      </c>
      <c r="L139" s="270"/>
      <c r="M139" s="511" t="str">
        <f t="shared" si="2"/>
        <v/>
      </c>
    </row>
    <row r="140" spans="1:13" ht="14.45" customHeight="1" x14ac:dyDescent="0.2">
      <c r="A140" s="516" t="s">
        <v>464</v>
      </c>
      <c r="B140" s="512">
        <v>0</v>
      </c>
      <c r="C140" s="513">
        <v>79.44</v>
      </c>
      <c r="D140" s="513">
        <v>79.44</v>
      </c>
      <c r="E140" s="514">
        <v>0</v>
      </c>
      <c r="F140" s="512">
        <v>105.6735276</v>
      </c>
      <c r="G140" s="513">
        <v>105.6735276</v>
      </c>
      <c r="H140" s="513">
        <v>3.5164499999999999</v>
      </c>
      <c r="I140" s="513">
        <v>15.205200000000001</v>
      </c>
      <c r="J140" s="513">
        <v>-90.468327599999995</v>
      </c>
      <c r="K140" s="515">
        <v>0.14388844912564461</v>
      </c>
      <c r="L140" s="270"/>
      <c r="M140" s="511" t="str">
        <f t="shared" si="2"/>
        <v>X</v>
      </c>
    </row>
    <row r="141" spans="1:13" ht="14.45" customHeight="1" x14ac:dyDescent="0.2">
      <c r="A141" s="516" t="s">
        <v>465</v>
      </c>
      <c r="B141" s="512">
        <v>0</v>
      </c>
      <c r="C141" s="513">
        <v>2.38</v>
      </c>
      <c r="D141" s="513">
        <v>2.38</v>
      </c>
      <c r="E141" s="514">
        <v>0</v>
      </c>
      <c r="F141" s="512">
        <v>2.5383708</v>
      </c>
      <c r="G141" s="513">
        <v>2.5383708</v>
      </c>
      <c r="H141" s="513">
        <v>3.5164499999999999</v>
      </c>
      <c r="I141" s="513">
        <v>4.8552</v>
      </c>
      <c r="J141" s="513">
        <v>2.3168291999999999</v>
      </c>
      <c r="K141" s="515">
        <v>1.9127229166046189</v>
      </c>
      <c r="L141" s="270"/>
      <c r="M141" s="511" t="str">
        <f t="shared" si="2"/>
        <v/>
      </c>
    </row>
    <row r="142" spans="1:13" ht="14.45" customHeight="1" x14ac:dyDescent="0.2">
      <c r="A142" s="516" t="s">
        <v>466</v>
      </c>
      <c r="B142" s="512">
        <v>0</v>
      </c>
      <c r="C142" s="513">
        <v>36.35</v>
      </c>
      <c r="D142" s="513">
        <v>36.35</v>
      </c>
      <c r="E142" s="514">
        <v>0</v>
      </c>
      <c r="F142" s="512">
        <v>57.949213199999996</v>
      </c>
      <c r="G142" s="513">
        <v>57.949213200000003</v>
      </c>
      <c r="H142" s="513">
        <v>0</v>
      </c>
      <c r="I142" s="513">
        <v>8.75</v>
      </c>
      <c r="J142" s="513">
        <v>-49.199213200000003</v>
      </c>
      <c r="K142" s="515">
        <v>0.15099428476795956</v>
      </c>
      <c r="L142" s="270"/>
      <c r="M142" s="511" t="str">
        <f t="shared" si="2"/>
        <v/>
      </c>
    </row>
    <row r="143" spans="1:13" ht="14.45" customHeight="1" x14ac:dyDescent="0.2">
      <c r="A143" s="516" t="s">
        <v>467</v>
      </c>
      <c r="B143" s="512">
        <v>0</v>
      </c>
      <c r="C143" s="513">
        <v>40.6</v>
      </c>
      <c r="D143" s="513">
        <v>40.6</v>
      </c>
      <c r="E143" s="514">
        <v>0</v>
      </c>
      <c r="F143" s="512">
        <v>45.065421600000001</v>
      </c>
      <c r="G143" s="513">
        <v>45.065421600000001</v>
      </c>
      <c r="H143" s="513">
        <v>0</v>
      </c>
      <c r="I143" s="513">
        <v>1.6</v>
      </c>
      <c r="J143" s="513">
        <v>-43.465421599999999</v>
      </c>
      <c r="K143" s="515">
        <v>3.550393945499003E-2</v>
      </c>
      <c r="L143" s="270"/>
      <c r="M143" s="511" t="str">
        <f t="shared" si="2"/>
        <v/>
      </c>
    </row>
    <row r="144" spans="1:13" ht="14.45" customHeight="1" x14ac:dyDescent="0.2">
      <c r="A144" s="516" t="s">
        <v>468</v>
      </c>
      <c r="B144" s="512">
        <v>0</v>
      </c>
      <c r="C144" s="513">
        <v>0.11</v>
      </c>
      <c r="D144" s="513">
        <v>0.11</v>
      </c>
      <c r="E144" s="514">
        <v>0</v>
      </c>
      <c r="F144" s="512">
        <v>0.120522</v>
      </c>
      <c r="G144" s="513">
        <v>0.120522</v>
      </c>
      <c r="H144" s="513">
        <v>0</v>
      </c>
      <c r="I144" s="513">
        <v>0</v>
      </c>
      <c r="J144" s="513">
        <v>-0.120522</v>
      </c>
      <c r="K144" s="515">
        <v>0</v>
      </c>
      <c r="L144" s="270"/>
      <c r="M144" s="511" t="str">
        <f t="shared" si="2"/>
        <v/>
      </c>
    </row>
    <row r="145" spans="1:13" ht="14.45" customHeight="1" x14ac:dyDescent="0.2">
      <c r="A145" s="516" t="s">
        <v>469</v>
      </c>
      <c r="B145" s="512">
        <v>0</v>
      </c>
      <c r="C145" s="513">
        <v>66.349000000000004</v>
      </c>
      <c r="D145" s="513">
        <v>66.349000000000004</v>
      </c>
      <c r="E145" s="514">
        <v>0</v>
      </c>
      <c r="F145" s="512">
        <v>0</v>
      </c>
      <c r="G145" s="513">
        <v>0</v>
      </c>
      <c r="H145" s="513">
        <v>0</v>
      </c>
      <c r="I145" s="513">
        <v>0</v>
      </c>
      <c r="J145" s="513">
        <v>0</v>
      </c>
      <c r="K145" s="515">
        <v>0</v>
      </c>
      <c r="L145" s="270"/>
      <c r="M145" s="511" t="str">
        <f t="shared" si="2"/>
        <v>X</v>
      </c>
    </row>
    <row r="146" spans="1:13" ht="14.45" customHeight="1" x14ac:dyDescent="0.2">
      <c r="A146" s="516" t="s">
        <v>470</v>
      </c>
      <c r="B146" s="512">
        <v>0</v>
      </c>
      <c r="C146" s="513">
        <v>66.349000000000004</v>
      </c>
      <c r="D146" s="513">
        <v>66.349000000000004</v>
      </c>
      <c r="E146" s="514">
        <v>0</v>
      </c>
      <c r="F146" s="512">
        <v>0</v>
      </c>
      <c r="G146" s="513">
        <v>0</v>
      </c>
      <c r="H146" s="513">
        <v>0</v>
      </c>
      <c r="I146" s="513">
        <v>0</v>
      </c>
      <c r="J146" s="513">
        <v>0</v>
      </c>
      <c r="K146" s="515">
        <v>0</v>
      </c>
      <c r="L146" s="270"/>
      <c r="M146" s="511" t="str">
        <f t="shared" si="2"/>
        <v/>
      </c>
    </row>
    <row r="147" spans="1:13" ht="14.45" customHeight="1" x14ac:dyDescent="0.2">
      <c r="A147" s="516" t="s">
        <v>471</v>
      </c>
      <c r="B147" s="512">
        <v>0</v>
      </c>
      <c r="C147" s="513">
        <v>0</v>
      </c>
      <c r="D147" s="513">
        <v>0</v>
      </c>
      <c r="E147" s="514">
        <v>0</v>
      </c>
      <c r="F147" s="512">
        <v>0</v>
      </c>
      <c r="G147" s="513">
        <v>0</v>
      </c>
      <c r="H147" s="513">
        <v>0</v>
      </c>
      <c r="I147" s="513">
        <v>0.5</v>
      </c>
      <c r="J147" s="513">
        <v>0.5</v>
      </c>
      <c r="K147" s="515">
        <v>0</v>
      </c>
      <c r="L147" s="270"/>
      <c r="M147" s="511" t="str">
        <f t="shared" si="2"/>
        <v>X</v>
      </c>
    </row>
    <row r="148" spans="1:13" ht="14.45" customHeight="1" x14ac:dyDescent="0.2">
      <c r="A148" s="516" t="s">
        <v>472</v>
      </c>
      <c r="B148" s="512">
        <v>0</v>
      </c>
      <c r="C148" s="513">
        <v>0</v>
      </c>
      <c r="D148" s="513">
        <v>0</v>
      </c>
      <c r="E148" s="514">
        <v>0</v>
      </c>
      <c r="F148" s="512">
        <v>0</v>
      </c>
      <c r="G148" s="513">
        <v>0</v>
      </c>
      <c r="H148" s="513">
        <v>0</v>
      </c>
      <c r="I148" s="513">
        <v>0.5</v>
      </c>
      <c r="J148" s="513">
        <v>0.5</v>
      </c>
      <c r="K148" s="515">
        <v>0</v>
      </c>
      <c r="L148" s="270"/>
      <c r="M148" s="511" t="str">
        <f t="shared" si="2"/>
        <v/>
      </c>
    </row>
    <row r="149" spans="1:13" ht="14.45" customHeight="1" x14ac:dyDescent="0.2">
      <c r="A149" s="516" t="s">
        <v>473</v>
      </c>
      <c r="B149" s="512">
        <v>14220.000019999999</v>
      </c>
      <c r="C149" s="513">
        <v>13529.777900000001</v>
      </c>
      <c r="D149" s="513">
        <v>-690.22211999999854</v>
      </c>
      <c r="E149" s="514">
        <v>0.95146117306404909</v>
      </c>
      <c r="F149" s="512">
        <v>14450.5325976</v>
      </c>
      <c r="G149" s="513">
        <v>14450.532597599999</v>
      </c>
      <c r="H149" s="513">
        <v>1185.2128899999998</v>
      </c>
      <c r="I149" s="513">
        <v>13721.97069</v>
      </c>
      <c r="J149" s="513">
        <v>-728.56190759999845</v>
      </c>
      <c r="K149" s="515">
        <v>0.94958234911556116</v>
      </c>
      <c r="L149" s="270"/>
      <c r="M149" s="511" t="str">
        <f t="shared" si="2"/>
        <v/>
      </c>
    </row>
    <row r="150" spans="1:13" ht="14.45" customHeight="1" x14ac:dyDescent="0.2">
      <c r="A150" s="516" t="s">
        <v>474</v>
      </c>
      <c r="B150" s="512">
        <v>14155.000019999999</v>
      </c>
      <c r="C150" s="513">
        <v>13346.78808</v>
      </c>
      <c r="D150" s="513">
        <v>-808.21193999999923</v>
      </c>
      <c r="E150" s="514">
        <v>0.94290272420642507</v>
      </c>
      <c r="F150" s="512">
        <v>14450.5325976</v>
      </c>
      <c r="G150" s="513">
        <v>14450.532597599999</v>
      </c>
      <c r="H150" s="513">
        <v>1115.3540800000001</v>
      </c>
      <c r="I150" s="513">
        <v>13385.482330000001</v>
      </c>
      <c r="J150" s="513">
        <v>-1065.0502675999978</v>
      </c>
      <c r="K150" s="515">
        <v>0.92629681567744515</v>
      </c>
      <c r="L150" s="270"/>
      <c r="M150" s="511" t="str">
        <f t="shared" si="2"/>
        <v/>
      </c>
    </row>
    <row r="151" spans="1:13" ht="14.45" customHeight="1" x14ac:dyDescent="0.2">
      <c r="A151" s="516" t="s">
        <v>475</v>
      </c>
      <c r="B151" s="512">
        <v>14155.000019999999</v>
      </c>
      <c r="C151" s="513">
        <v>13346.78808</v>
      </c>
      <c r="D151" s="513">
        <v>-808.21193999999923</v>
      </c>
      <c r="E151" s="514">
        <v>0.94290272420642507</v>
      </c>
      <c r="F151" s="512">
        <v>14450.5325976</v>
      </c>
      <c r="G151" s="513">
        <v>14450.532597599999</v>
      </c>
      <c r="H151" s="513">
        <v>1115.3540800000001</v>
      </c>
      <c r="I151" s="513">
        <v>13384.270329999999</v>
      </c>
      <c r="J151" s="513">
        <v>-1066.2622675999992</v>
      </c>
      <c r="K151" s="515">
        <v>0.92621294333628301</v>
      </c>
      <c r="L151" s="270"/>
      <c r="M151" s="511" t="str">
        <f t="shared" si="2"/>
        <v>X</v>
      </c>
    </row>
    <row r="152" spans="1:13" ht="14.45" customHeight="1" x14ac:dyDescent="0.2">
      <c r="A152" s="516" t="s">
        <v>476</v>
      </c>
      <c r="B152" s="512">
        <v>721.00000799999998</v>
      </c>
      <c r="C152" s="513">
        <v>721.42293000000006</v>
      </c>
      <c r="D152" s="513">
        <v>0.42292200000008506</v>
      </c>
      <c r="E152" s="514">
        <v>1.0005865769699134</v>
      </c>
      <c r="F152" s="512">
        <v>933.13669860000005</v>
      </c>
      <c r="G152" s="513">
        <v>933.13669860000005</v>
      </c>
      <c r="H152" s="513">
        <v>60.422550000000001</v>
      </c>
      <c r="I152" s="513">
        <v>725.0833100000001</v>
      </c>
      <c r="J152" s="513">
        <v>-208.05338859999995</v>
      </c>
      <c r="K152" s="515">
        <v>0.77703868156493494</v>
      </c>
      <c r="L152" s="270"/>
      <c r="M152" s="511" t="str">
        <f t="shared" si="2"/>
        <v/>
      </c>
    </row>
    <row r="153" spans="1:13" ht="14.45" customHeight="1" x14ac:dyDescent="0.2">
      <c r="A153" s="516" t="s">
        <v>477</v>
      </c>
      <c r="B153" s="512">
        <v>3073.000008</v>
      </c>
      <c r="C153" s="513">
        <v>2263.61112</v>
      </c>
      <c r="D153" s="513">
        <v>-809.38888799999995</v>
      </c>
      <c r="E153" s="514">
        <v>0.73661279339638719</v>
      </c>
      <c r="F153" s="512">
        <v>2750.9278497999999</v>
      </c>
      <c r="G153" s="513">
        <v>2750.9278497999999</v>
      </c>
      <c r="H153" s="513">
        <v>191.36767</v>
      </c>
      <c r="I153" s="513">
        <v>2296.4120400000002</v>
      </c>
      <c r="J153" s="513">
        <v>-454.51580979999972</v>
      </c>
      <c r="K153" s="515">
        <v>0.83477726984622869</v>
      </c>
      <c r="L153" s="270"/>
      <c r="M153" s="511" t="str">
        <f t="shared" si="2"/>
        <v/>
      </c>
    </row>
    <row r="154" spans="1:13" ht="14.45" customHeight="1" x14ac:dyDescent="0.2">
      <c r="A154" s="516" t="s">
        <v>478</v>
      </c>
      <c r="B154" s="512">
        <v>146.00000399999999</v>
      </c>
      <c r="C154" s="513">
        <v>145.90799999999999</v>
      </c>
      <c r="D154" s="513">
        <v>-9.2004000000002861E-2</v>
      </c>
      <c r="E154" s="514">
        <v>0.99936983563370307</v>
      </c>
      <c r="F154" s="512">
        <v>145.90799999999999</v>
      </c>
      <c r="G154" s="513">
        <v>145.90799999999999</v>
      </c>
      <c r="H154" s="513">
        <v>12.157999999999999</v>
      </c>
      <c r="I154" s="513">
        <v>145.90100000000001</v>
      </c>
      <c r="J154" s="513">
        <v>-6.9999999999765805E-3</v>
      </c>
      <c r="K154" s="515">
        <v>0.99995202456342369</v>
      </c>
      <c r="L154" s="270"/>
      <c r="M154" s="511" t="str">
        <f t="shared" si="2"/>
        <v/>
      </c>
    </row>
    <row r="155" spans="1:13" ht="14.45" customHeight="1" x14ac:dyDescent="0.2">
      <c r="A155" s="516" t="s">
        <v>479</v>
      </c>
      <c r="B155" s="512">
        <v>962.00000399999999</v>
      </c>
      <c r="C155" s="513">
        <v>963.01715000000092</v>
      </c>
      <c r="D155" s="513">
        <v>1.0171460000009347</v>
      </c>
      <c r="E155" s="514">
        <v>1.001057324319929</v>
      </c>
      <c r="F155" s="512">
        <v>962.92653960000007</v>
      </c>
      <c r="G155" s="513">
        <v>962.92653960000007</v>
      </c>
      <c r="H155" s="513">
        <v>80.339529999999996</v>
      </c>
      <c r="I155" s="513">
        <v>964.07802000000004</v>
      </c>
      <c r="J155" s="513">
        <v>1.1514803999999685</v>
      </c>
      <c r="K155" s="515">
        <v>1.0011958133384486</v>
      </c>
      <c r="L155" s="270"/>
      <c r="M155" s="511" t="str">
        <f t="shared" si="2"/>
        <v/>
      </c>
    </row>
    <row r="156" spans="1:13" ht="14.45" customHeight="1" x14ac:dyDescent="0.2">
      <c r="A156" s="516" t="s">
        <v>480</v>
      </c>
      <c r="B156" s="512">
        <v>9252.9999959999986</v>
      </c>
      <c r="C156" s="513">
        <v>9252.8288800000009</v>
      </c>
      <c r="D156" s="513">
        <v>-0.17111599999770988</v>
      </c>
      <c r="E156" s="514">
        <v>0.99998150697070443</v>
      </c>
      <c r="F156" s="512">
        <v>9657.6335096000003</v>
      </c>
      <c r="G156" s="513">
        <v>9657.6335096000003</v>
      </c>
      <c r="H156" s="513">
        <v>771.06632999999999</v>
      </c>
      <c r="I156" s="513">
        <v>9252.7959600000013</v>
      </c>
      <c r="J156" s="513">
        <v>-404.83754959999897</v>
      </c>
      <c r="K156" s="515">
        <v>0.95808108174765827</v>
      </c>
      <c r="L156" s="270"/>
      <c r="M156" s="511" t="str">
        <f t="shared" si="2"/>
        <v/>
      </c>
    </row>
    <row r="157" spans="1:13" ht="14.45" customHeight="1" x14ac:dyDescent="0.2">
      <c r="A157" s="516" t="s">
        <v>481</v>
      </c>
      <c r="B157" s="512">
        <v>0</v>
      </c>
      <c r="C157" s="513">
        <v>0</v>
      </c>
      <c r="D157" s="513">
        <v>0</v>
      </c>
      <c r="E157" s="514">
        <v>0</v>
      </c>
      <c r="F157" s="512">
        <v>0</v>
      </c>
      <c r="G157" s="513">
        <v>0</v>
      </c>
      <c r="H157" s="513">
        <v>0</v>
      </c>
      <c r="I157" s="513">
        <v>1.212</v>
      </c>
      <c r="J157" s="513">
        <v>1.212</v>
      </c>
      <c r="K157" s="515">
        <v>0</v>
      </c>
      <c r="L157" s="270"/>
      <c r="M157" s="511" t="str">
        <f t="shared" si="2"/>
        <v>X</v>
      </c>
    </row>
    <row r="158" spans="1:13" ht="14.45" customHeight="1" x14ac:dyDescent="0.2">
      <c r="A158" s="516" t="s">
        <v>482</v>
      </c>
      <c r="B158" s="512">
        <v>0</v>
      </c>
      <c r="C158" s="513">
        <v>0</v>
      </c>
      <c r="D158" s="513">
        <v>0</v>
      </c>
      <c r="E158" s="514">
        <v>0</v>
      </c>
      <c r="F158" s="512">
        <v>0</v>
      </c>
      <c r="G158" s="513">
        <v>0</v>
      </c>
      <c r="H158" s="513">
        <v>0</v>
      </c>
      <c r="I158" s="513">
        <v>1.212</v>
      </c>
      <c r="J158" s="513">
        <v>1.212</v>
      </c>
      <c r="K158" s="515">
        <v>0</v>
      </c>
      <c r="L158" s="270"/>
      <c r="M158" s="511" t="str">
        <f t="shared" si="2"/>
        <v/>
      </c>
    </row>
    <row r="159" spans="1:13" ht="14.45" customHeight="1" x14ac:dyDescent="0.2">
      <c r="A159" s="516" t="s">
        <v>483</v>
      </c>
      <c r="B159" s="512">
        <v>65</v>
      </c>
      <c r="C159" s="513">
        <v>182.98982000000001</v>
      </c>
      <c r="D159" s="513">
        <v>117.98982000000001</v>
      </c>
      <c r="E159" s="514">
        <v>2.8152280000000003</v>
      </c>
      <c r="F159" s="512">
        <v>0</v>
      </c>
      <c r="G159" s="513">
        <v>0</v>
      </c>
      <c r="H159" s="513">
        <v>69.858809999999991</v>
      </c>
      <c r="I159" s="513">
        <v>336.48836</v>
      </c>
      <c r="J159" s="513">
        <v>336.48836</v>
      </c>
      <c r="K159" s="515">
        <v>0</v>
      </c>
      <c r="L159" s="270"/>
      <c r="M159" s="511" t="str">
        <f t="shared" si="2"/>
        <v/>
      </c>
    </row>
    <row r="160" spans="1:13" ht="14.45" customHeight="1" x14ac:dyDescent="0.2">
      <c r="A160" s="516" t="s">
        <v>484</v>
      </c>
      <c r="B160" s="512">
        <v>65</v>
      </c>
      <c r="C160" s="513">
        <v>91.527699999999996</v>
      </c>
      <c r="D160" s="513">
        <v>26.527699999999996</v>
      </c>
      <c r="E160" s="514">
        <v>1.4081184615384614</v>
      </c>
      <c r="F160" s="512">
        <v>0</v>
      </c>
      <c r="G160" s="513">
        <v>0</v>
      </c>
      <c r="H160" s="513">
        <v>20</v>
      </c>
      <c r="I160" s="513">
        <v>176.88254999999998</v>
      </c>
      <c r="J160" s="513">
        <v>176.88254999999998</v>
      </c>
      <c r="K160" s="515">
        <v>0</v>
      </c>
      <c r="L160" s="270"/>
      <c r="M160" s="511" t="str">
        <f t="shared" si="2"/>
        <v>X</v>
      </c>
    </row>
    <row r="161" spans="1:13" ht="14.45" customHeight="1" x14ac:dyDescent="0.2">
      <c r="A161" s="516" t="s">
        <v>485</v>
      </c>
      <c r="B161" s="512">
        <v>65</v>
      </c>
      <c r="C161" s="513">
        <v>91.527699999999996</v>
      </c>
      <c r="D161" s="513">
        <v>26.527699999999996</v>
      </c>
      <c r="E161" s="514">
        <v>1.4081184615384614</v>
      </c>
      <c r="F161" s="512">
        <v>0</v>
      </c>
      <c r="G161" s="513">
        <v>0</v>
      </c>
      <c r="H161" s="513">
        <v>20</v>
      </c>
      <c r="I161" s="513">
        <v>176.88254999999998</v>
      </c>
      <c r="J161" s="513">
        <v>176.88254999999998</v>
      </c>
      <c r="K161" s="515">
        <v>0</v>
      </c>
      <c r="L161" s="270"/>
      <c r="M161" s="511" t="str">
        <f t="shared" si="2"/>
        <v/>
      </c>
    </row>
    <row r="162" spans="1:13" ht="14.45" customHeight="1" x14ac:dyDescent="0.2">
      <c r="A162" s="516" t="s">
        <v>486</v>
      </c>
      <c r="B162" s="512">
        <v>0</v>
      </c>
      <c r="C162" s="513">
        <v>15.39</v>
      </c>
      <c r="D162" s="513">
        <v>15.39</v>
      </c>
      <c r="E162" s="514">
        <v>0</v>
      </c>
      <c r="F162" s="512">
        <v>0</v>
      </c>
      <c r="G162" s="513">
        <v>0</v>
      </c>
      <c r="H162" s="513">
        <v>0</v>
      </c>
      <c r="I162" s="513">
        <v>22.143000000000001</v>
      </c>
      <c r="J162" s="513">
        <v>22.143000000000001</v>
      </c>
      <c r="K162" s="515">
        <v>0</v>
      </c>
      <c r="L162" s="270"/>
      <c r="M162" s="511" t="str">
        <f t="shared" si="2"/>
        <v>X</v>
      </c>
    </row>
    <row r="163" spans="1:13" ht="14.45" customHeight="1" x14ac:dyDescent="0.2">
      <c r="A163" s="516" t="s">
        <v>487</v>
      </c>
      <c r="B163" s="512">
        <v>0</v>
      </c>
      <c r="C163" s="513">
        <v>0</v>
      </c>
      <c r="D163" s="513">
        <v>0</v>
      </c>
      <c r="E163" s="514">
        <v>0</v>
      </c>
      <c r="F163" s="512">
        <v>0</v>
      </c>
      <c r="G163" s="513">
        <v>0</v>
      </c>
      <c r="H163" s="513">
        <v>0</v>
      </c>
      <c r="I163" s="513">
        <v>5.6870000000000003</v>
      </c>
      <c r="J163" s="513">
        <v>5.6870000000000003</v>
      </c>
      <c r="K163" s="515">
        <v>0</v>
      </c>
      <c r="L163" s="270"/>
      <c r="M163" s="511" t="str">
        <f t="shared" si="2"/>
        <v/>
      </c>
    </row>
    <row r="164" spans="1:13" ht="14.45" customHeight="1" x14ac:dyDescent="0.2">
      <c r="A164" s="516" t="s">
        <v>488</v>
      </c>
      <c r="B164" s="512">
        <v>0</v>
      </c>
      <c r="C164" s="513">
        <v>15.39</v>
      </c>
      <c r="D164" s="513">
        <v>15.39</v>
      </c>
      <c r="E164" s="514">
        <v>0</v>
      </c>
      <c r="F164" s="512">
        <v>0</v>
      </c>
      <c r="G164" s="513">
        <v>0</v>
      </c>
      <c r="H164" s="513">
        <v>0</v>
      </c>
      <c r="I164" s="513">
        <v>16.456</v>
      </c>
      <c r="J164" s="513">
        <v>16.456</v>
      </c>
      <c r="K164" s="515">
        <v>0</v>
      </c>
      <c r="L164" s="270"/>
      <c r="M164" s="511" t="str">
        <f t="shared" si="2"/>
        <v/>
      </c>
    </row>
    <row r="165" spans="1:13" ht="14.45" customHeight="1" x14ac:dyDescent="0.2">
      <c r="A165" s="516" t="s">
        <v>489</v>
      </c>
      <c r="B165" s="512">
        <v>0</v>
      </c>
      <c r="C165" s="513">
        <v>0</v>
      </c>
      <c r="D165" s="513">
        <v>0</v>
      </c>
      <c r="E165" s="514">
        <v>0</v>
      </c>
      <c r="F165" s="512">
        <v>0</v>
      </c>
      <c r="G165" s="513">
        <v>0</v>
      </c>
      <c r="H165" s="513">
        <v>20</v>
      </c>
      <c r="I165" s="513">
        <v>37.908000000000001</v>
      </c>
      <c r="J165" s="513">
        <v>37.908000000000001</v>
      </c>
      <c r="K165" s="515">
        <v>0</v>
      </c>
      <c r="L165" s="270"/>
      <c r="M165" s="511" t="str">
        <f t="shared" si="2"/>
        <v>X</v>
      </c>
    </row>
    <row r="166" spans="1:13" ht="14.45" customHeight="1" x14ac:dyDescent="0.2">
      <c r="A166" s="516" t="s">
        <v>490</v>
      </c>
      <c r="B166" s="512">
        <v>0</v>
      </c>
      <c r="C166" s="513">
        <v>0</v>
      </c>
      <c r="D166" s="513">
        <v>0</v>
      </c>
      <c r="E166" s="514">
        <v>0</v>
      </c>
      <c r="F166" s="512">
        <v>0</v>
      </c>
      <c r="G166" s="513">
        <v>0</v>
      </c>
      <c r="H166" s="513">
        <v>20</v>
      </c>
      <c r="I166" s="513">
        <v>37.908000000000001</v>
      </c>
      <c r="J166" s="513">
        <v>37.908000000000001</v>
      </c>
      <c r="K166" s="515">
        <v>0</v>
      </c>
      <c r="L166" s="270"/>
      <c r="M166" s="511" t="str">
        <f t="shared" si="2"/>
        <v/>
      </c>
    </row>
    <row r="167" spans="1:13" ht="14.45" customHeight="1" x14ac:dyDescent="0.2">
      <c r="A167" s="516" t="s">
        <v>491</v>
      </c>
      <c r="B167" s="512">
        <v>0</v>
      </c>
      <c r="C167" s="513">
        <v>72.200119999999998</v>
      </c>
      <c r="D167" s="513">
        <v>72.200119999999998</v>
      </c>
      <c r="E167" s="514">
        <v>0</v>
      </c>
      <c r="F167" s="512">
        <v>0</v>
      </c>
      <c r="G167" s="513">
        <v>0</v>
      </c>
      <c r="H167" s="513">
        <v>0</v>
      </c>
      <c r="I167" s="513">
        <v>69.695999999999998</v>
      </c>
      <c r="J167" s="513">
        <v>69.695999999999998</v>
      </c>
      <c r="K167" s="515">
        <v>0</v>
      </c>
      <c r="L167" s="270"/>
      <c r="M167" s="511" t="str">
        <f t="shared" si="2"/>
        <v>X</v>
      </c>
    </row>
    <row r="168" spans="1:13" ht="14.45" customHeight="1" x14ac:dyDescent="0.2">
      <c r="A168" s="516" t="s">
        <v>492</v>
      </c>
      <c r="B168" s="512">
        <v>0</v>
      </c>
      <c r="C168" s="513">
        <v>72.200119999999998</v>
      </c>
      <c r="D168" s="513">
        <v>72.200119999999998</v>
      </c>
      <c r="E168" s="514">
        <v>0</v>
      </c>
      <c r="F168" s="512">
        <v>0</v>
      </c>
      <c r="G168" s="513">
        <v>0</v>
      </c>
      <c r="H168" s="513">
        <v>0</v>
      </c>
      <c r="I168" s="513">
        <v>69.695999999999998</v>
      </c>
      <c r="J168" s="513">
        <v>69.695999999999998</v>
      </c>
      <c r="K168" s="515">
        <v>0</v>
      </c>
      <c r="L168" s="270"/>
      <c r="M168" s="511" t="str">
        <f t="shared" si="2"/>
        <v/>
      </c>
    </row>
    <row r="169" spans="1:13" ht="14.45" customHeight="1" x14ac:dyDescent="0.2">
      <c r="A169" s="516" t="s">
        <v>493</v>
      </c>
      <c r="B169" s="512">
        <v>0</v>
      </c>
      <c r="C169" s="513">
        <v>3.8719999999999999</v>
      </c>
      <c r="D169" s="513">
        <v>3.8719999999999999</v>
      </c>
      <c r="E169" s="514">
        <v>0</v>
      </c>
      <c r="F169" s="512">
        <v>0</v>
      </c>
      <c r="G169" s="513">
        <v>0</v>
      </c>
      <c r="H169" s="513">
        <v>29.858810000000002</v>
      </c>
      <c r="I169" s="513">
        <v>29.858810000000002</v>
      </c>
      <c r="J169" s="513">
        <v>29.858810000000002</v>
      </c>
      <c r="K169" s="515">
        <v>0</v>
      </c>
      <c r="L169" s="270"/>
      <c r="M169" s="511" t="str">
        <f t="shared" si="2"/>
        <v>X</v>
      </c>
    </row>
    <row r="170" spans="1:13" ht="14.45" customHeight="1" x14ac:dyDescent="0.2">
      <c r="A170" s="516" t="s">
        <v>494</v>
      </c>
      <c r="B170" s="512">
        <v>0</v>
      </c>
      <c r="C170" s="513">
        <v>3.8719999999999999</v>
      </c>
      <c r="D170" s="513">
        <v>3.8719999999999999</v>
      </c>
      <c r="E170" s="514">
        <v>0</v>
      </c>
      <c r="F170" s="512">
        <v>0</v>
      </c>
      <c r="G170" s="513">
        <v>0</v>
      </c>
      <c r="H170" s="513">
        <v>29.858810000000002</v>
      </c>
      <c r="I170" s="513">
        <v>29.858810000000002</v>
      </c>
      <c r="J170" s="513">
        <v>29.858810000000002</v>
      </c>
      <c r="K170" s="515">
        <v>0</v>
      </c>
      <c r="L170" s="270"/>
      <c r="M170" s="511" t="str">
        <f t="shared" si="2"/>
        <v/>
      </c>
    </row>
    <row r="171" spans="1:13" ht="14.45" customHeight="1" x14ac:dyDescent="0.2">
      <c r="A171" s="516" t="s">
        <v>495</v>
      </c>
      <c r="B171" s="512">
        <v>0</v>
      </c>
      <c r="C171" s="513">
        <v>0.16719999999999999</v>
      </c>
      <c r="D171" s="513">
        <v>0.16719999999999999</v>
      </c>
      <c r="E171" s="514">
        <v>0</v>
      </c>
      <c r="F171" s="512">
        <v>0.1955172</v>
      </c>
      <c r="G171" s="513">
        <v>0.1955172</v>
      </c>
      <c r="H171" s="513">
        <v>9.1999999999999998E-2</v>
      </c>
      <c r="I171" s="513">
        <v>9.1999999999999998E-2</v>
      </c>
      <c r="J171" s="513">
        <v>-0.1035172</v>
      </c>
      <c r="K171" s="515">
        <v>0.47054683680003601</v>
      </c>
      <c r="L171" s="270"/>
      <c r="M171" s="511" t="str">
        <f t="shared" si="2"/>
        <v/>
      </c>
    </row>
    <row r="172" spans="1:13" ht="14.45" customHeight="1" x14ac:dyDescent="0.2">
      <c r="A172" s="516" t="s">
        <v>496</v>
      </c>
      <c r="B172" s="512">
        <v>0</v>
      </c>
      <c r="C172" s="513">
        <v>0.16719999999999999</v>
      </c>
      <c r="D172" s="513">
        <v>0.16719999999999999</v>
      </c>
      <c r="E172" s="514">
        <v>0</v>
      </c>
      <c r="F172" s="512">
        <v>0.1955172</v>
      </c>
      <c r="G172" s="513">
        <v>0.1955172</v>
      </c>
      <c r="H172" s="513">
        <v>9.1999999999999998E-2</v>
      </c>
      <c r="I172" s="513">
        <v>9.1999999999999998E-2</v>
      </c>
      <c r="J172" s="513">
        <v>-0.1035172</v>
      </c>
      <c r="K172" s="515">
        <v>0.47054683680003601</v>
      </c>
      <c r="L172" s="270"/>
      <c r="M172" s="511" t="str">
        <f t="shared" si="2"/>
        <v/>
      </c>
    </row>
    <row r="173" spans="1:13" ht="14.45" customHeight="1" x14ac:dyDescent="0.2">
      <c r="A173" s="516" t="s">
        <v>497</v>
      </c>
      <c r="B173" s="512">
        <v>0</v>
      </c>
      <c r="C173" s="513">
        <v>0.16719999999999999</v>
      </c>
      <c r="D173" s="513">
        <v>0.16719999999999999</v>
      </c>
      <c r="E173" s="514">
        <v>0</v>
      </c>
      <c r="F173" s="512">
        <v>0.1955172</v>
      </c>
      <c r="G173" s="513">
        <v>0.1955172</v>
      </c>
      <c r="H173" s="513">
        <v>9.1999999999999998E-2</v>
      </c>
      <c r="I173" s="513">
        <v>9.1999999999999998E-2</v>
      </c>
      <c r="J173" s="513">
        <v>-0.1035172</v>
      </c>
      <c r="K173" s="515">
        <v>0.47054683680003601</v>
      </c>
      <c r="L173" s="270"/>
      <c r="M173" s="511" t="str">
        <f t="shared" si="2"/>
        <v>X</v>
      </c>
    </row>
    <row r="174" spans="1:13" ht="14.45" customHeight="1" x14ac:dyDescent="0.2">
      <c r="A174" s="516" t="s">
        <v>498</v>
      </c>
      <c r="B174" s="512">
        <v>0</v>
      </c>
      <c r="C174" s="513">
        <v>0.16719999999999999</v>
      </c>
      <c r="D174" s="513">
        <v>0.16719999999999999</v>
      </c>
      <c r="E174" s="514">
        <v>0</v>
      </c>
      <c r="F174" s="512">
        <v>0.1955172</v>
      </c>
      <c r="G174" s="513">
        <v>0.1955172</v>
      </c>
      <c r="H174" s="513">
        <v>9.1999999999999998E-2</v>
      </c>
      <c r="I174" s="513">
        <v>9.1999999999999998E-2</v>
      </c>
      <c r="J174" s="513">
        <v>-0.1035172</v>
      </c>
      <c r="K174" s="515">
        <v>0.47054683680003601</v>
      </c>
      <c r="L174" s="270"/>
      <c r="M174" s="511" t="str">
        <f t="shared" si="2"/>
        <v/>
      </c>
    </row>
    <row r="175" spans="1:13" ht="14.45" customHeight="1" x14ac:dyDescent="0.2">
      <c r="A175" s="516" t="s">
        <v>499</v>
      </c>
      <c r="B175" s="512">
        <v>173251.21442500001</v>
      </c>
      <c r="C175" s="513">
        <v>168241.16684999998</v>
      </c>
      <c r="D175" s="513">
        <v>-5010.0475750000332</v>
      </c>
      <c r="E175" s="514">
        <v>0.97108217918340267</v>
      </c>
      <c r="F175" s="512">
        <v>117.48215739999999</v>
      </c>
      <c r="G175" s="513">
        <v>117.48215739999999</v>
      </c>
      <c r="H175" s="513">
        <v>14355.004000000001</v>
      </c>
      <c r="I175" s="513">
        <v>177482.01457</v>
      </c>
      <c r="J175" s="513">
        <v>177364.53241260001</v>
      </c>
      <c r="K175" s="515">
        <v>1510.7146352932059</v>
      </c>
      <c r="L175" s="270"/>
      <c r="M175" s="511" t="str">
        <f t="shared" si="2"/>
        <v/>
      </c>
    </row>
    <row r="176" spans="1:13" ht="14.45" customHeight="1" x14ac:dyDescent="0.2">
      <c r="A176" s="516" t="s">
        <v>500</v>
      </c>
      <c r="B176" s="512">
        <v>173251.21442500001</v>
      </c>
      <c r="C176" s="513">
        <v>168141.65104</v>
      </c>
      <c r="D176" s="513">
        <v>-5109.5633850000158</v>
      </c>
      <c r="E176" s="514">
        <v>0.9705077773800429</v>
      </c>
      <c r="F176" s="512">
        <v>106.2104568</v>
      </c>
      <c r="G176" s="513">
        <v>106.2104568</v>
      </c>
      <c r="H176" s="513">
        <v>14030.450510000001</v>
      </c>
      <c r="I176" s="513">
        <v>174290.60897</v>
      </c>
      <c r="J176" s="513">
        <v>174184.39851319999</v>
      </c>
      <c r="K176" s="515">
        <v>1640.9929325339272</v>
      </c>
      <c r="L176" s="270"/>
      <c r="M176" s="511" t="str">
        <f t="shared" si="2"/>
        <v/>
      </c>
    </row>
    <row r="177" spans="1:13" ht="14.45" customHeight="1" x14ac:dyDescent="0.2">
      <c r="A177" s="516" t="s">
        <v>501</v>
      </c>
      <c r="B177" s="512">
        <v>173251.21442500001</v>
      </c>
      <c r="C177" s="513">
        <v>168141.65104</v>
      </c>
      <c r="D177" s="513">
        <v>-5109.5633850000158</v>
      </c>
      <c r="E177" s="514">
        <v>0.9705077773800429</v>
      </c>
      <c r="F177" s="512">
        <v>106.2104568</v>
      </c>
      <c r="G177" s="513">
        <v>106.2104568</v>
      </c>
      <c r="H177" s="513">
        <v>14030.450510000001</v>
      </c>
      <c r="I177" s="513">
        <v>174290.60897</v>
      </c>
      <c r="J177" s="513">
        <v>174184.39851319999</v>
      </c>
      <c r="K177" s="515">
        <v>1640.9929325339272</v>
      </c>
      <c r="L177" s="270"/>
      <c r="M177" s="511" t="str">
        <f t="shared" si="2"/>
        <v/>
      </c>
    </row>
    <row r="178" spans="1:13" ht="14.45" customHeight="1" x14ac:dyDescent="0.2">
      <c r="A178" s="516" t="s">
        <v>502</v>
      </c>
      <c r="B178" s="512">
        <v>98.199095</v>
      </c>
      <c r="C178" s="513">
        <v>107.8942</v>
      </c>
      <c r="D178" s="513">
        <v>9.6951049999999981</v>
      </c>
      <c r="E178" s="514">
        <v>1.0987290666986289</v>
      </c>
      <c r="F178" s="512">
        <v>106.2104568</v>
      </c>
      <c r="G178" s="513">
        <v>106.2104568</v>
      </c>
      <c r="H178" s="513">
        <v>0</v>
      </c>
      <c r="I178" s="513">
        <v>0</v>
      </c>
      <c r="J178" s="513">
        <v>-106.2104568</v>
      </c>
      <c r="K178" s="515">
        <v>0</v>
      </c>
      <c r="L178" s="270"/>
      <c r="M178" s="511" t="str">
        <f t="shared" si="2"/>
        <v>X</v>
      </c>
    </row>
    <row r="179" spans="1:13" ht="14.45" customHeight="1" x14ac:dyDescent="0.2">
      <c r="A179" s="516" t="s">
        <v>503</v>
      </c>
      <c r="B179" s="512">
        <v>0</v>
      </c>
      <c r="C179" s="513">
        <v>28.897299999999998</v>
      </c>
      <c r="D179" s="513">
        <v>28.897299999999998</v>
      </c>
      <c r="E179" s="514">
        <v>0</v>
      </c>
      <c r="F179" s="512">
        <v>28.3693016</v>
      </c>
      <c r="G179" s="513">
        <v>28.3693016</v>
      </c>
      <c r="H179" s="513">
        <v>0</v>
      </c>
      <c r="I179" s="513">
        <v>0</v>
      </c>
      <c r="J179" s="513">
        <v>-28.3693016</v>
      </c>
      <c r="K179" s="515">
        <v>0</v>
      </c>
      <c r="L179" s="270"/>
      <c r="M179" s="511" t="str">
        <f t="shared" si="2"/>
        <v/>
      </c>
    </row>
    <row r="180" spans="1:13" ht="14.45" customHeight="1" x14ac:dyDescent="0.2">
      <c r="A180" s="516" t="s">
        <v>504</v>
      </c>
      <c r="B180" s="512">
        <v>98.048835000000011</v>
      </c>
      <c r="C180" s="513">
        <v>52.663919999999997</v>
      </c>
      <c r="D180" s="513">
        <v>-45.384915000000014</v>
      </c>
      <c r="E180" s="514">
        <v>0.53711928346726401</v>
      </c>
      <c r="F180" s="512">
        <v>50.8638738</v>
      </c>
      <c r="G180" s="513">
        <v>50.863873799999993</v>
      </c>
      <c r="H180" s="513">
        <v>0</v>
      </c>
      <c r="I180" s="513">
        <v>0</v>
      </c>
      <c r="J180" s="513">
        <v>-50.863873799999993</v>
      </c>
      <c r="K180" s="515">
        <v>0</v>
      </c>
      <c r="L180" s="270"/>
      <c r="M180" s="511" t="str">
        <f t="shared" si="2"/>
        <v/>
      </c>
    </row>
    <row r="181" spans="1:13" ht="14.45" customHeight="1" x14ac:dyDescent="0.2">
      <c r="A181" s="516" t="s">
        <v>505</v>
      </c>
      <c r="B181" s="512">
        <v>0.15026</v>
      </c>
      <c r="C181" s="513">
        <v>26.332979999999999</v>
      </c>
      <c r="D181" s="513">
        <v>26.18272</v>
      </c>
      <c r="E181" s="514">
        <v>175.24943431385597</v>
      </c>
      <c r="F181" s="512">
        <v>26.977281399999999</v>
      </c>
      <c r="G181" s="513">
        <v>26.977281399999999</v>
      </c>
      <c r="H181" s="513">
        <v>0</v>
      </c>
      <c r="I181" s="513">
        <v>0</v>
      </c>
      <c r="J181" s="513">
        <v>-26.977281399999999</v>
      </c>
      <c r="K181" s="515">
        <v>0</v>
      </c>
      <c r="L181" s="270"/>
      <c r="M181" s="511" t="str">
        <f t="shared" si="2"/>
        <v/>
      </c>
    </row>
    <row r="182" spans="1:13" ht="14.45" customHeight="1" x14ac:dyDescent="0.2">
      <c r="A182" s="516" t="s">
        <v>506</v>
      </c>
      <c r="B182" s="512">
        <v>3538.6716959999999</v>
      </c>
      <c r="C182" s="513">
        <v>845.43862000000001</v>
      </c>
      <c r="D182" s="513">
        <v>-2693.233076</v>
      </c>
      <c r="E182" s="514">
        <v>0.23891411598189696</v>
      </c>
      <c r="F182" s="512">
        <v>0</v>
      </c>
      <c r="G182" s="513">
        <v>0</v>
      </c>
      <c r="H182" s="513">
        <v>33.702959999999997</v>
      </c>
      <c r="I182" s="513">
        <v>295.14044000000001</v>
      </c>
      <c r="J182" s="513">
        <v>295.14044000000001</v>
      </c>
      <c r="K182" s="515">
        <v>0</v>
      </c>
      <c r="L182" s="270"/>
      <c r="M182" s="511" t="str">
        <f t="shared" si="2"/>
        <v>X</v>
      </c>
    </row>
    <row r="183" spans="1:13" ht="14.45" customHeight="1" x14ac:dyDescent="0.2">
      <c r="A183" s="516" t="s">
        <v>507</v>
      </c>
      <c r="B183" s="512">
        <v>3303.7269840000004</v>
      </c>
      <c r="C183" s="513">
        <v>419.17171000000002</v>
      </c>
      <c r="D183" s="513">
        <v>-2884.5552740000003</v>
      </c>
      <c r="E183" s="514">
        <v>0.12687843518246361</v>
      </c>
      <c r="F183" s="512">
        <v>0</v>
      </c>
      <c r="G183" s="513">
        <v>0</v>
      </c>
      <c r="H183" s="513">
        <v>0</v>
      </c>
      <c r="I183" s="513">
        <v>0.25095000000000001</v>
      </c>
      <c r="J183" s="513">
        <v>0.25095000000000001</v>
      </c>
      <c r="K183" s="515">
        <v>0</v>
      </c>
      <c r="L183" s="270"/>
      <c r="M183" s="511" t="str">
        <f t="shared" si="2"/>
        <v/>
      </c>
    </row>
    <row r="184" spans="1:13" ht="14.45" customHeight="1" x14ac:dyDescent="0.2">
      <c r="A184" s="516" t="s">
        <v>508</v>
      </c>
      <c r="B184" s="512">
        <v>234.94471200000001</v>
      </c>
      <c r="C184" s="513">
        <v>426.26691</v>
      </c>
      <c r="D184" s="513">
        <v>191.32219799999999</v>
      </c>
      <c r="E184" s="514">
        <v>1.8143285982959259</v>
      </c>
      <c r="F184" s="512">
        <v>0</v>
      </c>
      <c r="G184" s="513">
        <v>0</v>
      </c>
      <c r="H184" s="513">
        <v>33.702959999999997</v>
      </c>
      <c r="I184" s="513">
        <v>294.88948999999997</v>
      </c>
      <c r="J184" s="513">
        <v>294.88948999999997</v>
      </c>
      <c r="K184" s="515">
        <v>0</v>
      </c>
      <c r="L184" s="270"/>
      <c r="M184" s="511" t="str">
        <f t="shared" si="2"/>
        <v/>
      </c>
    </row>
    <row r="185" spans="1:13" ht="14.45" customHeight="1" x14ac:dyDescent="0.2">
      <c r="A185" s="516" t="s">
        <v>509</v>
      </c>
      <c r="B185" s="512">
        <v>169614.34363399999</v>
      </c>
      <c r="C185" s="513">
        <v>161819.50821</v>
      </c>
      <c r="D185" s="513">
        <v>-7794.8354239999899</v>
      </c>
      <c r="E185" s="514">
        <v>0.95404377214217229</v>
      </c>
      <c r="F185" s="512">
        <v>0</v>
      </c>
      <c r="G185" s="513">
        <v>0</v>
      </c>
      <c r="H185" s="513">
        <v>12489.94954</v>
      </c>
      <c r="I185" s="513">
        <v>168503.28299000001</v>
      </c>
      <c r="J185" s="513">
        <v>168503.28299000001</v>
      </c>
      <c r="K185" s="515">
        <v>0</v>
      </c>
      <c r="L185" s="270"/>
      <c r="M185" s="511" t="str">
        <f t="shared" si="2"/>
        <v>X</v>
      </c>
    </row>
    <row r="186" spans="1:13" ht="14.45" customHeight="1" x14ac:dyDescent="0.2">
      <c r="A186" s="516" t="s">
        <v>510</v>
      </c>
      <c r="B186" s="512">
        <v>165260.85446200002</v>
      </c>
      <c r="C186" s="513">
        <v>161216.57768000002</v>
      </c>
      <c r="D186" s="513">
        <v>-4044.2767820000008</v>
      </c>
      <c r="E186" s="514">
        <v>0.97552792041910963</v>
      </c>
      <c r="F186" s="512">
        <v>0</v>
      </c>
      <c r="G186" s="513">
        <v>0</v>
      </c>
      <c r="H186" s="513">
        <v>12307.39934</v>
      </c>
      <c r="I186" s="513">
        <v>166333.59515000001</v>
      </c>
      <c r="J186" s="513">
        <v>166333.59515000001</v>
      </c>
      <c r="K186" s="515">
        <v>0</v>
      </c>
      <c r="L186" s="270"/>
      <c r="M186" s="511" t="str">
        <f t="shared" si="2"/>
        <v/>
      </c>
    </row>
    <row r="187" spans="1:13" ht="14.45" customHeight="1" x14ac:dyDescent="0.2">
      <c r="A187" s="516" t="s">
        <v>511</v>
      </c>
      <c r="B187" s="512">
        <v>4353.4891720000005</v>
      </c>
      <c r="C187" s="513">
        <v>602.93052999999998</v>
      </c>
      <c r="D187" s="513">
        <v>-3750.5586420000004</v>
      </c>
      <c r="E187" s="514">
        <v>0.13849363261951395</v>
      </c>
      <c r="F187" s="512">
        <v>0</v>
      </c>
      <c r="G187" s="513">
        <v>0</v>
      </c>
      <c r="H187" s="513">
        <v>182.55020000000002</v>
      </c>
      <c r="I187" s="513">
        <v>2169.6878400000001</v>
      </c>
      <c r="J187" s="513">
        <v>2169.6878400000001</v>
      </c>
      <c r="K187" s="515">
        <v>0</v>
      </c>
      <c r="L187" s="270"/>
      <c r="M187" s="511" t="str">
        <f t="shared" si="2"/>
        <v/>
      </c>
    </row>
    <row r="188" spans="1:13" ht="14.45" customHeight="1" x14ac:dyDescent="0.2">
      <c r="A188" s="516" t="s">
        <v>512</v>
      </c>
      <c r="B188" s="512">
        <v>0</v>
      </c>
      <c r="C188" s="513">
        <v>5368.8100100000001</v>
      </c>
      <c r="D188" s="513">
        <v>5368.8100100000001</v>
      </c>
      <c r="E188" s="514">
        <v>0</v>
      </c>
      <c r="F188" s="512">
        <v>0</v>
      </c>
      <c r="G188" s="513">
        <v>0</v>
      </c>
      <c r="H188" s="513">
        <v>1506.79801</v>
      </c>
      <c r="I188" s="513">
        <v>5492.1855400000004</v>
      </c>
      <c r="J188" s="513">
        <v>5492.1855400000004</v>
      </c>
      <c r="K188" s="515">
        <v>0</v>
      </c>
      <c r="L188" s="270"/>
      <c r="M188" s="511" t="str">
        <f t="shared" si="2"/>
        <v>X</v>
      </c>
    </row>
    <row r="189" spans="1:13" ht="14.45" customHeight="1" x14ac:dyDescent="0.2">
      <c r="A189" s="516" t="s">
        <v>513</v>
      </c>
      <c r="B189" s="512">
        <v>0</v>
      </c>
      <c r="C189" s="513">
        <v>5368.8100100000001</v>
      </c>
      <c r="D189" s="513">
        <v>5368.8100100000001</v>
      </c>
      <c r="E189" s="514">
        <v>0</v>
      </c>
      <c r="F189" s="512">
        <v>0</v>
      </c>
      <c r="G189" s="513">
        <v>0</v>
      </c>
      <c r="H189" s="513">
        <v>1506.79801</v>
      </c>
      <c r="I189" s="513">
        <v>5492.1855400000004</v>
      </c>
      <c r="J189" s="513">
        <v>5492.1855400000004</v>
      </c>
      <c r="K189" s="515">
        <v>0</v>
      </c>
      <c r="L189" s="270"/>
      <c r="M189" s="511" t="str">
        <f t="shared" si="2"/>
        <v/>
      </c>
    </row>
    <row r="190" spans="1:13" ht="14.45" customHeight="1" x14ac:dyDescent="0.2">
      <c r="A190" s="516" t="s">
        <v>514</v>
      </c>
      <c r="B190" s="512">
        <v>0</v>
      </c>
      <c r="C190" s="513">
        <v>99.515810000000002</v>
      </c>
      <c r="D190" s="513">
        <v>99.515810000000002</v>
      </c>
      <c r="E190" s="514">
        <v>0</v>
      </c>
      <c r="F190" s="512">
        <v>11.271700600000001</v>
      </c>
      <c r="G190" s="513">
        <v>11.271700600000001</v>
      </c>
      <c r="H190" s="513">
        <v>40</v>
      </c>
      <c r="I190" s="513">
        <v>116.48139999999999</v>
      </c>
      <c r="J190" s="513">
        <v>105.20969939999999</v>
      </c>
      <c r="K190" s="515">
        <v>10.333968593878371</v>
      </c>
      <c r="L190" s="270"/>
      <c r="M190" s="511" t="str">
        <f t="shared" si="2"/>
        <v/>
      </c>
    </row>
    <row r="191" spans="1:13" ht="14.45" customHeight="1" x14ac:dyDescent="0.2">
      <c r="A191" s="516" t="s">
        <v>515</v>
      </c>
      <c r="B191" s="512">
        <v>0</v>
      </c>
      <c r="C191" s="513">
        <v>85.25</v>
      </c>
      <c r="D191" s="513">
        <v>85.25</v>
      </c>
      <c r="E191" s="514">
        <v>0</v>
      </c>
      <c r="F191" s="512">
        <v>0</v>
      </c>
      <c r="G191" s="513">
        <v>0</v>
      </c>
      <c r="H191" s="513">
        <v>0</v>
      </c>
      <c r="I191" s="513">
        <v>54.25</v>
      </c>
      <c r="J191" s="513">
        <v>54.25</v>
      </c>
      <c r="K191" s="515">
        <v>0</v>
      </c>
      <c r="L191" s="270"/>
      <c r="M191" s="511" t="str">
        <f t="shared" si="2"/>
        <v/>
      </c>
    </row>
    <row r="192" spans="1:13" ht="14.45" customHeight="1" x14ac:dyDescent="0.2">
      <c r="A192" s="516" t="s">
        <v>516</v>
      </c>
      <c r="B192" s="512">
        <v>0</v>
      </c>
      <c r="C192" s="513">
        <v>85.25</v>
      </c>
      <c r="D192" s="513">
        <v>85.25</v>
      </c>
      <c r="E192" s="514">
        <v>0</v>
      </c>
      <c r="F192" s="512">
        <v>0</v>
      </c>
      <c r="G192" s="513">
        <v>0</v>
      </c>
      <c r="H192" s="513">
        <v>0</v>
      </c>
      <c r="I192" s="513">
        <v>54.25</v>
      </c>
      <c r="J192" s="513">
        <v>54.25</v>
      </c>
      <c r="K192" s="515">
        <v>0</v>
      </c>
      <c r="L192" s="270"/>
      <c r="M192" s="511" t="str">
        <f t="shared" si="2"/>
        <v>X</v>
      </c>
    </row>
    <row r="193" spans="1:13" ht="14.45" customHeight="1" x14ac:dyDescent="0.2">
      <c r="A193" s="516" t="s">
        <v>517</v>
      </c>
      <c r="B193" s="512">
        <v>0</v>
      </c>
      <c r="C193" s="513">
        <v>85.25</v>
      </c>
      <c r="D193" s="513">
        <v>85.25</v>
      </c>
      <c r="E193" s="514">
        <v>0</v>
      </c>
      <c r="F193" s="512">
        <v>0</v>
      </c>
      <c r="G193" s="513">
        <v>0</v>
      </c>
      <c r="H193" s="513">
        <v>0</v>
      </c>
      <c r="I193" s="513">
        <v>54.25</v>
      </c>
      <c r="J193" s="513">
        <v>54.25</v>
      </c>
      <c r="K193" s="515">
        <v>0</v>
      </c>
      <c r="L193" s="270"/>
      <c r="M193" s="511" t="str">
        <f t="shared" si="2"/>
        <v/>
      </c>
    </row>
    <row r="194" spans="1:13" ht="14.45" customHeight="1" x14ac:dyDescent="0.2">
      <c r="A194" s="516" t="s">
        <v>518</v>
      </c>
      <c r="B194" s="512">
        <v>0</v>
      </c>
      <c r="C194" s="513">
        <v>14.26581</v>
      </c>
      <c r="D194" s="513">
        <v>14.26581</v>
      </c>
      <c r="E194" s="514">
        <v>0</v>
      </c>
      <c r="F194" s="512">
        <v>11.271700600000001</v>
      </c>
      <c r="G194" s="513">
        <v>11.271700600000001</v>
      </c>
      <c r="H194" s="513">
        <v>40</v>
      </c>
      <c r="I194" s="513">
        <v>62.231400000000001</v>
      </c>
      <c r="J194" s="513">
        <v>50.959699399999998</v>
      </c>
      <c r="K194" s="515">
        <v>5.5210302516374501</v>
      </c>
      <c r="L194" s="270"/>
      <c r="M194" s="511" t="str">
        <f t="shared" si="2"/>
        <v/>
      </c>
    </row>
    <row r="195" spans="1:13" ht="14.45" customHeight="1" x14ac:dyDescent="0.2">
      <c r="A195" s="516" t="s">
        <v>519</v>
      </c>
      <c r="B195" s="512">
        <v>0</v>
      </c>
      <c r="C195" s="513">
        <v>-7.5000000000000002E-4</v>
      </c>
      <c r="D195" s="513">
        <v>-7.5000000000000002E-4</v>
      </c>
      <c r="E195" s="514">
        <v>0</v>
      </c>
      <c r="F195" s="512">
        <v>0</v>
      </c>
      <c r="G195" s="513">
        <v>0</v>
      </c>
      <c r="H195" s="513">
        <v>40</v>
      </c>
      <c r="I195" s="513">
        <v>39.999870000000001</v>
      </c>
      <c r="J195" s="513">
        <v>39.999870000000001</v>
      </c>
      <c r="K195" s="515">
        <v>0</v>
      </c>
      <c r="L195" s="270"/>
      <c r="M195" s="511" t="str">
        <f t="shared" si="2"/>
        <v>X</v>
      </c>
    </row>
    <row r="196" spans="1:13" ht="14.45" customHeight="1" x14ac:dyDescent="0.2">
      <c r="A196" s="516" t="s">
        <v>520</v>
      </c>
      <c r="B196" s="512">
        <v>0</v>
      </c>
      <c r="C196" s="513">
        <v>-7.5000000000000002E-4</v>
      </c>
      <c r="D196" s="513">
        <v>-7.5000000000000002E-4</v>
      </c>
      <c r="E196" s="514">
        <v>0</v>
      </c>
      <c r="F196" s="512">
        <v>0</v>
      </c>
      <c r="G196" s="513">
        <v>0</v>
      </c>
      <c r="H196" s="513">
        <v>0</v>
      </c>
      <c r="I196" s="513">
        <v>-1.3000000000000002E-4</v>
      </c>
      <c r="J196" s="513">
        <v>-1.3000000000000002E-4</v>
      </c>
      <c r="K196" s="515">
        <v>0</v>
      </c>
      <c r="L196" s="270"/>
      <c r="M196" s="511" t="str">
        <f t="shared" si="2"/>
        <v/>
      </c>
    </row>
    <row r="197" spans="1:13" ht="14.45" customHeight="1" x14ac:dyDescent="0.2">
      <c r="A197" s="516" t="s">
        <v>521</v>
      </c>
      <c r="B197" s="512">
        <v>0</v>
      </c>
      <c r="C197" s="513">
        <v>0</v>
      </c>
      <c r="D197" s="513">
        <v>0</v>
      </c>
      <c r="E197" s="514">
        <v>0</v>
      </c>
      <c r="F197" s="512">
        <v>0</v>
      </c>
      <c r="G197" s="513">
        <v>0</v>
      </c>
      <c r="H197" s="513">
        <v>40</v>
      </c>
      <c r="I197" s="513">
        <v>40</v>
      </c>
      <c r="J197" s="513">
        <v>40</v>
      </c>
      <c r="K197" s="515">
        <v>0</v>
      </c>
      <c r="L197" s="270"/>
      <c r="M197" s="511" t="str">
        <f t="shared" si="2"/>
        <v/>
      </c>
    </row>
    <row r="198" spans="1:13" ht="14.45" customHeight="1" x14ac:dyDescent="0.2">
      <c r="A198" s="516" t="s">
        <v>522</v>
      </c>
      <c r="B198" s="512">
        <v>0</v>
      </c>
      <c r="C198" s="513">
        <v>14.26656</v>
      </c>
      <c r="D198" s="513">
        <v>14.26656</v>
      </c>
      <c r="E198" s="514">
        <v>0</v>
      </c>
      <c r="F198" s="512">
        <v>11.271700600000001</v>
      </c>
      <c r="G198" s="513">
        <v>11.271700600000001</v>
      </c>
      <c r="H198" s="513">
        <v>0</v>
      </c>
      <c r="I198" s="513">
        <v>22.231529999999999</v>
      </c>
      <c r="J198" s="513">
        <v>10.959829399999999</v>
      </c>
      <c r="K198" s="515">
        <v>1.9723314865194341</v>
      </c>
      <c r="L198" s="270"/>
      <c r="M198" s="511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516" t="s">
        <v>523</v>
      </c>
      <c r="B199" s="512">
        <v>0</v>
      </c>
      <c r="C199" s="513">
        <v>9.2999999999999999E-2</v>
      </c>
      <c r="D199" s="513">
        <v>9.2999999999999999E-2</v>
      </c>
      <c r="E199" s="514">
        <v>0</v>
      </c>
      <c r="F199" s="512">
        <v>5.6919199999999996E-2</v>
      </c>
      <c r="G199" s="513">
        <v>5.6919200000000003E-2</v>
      </c>
      <c r="H199" s="513">
        <v>0</v>
      </c>
      <c r="I199" s="513">
        <v>0</v>
      </c>
      <c r="J199" s="513">
        <v>-5.6919200000000003E-2</v>
      </c>
      <c r="K199" s="515">
        <v>0</v>
      </c>
      <c r="L199" s="270"/>
      <c r="M199" s="511" t="str">
        <f t="shared" si="3"/>
        <v/>
      </c>
    </row>
    <row r="200" spans="1:13" ht="14.45" customHeight="1" x14ac:dyDescent="0.2">
      <c r="A200" s="516" t="s">
        <v>524</v>
      </c>
      <c r="B200" s="512">
        <v>0</v>
      </c>
      <c r="C200" s="513">
        <v>14.17356</v>
      </c>
      <c r="D200" s="513">
        <v>14.17356</v>
      </c>
      <c r="E200" s="514">
        <v>0</v>
      </c>
      <c r="F200" s="512">
        <v>11.2147814</v>
      </c>
      <c r="G200" s="513">
        <v>11.2147814</v>
      </c>
      <c r="H200" s="513">
        <v>0</v>
      </c>
      <c r="I200" s="513">
        <v>22.231529999999999</v>
      </c>
      <c r="J200" s="513">
        <v>11.0167486</v>
      </c>
      <c r="K200" s="515">
        <v>1.9823418047185477</v>
      </c>
      <c r="L200" s="270"/>
      <c r="M200" s="511" t="str">
        <f t="shared" si="3"/>
        <v/>
      </c>
    </row>
    <row r="201" spans="1:13" ht="14.45" customHeight="1" x14ac:dyDescent="0.2">
      <c r="A201" s="516" t="s">
        <v>525</v>
      </c>
      <c r="B201" s="512">
        <v>0</v>
      </c>
      <c r="C201" s="513">
        <v>0</v>
      </c>
      <c r="D201" s="513">
        <v>0</v>
      </c>
      <c r="E201" s="514">
        <v>0</v>
      </c>
      <c r="F201" s="512">
        <v>0</v>
      </c>
      <c r="G201" s="513">
        <v>0</v>
      </c>
      <c r="H201" s="513">
        <v>284.55349000000001</v>
      </c>
      <c r="I201" s="513">
        <v>3074.9242000000004</v>
      </c>
      <c r="J201" s="513">
        <v>3074.9242000000004</v>
      </c>
      <c r="K201" s="515">
        <v>0</v>
      </c>
      <c r="L201" s="270"/>
      <c r="M201" s="511" t="str">
        <f t="shared" si="3"/>
        <v/>
      </c>
    </row>
    <row r="202" spans="1:13" ht="14.45" customHeight="1" x14ac:dyDescent="0.2">
      <c r="A202" s="516" t="s">
        <v>526</v>
      </c>
      <c r="B202" s="512">
        <v>0</v>
      </c>
      <c r="C202" s="513">
        <v>0</v>
      </c>
      <c r="D202" s="513">
        <v>0</v>
      </c>
      <c r="E202" s="514">
        <v>0</v>
      </c>
      <c r="F202" s="512">
        <v>0</v>
      </c>
      <c r="G202" s="513">
        <v>0</v>
      </c>
      <c r="H202" s="513">
        <v>284.55349000000001</v>
      </c>
      <c r="I202" s="513">
        <v>3074.9242000000004</v>
      </c>
      <c r="J202" s="513">
        <v>3074.9242000000004</v>
      </c>
      <c r="K202" s="515">
        <v>0</v>
      </c>
      <c r="L202" s="270"/>
      <c r="M202" s="511" t="str">
        <f t="shared" si="3"/>
        <v/>
      </c>
    </row>
    <row r="203" spans="1:13" ht="14.45" customHeight="1" x14ac:dyDescent="0.2">
      <c r="A203" s="516" t="s">
        <v>527</v>
      </c>
      <c r="B203" s="512">
        <v>0</v>
      </c>
      <c r="C203" s="513">
        <v>0</v>
      </c>
      <c r="D203" s="513">
        <v>0</v>
      </c>
      <c r="E203" s="514">
        <v>0</v>
      </c>
      <c r="F203" s="512">
        <v>0</v>
      </c>
      <c r="G203" s="513">
        <v>0</v>
      </c>
      <c r="H203" s="513">
        <v>284.55349000000001</v>
      </c>
      <c r="I203" s="513">
        <v>3074.9242000000004</v>
      </c>
      <c r="J203" s="513">
        <v>3074.9242000000004</v>
      </c>
      <c r="K203" s="515">
        <v>0</v>
      </c>
      <c r="L203" s="270"/>
      <c r="M203" s="511" t="str">
        <f t="shared" si="3"/>
        <v>X</v>
      </c>
    </row>
    <row r="204" spans="1:13" ht="14.45" customHeight="1" x14ac:dyDescent="0.2">
      <c r="A204" s="516" t="s">
        <v>528</v>
      </c>
      <c r="B204" s="512">
        <v>0</v>
      </c>
      <c r="C204" s="513">
        <v>0</v>
      </c>
      <c r="D204" s="513">
        <v>0</v>
      </c>
      <c r="E204" s="514">
        <v>0</v>
      </c>
      <c r="F204" s="512">
        <v>0</v>
      </c>
      <c r="G204" s="513">
        <v>0</v>
      </c>
      <c r="H204" s="513">
        <v>284.55349000000001</v>
      </c>
      <c r="I204" s="513">
        <v>3074.9242000000004</v>
      </c>
      <c r="J204" s="513">
        <v>3074.9242000000004</v>
      </c>
      <c r="K204" s="515">
        <v>0</v>
      </c>
      <c r="L204" s="270"/>
      <c r="M204" s="511" t="str">
        <f t="shared" si="3"/>
        <v/>
      </c>
    </row>
    <row r="205" spans="1:13" ht="14.45" customHeight="1" x14ac:dyDescent="0.2">
      <c r="A205" s="516" t="s">
        <v>529</v>
      </c>
      <c r="B205" s="512">
        <v>0</v>
      </c>
      <c r="C205" s="513">
        <v>5326.58853</v>
      </c>
      <c r="D205" s="513">
        <v>5326.58853</v>
      </c>
      <c r="E205" s="514">
        <v>0</v>
      </c>
      <c r="F205" s="512">
        <v>0</v>
      </c>
      <c r="G205" s="513">
        <v>0</v>
      </c>
      <c r="H205" s="513">
        <v>635.23196999999993</v>
      </c>
      <c r="I205" s="513">
        <v>4962.1925099999999</v>
      </c>
      <c r="J205" s="513">
        <v>4962.1925099999999</v>
      </c>
      <c r="K205" s="515">
        <v>0</v>
      </c>
      <c r="L205" s="270"/>
      <c r="M205" s="511" t="str">
        <f t="shared" si="3"/>
        <v/>
      </c>
    </row>
    <row r="206" spans="1:13" ht="14.45" customHeight="1" x14ac:dyDescent="0.2">
      <c r="A206" s="516" t="s">
        <v>530</v>
      </c>
      <c r="B206" s="512">
        <v>0</v>
      </c>
      <c r="C206" s="513">
        <v>5326.58853</v>
      </c>
      <c r="D206" s="513">
        <v>5326.58853</v>
      </c>
      <c r="E206" s="514">
        <v>0</v>
      </c>
      <c r="F206" s="512">
        <v>0</v>
      </c>
      <c r="G206" s="513">
        <v>0</v>
      </c>
      <c r="H206" s="513">
        <v>635.23196999999993</v>
      </c>
      <c r="I206" s="513">
        <v>4962.1925099999999</v>
      </c>
      <c r="J206" s="513">
        <v>4962.1925099999999</v>
      </c>
      <c r="K206" s="515">
        <v>0</v>
      </c>
      <c r="L206" s="270"/>
      <c r="M206" s="511" t="str">
        <f t="shared" si="3"/>
        <v/>
      </c>
    </row>
    <row r="207" spans="1:13" ht="14.45" customHeight="1" x14ac:dyDescent="0.2">
      <c r="A207" s="516" t="s">
        <v>531</v>
      </c>
      <c r="B207" s="512">
        <v>0</v>
      </c>
      <c r="C207" s="513">
        <v>5326.58853</v>
      </c>
      <c r="D207" s="513">
        <v>5326.58853</v>
      </c>
      <c r="E207" s="514">
        <v>0</v>
      </c>
      <c r="F207" s="512">
        <v>0</v>
      </c>
      <c r="G207" s="513">
        <v>0</v>
      </c>
      <c r="H207" s="513">
        <v>635.23196999999993</v>
      </c>
      <c r="I207" s="513">
        <v>4962.1925099999999</v>
      </c>
      <c r="J207" s="513">
        <v>4962.1925099999999</v>
      </c>
      <c r="K207" s="515">
        <v>0</v>
      </c>
      <c r="L207" s="270"/>
      <c r="M207" s="511" t="str">
        <f t="shared" si="3"/>
        <v/>
      </c>
    </row>
    <row r="208" spans="1:13" ht="14.45" customHeight="1" x14ac:dyDescent="0.2">
      <c r="A208" s="516" t="s">
        <v>532</v>
      </c>
      <c r="B208" s="512">
        <v>0</v>
      </c>
      <c r="C208" s="513">
        <v>24.360310000000002</v>
      </c>
      <c r="D208" s="513">
        <v>24.360310000000002</v>
      </c>
      <c r="E208" s="514">
        <v>0</v>
      </c>
      <c r="F208" s="512">
        <v>0</v>
      </c>
      <c r="G208" s="513">
        <v>0</v>
      </c>
      <c r="H208" s="513">
        <v>0.87748000000000004</v>
      </c>
      <c r="I208" s="513">
        <v>15.828899999999999</v>
      </c>
      <c r="J208" s="513">
        <v>15.828899999999999</v>
      </c>
      <c r="K208" s="515">
        <v>0</v>
      </c>
      <c r="L208" s="270"/>
      <c r="M208" s="511" t="str">
        <f t="shared" si="3"/>
        <v>X</v>
      </c>
    </row>
    <row r="209" spans="1:13" ht="14.45" customHeight="1" x14ac:dyDescent="0.2">
      <c r="A209" s="516" t="s">
        <v>533</v>
      </c>
      <c r="B209" s="512">
        <v>0</v>
      </c>
      <c r="C209" s="513">
        <v>24.360310000000002</v>
      </c>
      <c r="D209" s="513">
        <v>24.360310000000002</v>
      </c>
      <c r="E209" s="514">
        <v>0</v>
      </c>
      <c r="F209" s="512">
        <v>0</v>
      </c>
      <c r="G209" s="513">
        <v>0</v>
      </c>
      <c r="H209" s="513">
        <v>0.87748000000000004</v>
      </c>
      <c r="I209" s="513">
        <v>15.828899999999999</v>
      </c>
      <c r="J209" s="513">
        <v>15.828899999999999</v>
      </c>
      <c r="K209" s="515">
        <v>0</v>
      </c>
      <c r="L209" s="270"/>
      <c r="M209" s="511" t="str">
        <f t="shared" si="3"/>
        <v/>
      </c>
    </row>
    <row r="210" spans="1:13" ht="14.45" customHeight="1" x14ac:dyDescent="0.2">
      <c r="A210" s="516" t="s">
        <v>534</v>
      </c>
      <c r="B210" s="512">
        <v>0</v>
      </c>
      <c r="C210" s="513">
        <v>27.658000000000001</v>
      </c>
      <c r="D210" s="513">
        <v>27.658000000000001</v>
      </c>
      <c r="E210" s="514">
        <v>0</v>
      </c>
      <c r="F210" s="512">
        <v>0</v>
      </c>
      <c r="G210" s="513">
        <v>0</v>
      </c>
      <c r="H210" s="513">
        <v>6.8</v>
      </c>
      <c r="I210" s="513">
        <v>35.96</v>
      </c>
      <c r="J210" s="513">
        <v>35.96</v>
      </c>
      <c r="K210" s="515">
        <v>0</v>
      </c>
      <c r="L210" s="270"/>
      <c r="M210" s="511" t="str">
        <f t="shared" si="3"/>
        <v>X</v>
      </c>
    </row>
    <row r="211" spans="1:13" ht="14.45" customHeight="1" x14ac:dyDescent="0.2">
      <c r="A211" s="516" t="s">
        <v>535</v>
      </c>
      <c r="B211" s="512">
        <v>0</v>
      </c>
      <c r="C211" s="513">
        <v>27.658000000000001</v>
      </c>
      <c r="D211" s="513">
        <v>27.658000000000001</v>
      </c>
      <c r="E211" s="514">
        <v>0</v>
      </c>
      <c r="F211" s="512">
        <v>0</v>
      </c>
      <c r="G211" s="513">
        <v>0</v>
      </c>
      <c r="H211" s="513">
        <v>5.0999999999999996</v>
      </c>
      <c r="I211" s="513">
        <v>32.9</v>
      </c>
      <c r="J211" s="513">
        <v>32.9</v>
      </c>
      <c r="K211" s="515">
        <v>0</v>
      </c>
      <c r="L211" s="270"/>
      <c r="M211" s="511" t="str">
        <f t="shared" si="3"/>
        <v/>
      </c>
    </row>
    <row r="212" spans="1:13" ht="14.45" customHeight="1" x14ac:dyDescent="0.2">
      <c r="A212" s="516" t="s">
        <v>536</v>
      </c>
      <c r="B212" s="512">
        <v>0</v>
      </c>
      <c r="C212" s="513">
        <v>0</v>
      </c>
      <c r="D212" s="513">
        <v>0</v>
      </c>
      <c r="E212" s="514">
        <v>0</v>
      </c>
      <c r="F212" s="512">
        <v>0</v>
      </c>
      <c r="G212" s="513">
        <v>0</v>
      </c>
      <c r="H212" s="513">
        <v>1.7</v>
      </c>
      <c r="I212" s="513">
        <v>3.06</v>
      </c>
      <c r="J212" s="513">
        <v>3.06</v>
      </c>
      <c r="K212" s="515">
        <v>0</v>
      </c>
      <c r="L212" s="270"/>
      <c r="M212" s="511" t="str">
        <f t="shared" si="3"/>
        <v/>
      </c>
    </row>
    <row r="213" spans="1:13" ht="14.45" customHeight="1" x14ac:dyDescent="0.2">
      <c r="A213" s="516" t="s">
        <v>537</v>
      </c>
      <c r="B213" s="512">
        <v>0</v>
      </c>
      <c r="C213" s="513">
        <v>37.287059999999997</v>
      </c>
      <c r="D213" s="513">
        <v>37.287059999999997</v>
      </c>
      <c r="E213" s="514">
        <v>0</v>
      </c>
      <c r="F213" s="512">
        <v>0</v>
      </c>
      <c r="G213" s="513">
        <v>0</v>
      </c>
      <c r="H213" s="513">
        <v>2.1389999999999998</v>
      </c>
      <c r="I213" s="513">
        <v>28.570080000000001</v>
      </c>
      <c r="J213" s="513">
        <v>28.570080000000001</v>
      </c>
      <c r="K213" s="515">
        <v>0</v>
      </c>
      <c r="L213" s="270"/>
      <c r="M213" s="511" t="str">
        <f t="shared" si="3"/>
        <v>X</v>
      </c>
    </row>
    <row r="214" spans="1:13" ht="14.45" customHeight="1" x14ac:dyDescent="0.2">
      <c r="A214" s="516" t="s">
        <v>538</v>
      </c>
      <c r="B214" s="512">
        <v>0</v>
      </c>
      <c r="C214" s="513">
        <v>14.43</v>
      </c>
      <c r="D214" s="513">
        <v>14.43</v>
      </c>
      <c r="E214" s="514">
        <v>0</v>
      </c>
      <c r="F214" s="512">
        <v>0</v>
      </c>
      <c r="G214" s="513">
        <v>0</v>
      </c>
      <c r="H214" s="513">
        <v>1.1100000000000001</v>
      </c>
      <c r="I214" s="513">
        <v>13.69</v>
      </c>
      <c r="J214" s="513">
        <v>13.69</v>
      </c>
      <c r="K214" s="515">
        <v>0</v>
      </c>
      <c r="L214" s="270"/>
      <c r="M214" s="511" t="str">
        <f t="shared" si="3"/>
        <v/>
      </c>
    </row>
    <row r="215" spans="1:13" ht="14.45" customHeight="1" x14ac:dyDescent="0.2">
      <c r="A215" s="516" t="s">
        <v>539</v>
      </c>
      <c r="B215" s="512">
        <v>0</v>
      </c>
      <c r="C215" s="513">
        <v>10.894200000000001</v>
      </c>
      <c r="D215" s="513">
        <v>10.894200000000001</v>
      </c>
      <c r="E215" s="514">
        <v>0</v>
      </c>
      <c r="F215" s="512">
        <v>0</v>
      </c>
      <c r="G215" s="513">
        <v>0</v>
      </c>
      <c r="H215" s="513">
        <v>0</v>
      </c>
      <c r="I215" s="513">
        <v>2.1440000000000001</v>
      </c>
      <c r="J215" s="513">
        <v>2.1440000000000001</v>
      </c>
      <c r="K215" s="515">
        <v>0</v>
      </c>
      <c r="L215" s="270"/>
      <c r="M215" s="511" t="str">
        <f t="shared" si="3"/>
        <v/>
      </c>
    </row>
    <row r="216" spans="1:13" ht="14.45" customHeight="1" x14ac:dyDescent="0.2">
      <c r="A216" s="516" t="s">
        <v>540</v>
      </c>
      <c r="B216" s="512">
        <v>0</v>
      </c>
      <c r="C216" s="513">
        <v>11.962860000000001</v>
      </c>
      <c r="D216" s="513">
        <v>11.962860000000001</v>
      </c>
      <c r="E216" s="514">
        <v>0</v>
      </c>
      <c r="F216" s="512">
        <v>0</v>
      </c>
      <c r="G216" s="513">
        <v>0</v>
      </c>
      <c r="H216" s="513">
        <v>1.0289999999999999</v>
      </c>
      <c r="I216" s="513">
        <v>12.736079999999999</v>
      </c>
      <c r="J216" s="513">
        <v>12.736079999999999</v>
      </c>
      <c r="K216" s="515">
        <v>0</v>
      </c>
      <c r="L216" s="270"/>
      <c r="M216" s="511" t="str">
        <f t="shared" si="3"/>
        <v/>
      </c>
    </row>
    <row r="217" spans="1:13" ht="14.45" customHeight="1" x14ac:dyDescent="0.2">
      <c r="A217" s="516" t="s">
        <v>541</v>
      </c>
      <c r="B217" s="512">
        <v>0</v>
      </c>
      <c r="C217" s="513">
        <v>12.26792</v>
      </c>
      <c r="D217" s="513">
        <v>12.26792</v>
      </c>
      <c r="E217" s="514">
        <v>0</v>
      </c>
      <c r="F217" s="512">
        <v>0</v>
      </c>
      <c r="G217" s="513">
        <v>0</v>
      </c>
      <c r="H217" s="513">
        <v>0.64978999999999998</v>
      </c>
      <c r="I217" s="513">
        <v>12.998049999999999</v>
      </c>
      <c r="J217" s="513">
        <v>12.998049999999999</v>
      </c>
      <c r="K217" s="515">
        <v>0</v>
      </c>
      <c r="L217" s="270"/>
      <c r="M217" s="511" t="str">
        <f t="shared" si="3"/>
        <v>X</v>
      </c>
    </row>
    <row r="218" spans="1:13" ht="14.45" customHeight="1" x14ac:dyDescent="0.2">
      <c r="A218" s="516" t="s">
        <v>542</v>
      </c>
      <c r="B218" s="512">
        <v>0</v>
      </c>
      <c r="C218" s="513">
        <v>12.26792</v>
      </c>
      <c r="D218" s="513">
        <v>12.26792</v>
      </c>
      <c r="E218" s="514">
        <v>0</v>
      </c>
      <c r="F218" s="512">
        <v>0</v>
      </c>
      <c r="G218" s="513">
        <v>0</v>
      </c>
      <c r="H218" s="513">
        <v>0.64978999999999998</v>
      </c>
      <c r="I218" s="513">
        <v>12.998049999999999</v>
      </c>
      <c r="J218" s="513">
        <v>12.998049999999999</v>
      </c>
      <c r="K218" s="515">
        <v>0</v>
      </c>
      <c r="L218" s="270"/>
      <c r="M218" s="511" t="str">
        <f t="shared" si="3"/>
        <v/>
      </c>
    </row>
    <row r="219" spans="1:13" ht="14.45" customHeight="1" x14ac:dyDescent="0.2">
      <c r="A219" s="516" t="s">
        <v>543</v>
      </c>
      <c r="B219" s="512">
        <v>0</v>
      </c>
      <c r="C219" s="513">
        <v>47.462220000000002</v>
      </c>
      <c r="D219" s="513">
        <v>47.462220000000002</v>
      </c>
      <c r="E219" s="514">
        <v>0</v>
      </c>
      <c r="F219" s="512">
        <v>0</v>
      </c>
      <c r="G219" s="513">
        <v>0</v>
      </c>
      <c r="H219" s="513">
        <v>0</v>
      </c>
      <c r="I219" s="513">
        <v>0</v>
      </c>
      <c r="J219" s="513">
        <v>0</v>
      </c>
      <c r="K219" s="515">
        <v>0</v>
      </c>
      <c r="L219" s="270"/>
      <c r="M219" s="511" t="str">
        <f t="shared" si="3"/>
        <v>X</v>
      </c>
    </row>
    <row r="220" spans="1:13" ht="14.45" customHeight="1" x14ac:dyDescent="0.2">
      <c r="A220" s="516" t="s">
        <v>544</v>
      </c>
      <c r="B220" s="512">
        <v>0</v>
      </c>
      <c r="C220" s="513">
        <v>47.462220000000002</v>
      </c>
      <c r="D220" s="513">
        <v>47.462220000000002</v>
      </c>
      <c r="E220" s="514">
        <v>0</v>
      </c>
      <c r="F220" s="512">
        <v>0</v>
      </c>
      <c r="G220" s="513">
        <v>0</v>
      </c>
      <c r="H220" s="513">
        <v>0</v>
      </c>
      <c r="I220" s="513">
        <v>0</v>
      </c>
      <c r="J220" s="513">
        <v>0</v>
      </c>
      <c r="K220" s="515">
        <v>0</v>
      </c>
      <c r="L220" s="270"/>
      <c r="M220" s="511" t="str">
        <f t="shared" si="3"/>
        <v/>
      </c>
    </row>
    <row r="221" spans="1:13" ht="14.45" customHeight="1" x14ac:dyDescent="0.2">
      <c r="A221" s="516" t="s">
        <v>545</v>
      </c>
      <c r="B221" s="512">
        <v>0</v>
      </c>
      <c r="C221" s="513">
        <v>4.2770000000000001</v>
      </c>
      <c r="D221" s="513">
        <v>4.2770000000000001</v>
      </c>
      <c r="E221" s="514">
        <v>0</v>
      </c>
      <c r="F221" s="512">
        <v>0</v>
      </c>
      <c r="G221" s="513">
        <v>0</v>
      </c>
      <c r="H221" s="513">
        <v>0.14000000000000001</v>
      </c>
      <c r="I221" s="513">
        <v>5.0579999999999998</v>
      </c>
      <c r="J221" s="513">
        <v>5.0579999999999998</v>
      </c>
      <c r="K221" s="515">
        <v>0</v>
      </c>
      <c r="L221" s="270"/>
      <c r="M221" s="511" t="str">
        <f t="shared" si="3"/>
        <v>X</v>
      </c>
    </row>
    <row r="222" spans="1:13" ht="14.45" customHeight="1" x14ac:dyDescent="0.2">
      <c r="A222" s="516" t="s">
        <v>546</v>
      </c>
      <c r="B222" s="512">
        <v>0</v>
      </c>
      <c r="C222" s="513">
        <v>4.2770000000000001</v>
      </c>
      <c r="D222" s="513">
        <v>4.2770000000000001</v>
      </c>
      <c r="E222" s="514">
        <v>0</v>
      </c>
      <c r="F222" s="512">
        <v>0</v>
      </c>
      <c r="G222" s="513">
        <v>0</v>
      </c>
      <c r="H222" s="513">
        <v>0.14000000000000001</v>
      </c>
      <c r="I222" s="513">
        <v>5.0579999999999998</v>
      </c>
      <c r="J222" s="513">
        <v>5.0579999999999998</v>
      </c>
      <c r="K222" s="515">
        <v>0</v>
      </c>
      <c r="L222" s="270"/>
      <c r="M222" s="511" t="str">
        <f t="shared" si="3"/>
        <v/>
      </c>
    </row>
    <row r="223" spans="1:13" ht="14.45" customHeight="1" x14ac:dyDescent="0.2">
      <c r="A223" s="516" t="s">
        <v>547</v>
      </c>
      <c r="B223" s="512">
        <v>0</v>
      </c>
      <c r="C223" s="513">
        <v>1492.9928500000001</v>
      </c>
      <c r="D223" s="513">
        <v>1492.9928500000001</v>
      </c>
      <c r="E223" s="514">
        <v>0</v>
      </c>
      <c r="F223" s="512">
        <v>0</v>
      </c>
      <c r="G223" s="513">
        <v>0</v>
      </c>
      <c r="H223" s="513">
        <v>62.493259999999999</v>
      </c>
      <c r="I223" s="513">
        <v>947.46190000000001</v>
      </c>
      <c r="J223" s="513">
        <v>947.46190000000001</v>
      </c>
      <c r="K223" s="515">
        <v>0</v>
      </c>
      <c r="L223" s="270"/>
      <c r="M223" s="511" t="str">
        <f t="shared" si="3"/>
        <v>X</v>
      </c>
    </row>
    <row r="224" spans="1:13" ht="14.45" customHeight="1" x14ac:dyDescent="0.2">
      <c r="A224" s="516" t="s">
        <v>548</v>
      </c>
      <c r="B224" s="512">
        <v>0</v>
      </c>
      <c r="C224" s="513">
        <v>1492.9928500000001</v>
      </c>
      <c r="D224" s="513">
        <v>1492.9928500000001</v>
      </c>
      <c r="E224" s="514">
        <v>0</v>
      </c>
      <c r="F224" s="512">
        <v>0</v>
      </c>
      <c r="G224" s="513">
        <v>0</v>
      </c>
      <c r="H224" s="513">
        <v>62.493259999999999</v>
      </c>
      <c r="I224" s="513">
        <v>947.46190000000001</v>
      </c>
      <c r="J224" s="513">
        <v>947.46190000000001</v>
      </c>
      <c r="K224" s="515">
        <v>0</v>
      </c>
      <c r="L224" s="270"/>
      <c r="M224" s="511" t="str">
        <f t="shared" si="3"/>
        <v/>
      </c>
    </row>
    <row r="225" spans="1:13" ht="14.45" customHeight="1" x14ac:dyDescent="0.2">
      <c r="A225" s="516" t="s">
        <v>549</v>
      </c>
      <c r="B225" s="512">
        <v>0</v>
      </c>
      <c r="C225" s="513">
        <v>68.231920000000002</v>
      </c>
      <c r="D225" s="513">
        <v>68.231920000000002</v>
      </c>
      <c r="E225" s="514">
        <v>0</v>
      </c>
      <c r="F225" s="512">
        <v>0</v>
      </c>
      <c r="G225" s="513">
        <v>0</v>
      </c>
      <c r="H225" s="513">
        <v>13.868829999999999</v>
      </c>
      <c r="I225" s="513">
        <v>78.97299000000001</v>
      </c>
      <c r="J225" s="513">
        <v>78.97299000000001</v>
      </c>
      <c r="K225" s="515">
        <v>0</v>
      </c>
      <c r="L225" s="270"/>
      <c r="M225" s="511" t="str">
        <f t="shared" si="3"/>
        <v>X</v>
      </c>
    </row>
    <row r="226" spans="1:13" ht="14.45" customHeight="1" x14ac:dyDescent="0.2">
      <c r="A226" s="516" t="s">
        <v>550</v>
      </c>
      <c r="B226" s="512">
        <v>0</v>
      </c>
      <c r="C226" s="513">
        <v>23.805</v>
      </c>
      <c r="D226" s="513">
        <v>23.805</v>
      </c>
      <c r="E226" s="514">
        <v>0</v>
      </c>
      <c r="F226" s="512">
        <v>0</v>
      </c>
      <c r="G226" s="513">
        <v>0</v>
      </c>
      <c r="H226" s="513">
        <v>12.026</v>
      </c>
      <c r="I226" s="513">
        <v>37.228999999999999</v>
      </c>
      <c r="J226" s="513">
        <v>37.228999999999999</v>
      </c>
      <c r="K226" s="515">
        <v>0</v>
      </c>
      <c r="L226" s="270"/>
      <c r="M226" s="511" t="str">
        <f t="shared" si="3"/>
        <v/>
      </c>
    </row>
    <row r="227" spans="1:13" ht="14.45" customHeight="1" x14ac:dyDescent="0.2">
      <c r="A227" s="516" t="s">
        <v>551</v>
      </c>
      <c r="B227" s="512">
        <v>0</v>
      </c>
      <c r="C227" s="513">
        <v>44.426919999999996</v>
      </c>
      <c r="D227" s="513">
        <v>44.426919999999996</v>
      </c>
      <c r="E227" s="514">
        <v>0</v>
      </c>
      <c r="F227" s="512">
        <v>0</v>
      </c>
      <c r="G227" s="513">
        <v>0</v>
      </c>
      <c r="H227" s="513">
        <v>1.84283</v>
      </c>
      <c r="I227" s="513">
        <v>41.743989999999997</v>
      </c>
      <c r="J227" s="513">
        <v>41.743989999999997</v>
      </c>
      <c r="K227" s="515">
        <v>0</v>
      </c>
      <c r="L227" s="270"/>
      <c r="M227" s="511" t="str">
        <f t="shared" si="3"/>
        <v/>
      </c>
    </row>
    <row r="228" spans="1:13" ht="14.45" customHeight="1" x14ac:dyDescent="0.2">
      <c r="A228" s="516" t="s">
        <v>552</v>
      </c>
      <c r="B228" s="512">
        <v>0</v>
      </c>
      <c r="C228" s="513">
        <v>3612.05125</v>
      </c>
      <c r="D228" s="513">
        <v>3612.05125</v>
      </c>
      <c r="E228" s="514">
        <v>0</v>
      </c>
      <c r="F228" s="512">
        <v>0</v>
      </c>
      <c r="G228" s="513">
        <v>0</v>
      </c>
      <c r="H228" s="513">
        <v>542.00831000000005</v>
      </c>
      <c r="I228" s="513">
        <v>3794.0599900000002</v>
      </c>
      <c r="J228" s="513">
        <v>3794.0599900000002</v>
      </c>
      <c r="K228" s="515">
        <v>0</v>
      </c>
      <c r="L228" s="270"/>
      <c r="M228" s="511" t="str">
        <f t="shared" si="3"/>
        <v>X</v>
      </c>
    </row>
    <row r="229" spans="1:13" ht="14.45" customHeight="1" x14ac:dyDescent="0.2">
      <c r="A229" s="516" t="s">
        <v>553</v>
      </c>
      <c r="B229" s="512">
        <v>0</v>
      </c>
      <c r="C229" s="513">
        <v>3612.05125</v>
      </c>
      <c r="D229" s="513">
        <v>3612.05125</v>
      </c>
      <c r="E229" s="514">
        <v>0</v>
      </c>
      <c r="F229" s="512">
        <v>0</v>
      </c>
      <c r="G229" s="513">
        <v>0</v>
      </c>
      <c r="H229" s="513">
        <v>542.00831000000005</v>
      </c>
      <c r="I229" s="513">
        <v>3794.0599900000002</v>
      </c>
      <c r="J229" s="513">
        <v>3794.0599900000002</v>
      </c>
      <c r="K229" s="515">
        <v>0</v>
      </c>
      <c r="L229" s="270"/>
      <c r="M229" s="511" t="str">
        <f t="shared" si="3"/>
        <v/>
      </c>
    </row>
    <row r="230" spans="1:13" ht="14.45" customHeight="1" x14ac:dyDescent="0.2">
      <c r="A230" s="516" t="s">
        <v>554</v>
      </c>
      <c r="B230" s="512">
        <v>0</v>
      </c>
      <c r="C230" s="513">
        <v>0</v>
      </c>
      <c r="D230" s="513">
        <v>0</v>
      </c>
      <c r="E230" s="514">
        <v>0</v>
      </c>
      <c r="F230" s="512">
        <v>0</v>
      </c>
      <c r="G230" s="513">
        <v>0</v>
      </c>
      <c r="H230" s="513">
        <v>6.2553000000000001</v>
      </c>
      <c r="I230" s="513">
        <v>43.282599999999995</v>
      </c>
      <c r="J230" s="513">
        <v>43.282599999999995</v>
      </c>
      <c r="K230" s="515">
        <v>0</v>
      </c>
      <c r="L230" s="270"/>
      <c r="M230" s="511" t="str">
        <f t="shared" si="3"/>
        <v>X</v>
      </c>
    </row>
    <row r="231" spans="1:13" ht="14.45" customHeight="1" x14ac:dyDescent="0.2">
      <c r="A231" s="516" t="s">
        <v>555</v>
      </c>
      <c r="B231" s="512">
        <v>0</v>
      </c>
      <c r="C231" s="513">
        <v>0</v>
      </c>
      <c r="D231" s="513">
        <v>0</v>
      </c>
      <c r="E231" s="514">
        <v>0</v>
      </c>
      <c r="F231" s="512">
        <v>0</v>
      </c>
      <c r="G231" s="513">
        <v>0</v>
      </c>
      <c r="H231" s="513">
        <v>6.2553000000000001</v>
      </c>
      <c r="I231" s="513">
        <v>43.282599999999995</v>
      </c>
      <c r="J231" s="513">
        <v>43.282599999999995</v>
      </c>
      <c r="K231" s="515">
        <v>0</v>
      </c>
      <c r="L231" s="270"/>
      <c r="M231" s="511" t="str">
        <f t="shared" si="3"/>
        <v/>
      </c>
    </row>
    <row r="232" spans="1:13" ht="14.45" customHeight="1" x14ac:dyDescent="0.2">
      <c r="A232" s="516" t="s">
        <v>556</v>
      </c>
      <c r="B232" s="512">
        <v>0</v>
      </c>
      <c r="C232" s="513">
        <v>411.28318000000002</v>
      </c>
      <c r="D232" s="513">
        <v>411.28318000000002</v>
      </c>
      <c r="E232" s="514">
        <v>0</v>
      </c>
      <c r="F232" s="512">
        <v>0</v>
      </c>
      <c r="G232" s="513">
        <v>0</v>
      </c>
      <c r="H232" s="513">
        <v>114.30560000000001</v>
      </c>
      <c r="I232" s="513">
        <v>374.26659999999998</v>
      </c>
      <c r="J232" s="513">
        <v>374.26659999999998</v>
      </c>
      <c r="K232" s="515">
        <v>0</v>
      </c>
      <c r="L232" s="270"/>
      <c r="M232" s="511" t="str">
        <f t="shared" si="3"/>
        <v/>
      </c>
    </row>
    <row r="233" spans="1:13" ht="14.45" customHeight="1" x14ac:dyDescent="0.2">
      <c r="A233" s="516" t="s">
        <v>557</v>
      </c>
      <c r="B233" s="512">
        <v>0</v>
      </c>
      <c r="C233" s="513">
        <v>411.28318000000002</v>
      </c>
      <c r="D233" s="513">
        <v>411.28318000000002</v>
      </c>
      <c r="E233" s="514">
        <v>0</v>
      </c>
      <c r="F233" s="512">
        <v>0</v>
      </c>
      <c r="G233" s="513">
        <v>0</v>
      </c>
      <c r="H233" s="513">
        <v>114.30560000000001</v>
      </c>
      <c r="I233" s="513">
        <v>374.26659999999998</v>
      </c>
      <c r="J233" s="513">
        <v>374.26659999999998</v>
      </c>
      <c r="K233" s="515">
        <v>0</v>
      </c>
      <c r="L233" s="270"/>
      <c r="M233" s="511" t="str">
        <f t="shared" si="3"/>
        <v/>
      </c>
    </row>
    <row r="234" spans="1:13" ht="14.45" customHeight="1" x14ac:dyDescent="0.2">
      <c r="A234" s="516" t="s">
        <v>558</v>
      </c>
      <c r="B234" s="512">
        <v>0</v>
      </c>
      <c r="C234" s="513">
        <v>411.28318000000002</v>
      </c>
      <c r="D234" s="513">
        <v>411.28318000000002</v>
      </c>
      <c r="E234" s="514">
        <v>0</v>
      </c>
      <c r="F234" s="512">
        <v>0</v>
      </c>
      <c r="G234" s="513">
        <v>0</v>
      </c>
      <c r="H234" s="513">
        <v>114.30560000000001</v>
      </c>
      <c r="I234" s="513">
        <v>374.26659999999998</v>
      </c>
      <c r="J234" s="513">
        <v>374.26659999999998</v>
      </c>
      <c r="K234" s="515">
        <v>0</v>
      </c>
      <c r="L234" s="270"/>
      <c r="M234" s="511" t="str">
        <f t="shared" si="3"/>
        <v/>
      </c>
    </row>
    <row r="235" spans="1:13" ht="14.45" customHeight="1" x14ac:dyDescent="0.2">
      <c r="A235" s="516" t="s">
        <v>559</v>
      </c>
      <c r="B235" s="512">
        <v>0</v>
      </c>
      <c r="C235" s="513">
        <v>411.28318000000002</v>
      </c>
      <c r="D235" s="513">
        <v>411.28318000000002</v>
      </c>
      <c r="E235" s="514">
        <v>0</v>
      </c>
      <c r="F235" s="512">
        <v>0</v>
      </c>
      <c r="G235" s="513">
        <v>0</v>
      </c>
      <c r="H235" s="513">
        <v>114.30560000000001</v>
      </c>
      <c r="I235" s="513">
        <v>374.26659999999998</v>
      </c>
      <c r="J235" s="513">
        <v>374.26659999999998</v>
      </c>
      <c r="K235" s="515">
        <v>0</v>
      </c>
      <c r="L235" s="270"/>
      <c r="M235" s="511" t="str">
        <f t="shared" si="3"/>
        <v>X</v>
      </c>
    </row>
    <row r="236" spans="1:13" ht="14.45" customHeight="1" x14ac:dyDescent="0.2">
      <c r="A236" s="516" t="s">
        <v>560</v>
      </c>
      <c r="B236" s="512">
        <v>0</v>
      </c>
      <c r="C236" s="513">
        <v>8.1979999999999997E-2</v>
      </c>
      <c r="D236" s="513">
        <v>8.1979999999999997E-2</v>
      </c>
      <c r="E236" s="514">
        <v>0</v>
      </c>
      <c r="F236" s="512">
        <v>0</v>
      </c>
      <c r="G236" s="513">
        <v>0</v>
      </c>
      <c r="H236" s="513">
        <v>0</v>
      </c>
      <c r="I236" s="513">
        <v>0</v>
      </c>
      <c r="J236" s="513">
        <v>0</v>
      </c>
      <c r="K236" s="515">
        <v>0</v>
      </c>
      <c r="L236" s="270"/>
      <c r="M236" s="511" t="str">
        <f t="shared" si="3"/>
        <v/>
      </c>
    </row>
    <row r="237" spans="1:13" ht="14.45" customHeight="1" x14ac:dyDescent="0.2">
      <c r="A237" s="516" t="s">
        <v>561</v>
      </c>
      <c r="B237" s="512">
        <v>0</v>
      </c>
      <c r="C237" s="513">
        <v>411.20120000000003</v>
      </c>
      <c r="D237" s="513">
        <v>411.20120000000003</v>
      </c>
      <c r="E237" s="514">
        <v>0</v>
      </c>
      <c r="F237" s="512">
        <v>0</v>
      </c>
      <c r="G237" s="513">
        <v>0</v>
      </c>
      <c r="H237" s="513">
        <v>114.30560000000001</v>
      </c>
      <c r="I237" s="513">
        <v>374.26659999999998</v>
      </c>
      <c r="J237" s="513">
        <v>374.26659999999998</v>
      </c>
      <c r="K237" s="515">
        <v>0</v>
      </c>
      <c r="L237" s="270"/>
      <c r="M237" s="511" t="str">
        <f t="shared" si="3"/>
        <v/>
      </c>
    </row>
    <row r="238" spans="1:13" ht="14.45" customHeight="1" x14ac:dyDescent="0.2">
      <c r="A238" s="516"/>
      <c r="B238" s="512"/>
      <c r="C238" s="513"/>
      <c r="D238" s="513"/>
      <c r="E238" s="514"/>
      <c r="F238" s="512"/>
      <c r="G238" s="513"/>
      <c r="H238" s="513"/>
      <c r="I238" s="513"/>
      <c r="J238" s="513"/>
      <c r="K238" s="515"/>
      <c r="L238" s="270"/>
      <c r="M238" s="511" t="str">
        <f t="shared" si="3"/>
        <v/>
      </c>
    </row>
    <row r="239" spans="1:13" ht="14.45" customHeight="1" x14ac:dyDescent="0.2">
      <c r="A239" s="516"/>
      <c r="B239" s="512"/>
      <c r="C239" s="513"/>
      <c r="D239" s="513"/>
      <c r="E239" s="514"/>
      <c r="F239" s="512"/>
      <c r="G239" s="513"/>
      <c r="H239" s="513"/>
      <c r="I239" s="513"/>
      <c r="J239" s="513"/>
      <c r="K239" s="515"/>
      <c r="L239" s="270"/>
      <c r="M239" s="511" t="str">
        <f t="shared" si="3"/>
        <v/>
      </c>
    </row>
    <row r="240" spans="1:13" ht="14.45" customHeight="1" x14ac:dyDescent="0.2">
      <c r="A240" s="516"/>
      <c r="B240" s="512"/>
      <c r="C240" s="513"/>
      <c r="D240" s="513"/>
      <c r="E240" s="514"/>
      <c r="F240" s="512"/>
      <c r="G240" s="513"/>
      <c r="H240" s="513"/>
      <c r="I240" s="513"/>
      <c r="J240" s="513"/>
      <c r="K240" s="515"/>
      <c r="L240" s="270"/>
      <c r="M240" s="511" t="str">
        <f t="shared" si="3"/>
        <v/>
      </c>
    </row>
    <row r="241" spans="1:13" ht="14.45" customHeight="1" x14ac:dyDescent="0.2">
      <c r="A241" s="516"/>
      <c r="B241" s="512"/>
      <c r="C241" s="513"/>
      <c r="D241" s="513"/>
      <c r="E241" s="514"/>
      <c r="F241" s="512"/>
      <c r="G241" s="513"/>
      <c r="H241" s="513"/>
      <c r="I241" s="513"/>
      <c r="J241" s="513"/>
      <c r="K241" s="515"/>
      <c r="L241" s="270"/>
      <c r="M241" s="511" t="str">
        <f t="shared" si="3"/>
        <v/>
      </c>
    </row>
    <row r="242" spans="1:13" ht="14.45" customHeight="1" x14ac:dyDescent="0.2">
      <c r="A242" s="516"/>
      <c r="B242" s="512"/>
      <c r="C242" s="513"/>
      <c r="D242" s="513"/>
      <c r="E242" s="514"/>
      <c r="F242" s="512"/>
      <c r="G242" s="513"/>
      <c r="H242" s="513"/>
      <c r="I242" s="513"/>
      <c r="J242" s="513"/>
      <c r="K242" s="515"/>
      <c r="L242" s="270"/>
      <c r="M242" s="511" t="str">
        <f t="shared" si="3"/>
        <v/>
      </c>
    </row>
    <row r="243" spans="1:13" ht="14.45" customHeight="1" x14ac:dyDescent="0.2">
      <c r="A243" s="516"/>
      <c r="B243" s="512"/>
      <c r="C243" s="513"/>
      <c r="D243" s="513"/>
      <c r="E243" s="514"/>
      <c r="F243" s="512"/>
      <c r="G243" s="513"/>
      <c r="H243" s="513"/>
      <c r="I243" s="513"/>
      <c r="J243" s="513"/>
      <c r="K243" s="515"/>
      <c r="L243" s="270"/>
      <c r="M243" s="511" t="str">
        <f t="shared" si="3"/>
        <v/>
      </c>
    </row>
    <row r="244" spans="1:13" ht="14.45" customHeight="1" x14ac:dyDescent="0.2">
      <c r="A244" s="516"/>
      <c r="B244" s="512"/>
      <c r="C244" s="513"/>
      <c r="D244" s="513"/>
      <c r="E244" s="514"/>
      <c r="F244" s="512"/>
      <c r="G244" s="513"/>
      <c r="H244" s="513"/>
      <c r="I244" s="513"/>
      <c r="J244" s="513"/>
      <c r="K244" s="515"/>
      <c r="L244" s="270"/>
      <c r="M244" s="511" t="str">
        <f t="shared" si="3"/>
        <v/>
      </c>
    </row>
    <row r="245" spans="1:13" ht="14.45" customHeight="1" x14ac:dyDescent="0.2">
      <c r="A245" s="516"/>
      <c r="B245" s="512"/>
      <c r="C245" s="513"/>
      <c r="D245" s="513"/>
      <c r="E245" s="514"/>
      <c r="F245" s="512"/>
      <c r="G245" s="513"/>
      <c r="H245" s="513"/>
      <c r="I245" s="513"/>
      <c r="J245" s="513"/>
      <c r="K245" s="515"/>
      <c r="L245" s="270"/>
      <c r="M245" s="511" t="str">
        <f t="shared" si="3"/>
        <v/>
      </c>
    </row>
    <row r="246" spans="1:13" ht="14.45" customHeight="1" x14ac:dyDescent="0.2">
      <c r="A246" s="516"/>
      <c r="B246" s="512"/>
      <c r="C246" s="513"/>
      <c r="D246" s="513"/>
      <c r="E246" s="514"/>
      <c r="F246" s="512"/>
      <c r="G246" s="513"/>
      <c r="H246" s="513"/>
      <c r="I246" s="513"/>
      <c r="J246" s="513"/>
      <c r="K246" s="515"/>
      <c r="L246" s="270"/>
      <c r="M246" s="511" t="str">
        <f t="shared" si="3"/>
        <v/>
      </c>
    </row>
    <row r="247" spans="1:13" ht="14.45" customHeight="1" x14ac:dyDescent="0.2">
      <c r="A247" s="516"/>
      <c r="B247" s="512"/>
      <c r="C247" s="513"/>
      <c r="D247" s="513"/>
      <c r="E247" s="514"/>
      <c r="F247" s="512"/>
      <c r="G247" s="513"/>
      <c r="H247" s="513"/>
      <c r="I247" s="513"/>
      <c r="J247" s="513"/>
      <c r="K247" s="515"/>
      <c r="L247" s="270"/>
      <c r="M247" s="511" t="str">
        <f t="shared" si="3"/>
        <v/>
      </c>
    </row>
    <row r="248" spans="1:13" ht="14.45" customHeight="1" x14ac:dyDescent="0.2">
      <c r="A248" s="516"/>
      <c r="B248" s="512"/>
      <c r="C248" s="513"/>
      <c r="D248" s="513"/>
      <c r="E248" s="514"/>
      <c r="F248" s="512"/>
      <c r="G248" s="513"/>
      <c r="H248" s="513"/>
      <c r="I248" s="513"/>
      <c r="J248" s="513"/>
      <c r="K248" s="515"/>
      <c r="L248" s="270"/>
      <c r="M248" s="511" t="str">
        <f t="shared" si="3"/>
        <v/>
      </c>
    </row>
    <row r="249" spans="1:13" ht="14.45" customHeight="1" x14ac:dyDescent="0.2">
      <c r="A249" s="516"/>
      <c r="B249" s="512"/>
      <c r="C249" s="513"/>
      <c r="D249" s="513"/>
      <c r="E249" s="514"/>
      <c r="F249" s="512"/>
      <c r="G249" s="513"/>
      <c r="H249" s="513"/>
      <c r="I249" s="513"/>
      <c r="J249" s="513"/>
      <c r="K249" s="515"/>
      <c r="L249" s="270"/>
      <c r="M249" s="511" t="str">
        <f t="shared" si="3"/>
        <v/>
      </c>
    </row>
    <row r="250" spans="1:13" ht="14.45" customHeight="1" x14ac:dyDescent="0.2">
      <c r="A250" s="516"/>
      <c r="B250" s="512"/>
      <c r="C250" s="513"/>
      <c r="D250" s="513"/>
      <c r="E250" s="514"/>
      <c r="F250" s="512"/>
      <c r="G250" s="513"/>
      <c r="H250" s="513"/>
      <c r="I250" s="513"/>
      <c r="J250" s="513"/>
      <c r="K250" s="515"/>
      <c r="L250" s="270"/>
      <c r="M250" s="511" t="str">
        <f t="shared" si="3"/>
        <v/>
      </c>
    </row>
    <row r="251" spans="1:13" ht="14.45" customHeight="1" x14ac:dyDescent="0.2">
      <c r="A251" s="516"/>
      <c r="B251" s="512"/>
      <c r="C251" s="513"/>
      <c r="D251" s="513"/>
      <c r="E251" s="514"/>
      <c r="F251" s="512"/>
      <c r="G251" s="513"/>
      <c r="H251" s="513"/>
      <c r="I251" s="513"/>
      <c r="J251" s="513"/>
      <c r="K251" s="515"/>
      <c r="L251" s="270"/>
      <c r="M251" s="511" t="str">
        <f t="shared" si="3"/>
        <v/>
      </c>
    </row>
    <row r="252" spans="1:13" ht="14.45" customHeight="1" x14ac:dyDescent="0.2">
      <c r="A252" s="516"/>
      <c r="B252" s="512"/>
      <c r="C252" s="513"/>
      <c r="D252" s="513"/>
      <c r="E252" s="514"/>
      <c r="F252" s="512"/>
      <c r="G252" s="513"/>
      <c r="H252" s="513"/>
      <c r="I252" s="513"/>
      <c r="J252" s="513"/>
      <c r="K252" s="515"/>
      <c r="L252" s="270"/>
      <c r="M252" s="511" t="str">
        <f t="shared" si="3"/>
        <v/>
      </c>
    </row>
    <row r="253" spans="1:13" ht="14.45" customHeight="1" x14ac:dyDescent="0.2">
      <c r="A253" s="516"/>
      <c r="B253" s="512"/>
      <c r="C253" s="513"/>
      <c r="D253" s="513"/>
      <c r="E253" s="514"/>
      <c r="F253" s="512"/>
      <c r="G253" s="513"/>
      <c r="H253" s="513"/>
      <c r="I253" s="513"/>
      <c r="J253" s="513"/>
      <c r="K253" s="515"/>
      <c r="L253" s="270"/>
      <c r="M253" s="511" t="str">
        <f t="shared" si="3"/>
        <v/>
      </c>
    </row>
    <row r="254" spans="1:13" ht="14.45" customHeight="1" x14ac:dyDescent="0.2">
      <c r="A254" s="516"/>
      <c r="B254" s="512"/>
      <c r="C254" s="513"/>
      <c r="D254" s="513"/>
      <c r="E254" s="514"/>
      <c r="F254" s="512"/>
      <c r="G254" s="513"/>
      <c r="H254" s="513"/>
      <c r="I254" s="513"/>
      <c r="J254" s="513"/>
      <c r="K254" s="515"/>
      <c r="L254" s="270"/>
      <c r="M254" s="511" t="str">
        <f t="shared" si="3"/>
        <v/>
      </c>
    </row>
    <row r="255" spans="1:13" ht="14.45" customHeight="1" x14ac:dyDescent="0.2">
      <c r="A255" s="516"/>
      <c r="B255" s="512"/>
      <c r="C255" s="513"/>
      <c r="D255" s="513"/>
      <c r="E255" s="514"/>
      <c r="F255" s="512"/>
      <c r="G255" s="513"/>
      <c r="H255" s="513"/>
      <c r="I255" s="513"/>
      <c r="J255" s="513"/>
      <c r="K255" s="515"/>
      <c r="L255" s="270"/>
      <c r="M255" s="511" t="str">
        <f t="shared" si="3"/>
        <v/>
      </c>
    </row>
    <row r="256" spans="1:13" ht="14.45" customHeight="1" x14ac:dyDescent="0.2">
      <c r="A256" s="516"/>
      <c r="B256" s="512"/>
      <c r="C256" s="513"/>
      <c r="D256" s="513"/>
      <c r="E256" s="514"/>
      <c r="F256" s="512"/>
      <c r="G256" s="513"/>
      <c r="H256" s="513"/>
      <c r="I256" s="513"/>
      <c r="J256" s="513"/>
      <c r="K256" s="515"/>
      <c r="L256" s="270"/>
      <c r="M256" s="511" t="str">
        <f t="shared" si="3"/>
        <v/>
      </c>
    </row>
    <row r="257" spans="1:13" ht="14.45" customHeight="1" x14ac:dyDescent="0.2">
      <c r="A257" s="516"/>
      <c r="B257" s="512"/>
      <c r="C257" s="513"/>
      <c r="D257" s="513"/>
      <c r="E257" s="514"/>
      <c r="F257" s="512"/>
      <c r="G257" s="513"/>
      <c r="H257" s="513"/>
      <c r="I257" s="513"/>
      <c r="J257" s="513"/>
      <c r="K257" s="515"/>
      <c r="L257" s="270"/>
      <c r="M257" s="511" t="str">
        <f t="shared" si="3"/>
        <v/>
      </c>
    </row>
    <row r="258" spans="1:13" ht="14.45" customHeight="1" x14ac:dyDescent="0.2">
      <c r="A258" s="516"/>
      <c r="B258" s="512"/>
      <c r="C258" s="513"/>
      <c r="D258" s="513"/>
      <c r="E258" s="514"/>
      <c r="F258" s="512"/>
      <c r="G258" s="513"/>
      <c r="H258" s="513"/>
      <c r="I258" s="513"/>
      <c r="J258" s="513"/>
      <c r="K258" s="515"/>
      <c r="L258" s="270"/>
      <c r="M258" s="511" t="str">
        <f t="shared" si="3"/>
        <v/>
      </c>
    </row>
    <row r="259" spans="1:13" ht="14.45" customHeight="1" x14ac:dyDescent="0.2">
      <c r="A259" s="516"/>
      <c r="B259" s="512"/>
      <c r="C259" s="513"/>
      <c r="D259" s="513"/>
      <c r="E259" s="514"/>
      <c r="F259" s="512"/>
      <c r="G259" s="513"/>
      <c r="H259" s="513"/>
      <c r="I259" s="513"/>
      <c r="J259" s="513"/>
      <c r="K259" s="515"/>
      <c r="L259" s="270"/>
      <c r="M259" s="511" t="str">
        <f t="shared" si="3"/>
        <v/>
      </c>
    </row>
    <row r="260" spans="1:13" ht="14.45" customHeight="1" x14ac:dyDescent="0.2">
      <c r="A260" s="516"/>
      <c r="B260" s="512"/>
      <c r="C260" s="513"/>
      <c r="D260" s="513"/>
      <c r="E260" s="514"/>
      <c r="F260" s="512"/>
      <c r="G260" s="513"/>
      <c r="H260" s="513"/>
      <c r="I260" s="513"/>
      <c r="J260" s="513"/>
      <c r="K260" s="515"/>
      <c r="L260" s="270"/>
      <c r="M260" s="511" t="str">
        <f t="shared" si="3"/>
        <v/>
      </c>
    </row>
    <row r="261" spans="1:13" ht="14.45" customHeight="1" x14ac:dyDescent="0.2">
      <c r="A261" s="516"/>
      <c r="B261" s="512"/>
      <c r="C261" s="513"/>
      <c r="D261" s="513"/>
      <c r="E261" s="514"/>
      <c r="F261" s="512"/>
      <c r="G261" s="513"/>
      <c r="H261" s="513"/>
      <c r="I261" s="513"/>
      <c r="J261" s="513"/>
      <c r="K261" s="515"/>
      <c r="L261" s="270"/>
      <c r="M261" s="511" t="str">
        <f t="shared" si="3"/>
        <v/>
      </c>
    </row>
    <row r="262" spans="1:13" ht="14.45" customHeight="1" x14ac:dyDescent="0.2">
      <c r="A262" s="516"/>
      <c r="B262" s="512"/>
      <c r="C262" s="513"/>
      <c r="D262" s="513"/>
      <c r="E262" s="514"/>
      <c r="F262" s="512"/>
      <c r="G262" s="513"/>
      <c r="H262" s="513"/>
      <c r="I262" s="513"/>
      <c r="J262" s="513"/>
      <c r="K262" s="515"/>
      <c r="L262" s="270"/>
      <c r="M262" s="51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16"/>
      <c r="B263" s="512"/>
      <c r="C263" s="513"/>
      <c r="D263" s="513"/>
      <c r="E263" s="514"/>
      <c r="F263" s="512"/>
      <c r="G263" s="513"/>
      <c r="H263" s="513"/>
      <c r="I263" s="513"/>
      <c r="J263" s="513"/>
      <c r="K263" s="515"/>
      <c r="L263" s="270"/>
      <c r="M263" s="511" t="str">
        <f t="shared" si="4"/>
        <v/>
      </c>
    </row>
    <row r="264" spans="1:13" ht="14.45" customHeight="1" x14ac:dyDescent="0.2">
      <c r="A264" s="516"/>
      <c r="B264" s="512"/>
      <c r="C264" s="513"/>
      <c r="D264" s="513"/>
      <c r="E264" s="514"/>
      <c r="F264" s="512"/>
      <c r="G264" s="513"/>
      <c r="H264" s="513"/>
      <c r="I264" s="513"/>
      <c r="J264" s="513"/>
      <c r="K264" s="515"/>
      <c r="L264" s="270"/>
      <c r="M264" s="511" t="str">
        <f t="shared" si="4"/>
        <v/>
      </c>
    </row>
    <row r="265" spans="1:13" ht="14.45" customHeight="1" x14ac:dyDescent="0.2">
      <c r="A265" s="516"/>
      <c r="B265" s="512"/>
      <c r="C265" s="513"/>
      <c r="D265" s="513"/>
      <c r="E265" s="514"/>
      <c r="F265" s="512"/>
      <c r="G265" s="513"/>
      <c r="H265" s="513"/>
      <c r="I265" s="513"/>
      <c r="J265" s="513"/>
      <c r="K265" s="515"/>
      <c r="L265" s="270"/>
      <c r="M265" s="511" t="str">
        <f t="shared" si="4"/>
        <v/>
      </c>
    </row>
    <row r="266" spans="1:13" ht="14.45" customHeight="1" x14ac:dyDescent="0.2">
      <c r="A266" s="516"/>
      <c r="B266" s="512"/>
      <c r="C266" s="513"/>
      <c r="D266" s="513"/>
      <c r="E266" s="514"/>
      <c r="F266" s="512"/>
      <c r="G266" s="513"/>
      <c r="H266" s="513"/>
      <c r="I266" s="513"/>
      <c r="J266" s="513"/>
      <c r="K266" s="515"/>
      <c r="L266" s="270"/>
      <c r="M266" s="511" t="str">
        <f t="shared" si="4"/>
        <v/>
      </c>
    </row>
    <row r="267" spans="1:13" ht="14.45" customHeight="1" x14ac:dyDescent="0.2">
      <c r="A267" s="516"/>
      <c r="B267" s="512"/>
      <c r="C267" s="513"/>
      <c r="D267" s="513"/>
      <c r="E267" s="514"/>
      <c r="F267" s="512"/>
      <c r="G267" s="513"/>
      <c r="H267" s="513"/>
      <c r="I267" s="513"/>
      <c r="J267" s="513"/>
      <c r="K267" s="515"/>
      <c r="L267" s="270"/>
      <c r="M267" s="511" t="str">
        <f t="shared" si="4"/>
        <v/>
      </c>
    </row>
    <row r="268" spans="1:13" ht="14.45" customHeight="1" x14ac:dyDescent="0.2">
      <c r="A268" s="516"/>
      <c r="B268" s="512"/>
      <c r="C268" s="513"/>
      <c r="D268" s="513"/>
      <c r="E268" s="514"/>
      <c r="F268" s="512"/>
      <c r="G268" s="513"/>
      <c r="H268" s="513"/>
      <c r="I268" s="513"/>
      <c r="J268" s="513"/>
      <c r="K268" s="515"/>
      <c r="L268" s="270"/>
      <c r="M268" s="511" t="str">
        <f t="shared" si="4"/>
        <v/>
      </c>
    </row>
    <row r="269" spans="1:13" ht="14.45" customHeight="1" x14ac:dyDescent="0.2">
      <c r="A269" s="516"/>
      <c r="B269" s="512"/>
      <c r="C269" s="513"/>
      <c r="D269" s="513"/>
      <c r="E269" s="514"/>
      <c r="F269" s="512"/>
      <c r="G269" s="513"/>
      <c r="H269" s="513"/>
      <c r="I269" s="513"/>
      <c r="J269" s="513"/>
      <c r="K269" s="515"/>
      <c r="L269" s="270"/>
      <c r="M269" s="511" t="str">
        <f t="shared" si="4"/>
        <v/>
      </c>
    </row>
    <row r="270" spans="1:13" ht="14.45" customHeight="1" x14ac:dyDescent="0.2">
      <c r="A270" s="516"/>
      <c r="B270" s="512"/>
      <c r="C270" s="513"/>
      <c r="D270" s="513"/>
      <c r="E270" s="514"/>
      <c r="F270" s="512"/>
      <c r="G270" s="513"/>
      <c r="H270" s="513"/>
      <c r="I270" s="513"/>
      <c r="J270" s="513"/>
      <c r="K270" s="515"/>
      <c r="L270" s="270"/>
      <c r="M270" s="511" t="str">
        <f t="shared" si="4"/>
        <v/>
      </c>
    </row>
    <row r="271" spans="1:13" ht="14.45" customHeight="1" x14ac:dyDescent="0.2">
      <c r="A271" s="516"/>
      <c r="B271" s="512"/>
      <c r="C271" s="513"/>
      <c r="D271" s="513"/>
      <c r="E271" s="514"/>
      <c r="F271" s="512"/>
      <c r="G271" s="513"/>
      <c r="H271" s="513"/>
      <c r="I271" s="513"/>
      <c r="J271" s="513"/>
      <c r="K271" s="515"/>
      <c r="L271" s="270"/>
      <c r="M271" s="511" t="str">
        <f t="shared" si="4"/>
        <v/>
      </c>
    </row>
    <row r="272" spans="1:13" ht="14.45" customHeight="1" x14ac:dyDescent="0.2">
      <c r="A272" s="516"/>
      <c r="B272" s="512"/>
      <c r="C272" s="513"/>
      <c r="D272" s="513"/>
      <c r="E272" s="514"/>
      <c r="F272" s="512"/>
      <c r="G272" s="513"/>
      <c r="H272" s="513"/>
      <c r="I272" s="513"/>
      <c r="J272" s="513"/>
      <c r="K272" s="515"/>
      <c r="L272" s="270"/>
      <c r="M272" s="511" t="str">
        <f t="shared" si="4"/>
        <v/>
      </c>
    </row>
    <row r="273" spans="1:13" ht="14.45" customHeight="1" x14ac:dyDescent="0.2">
      <c r="A273" s="516"/>
      <c r="B273" s="512"/>
      <c r="C273" s="513"/>
      <c r="D273" s="513"/>
      <c r="E273" s="514"/>
      <c r="F273" s="512"/>
      <c r="G273" s="513"/>
      <c r="H273" s="513"/>
      <c r="I273" s="513"/>
      <c r="J273" s="513"/>
      <c r="K273" s="515"/>
      <c r="L273" s="270"/>
      <c r="M273" s="511" t="str">
        <f t="shared" si="4"/>
        <v/>
      </c>
    </row>
    <row r="274" spans="1:13" ht="14.45" customHeight="1" x14ac:dyDescent="0.2">
      <c r="A274" s="516"/>
      <c r="B274" s="512"/>
      <c r="C274" s="513"/>
      <c r="D274" s="513"/>
      <c r="E274" s="514"/>
      <c r="F274" s="512"/>
      <c r="G274" s="513"/>
      <c r="H274" s="513"/>
      <c r="I274" s="513"/>
      <c r="J274" s="513"/>
      <c r="K274" s="515"/>
      <c r="L274" s="270"/>
      <c r="M274" s="511" t="str">
        <f t="shared" si="4"/>
        <v/>
      </c>
    </row>
    <row r="275" spans="1:13" ht="14.45" customHeight="1" x14ac:dyDescent="0.2">
      <c r="A275" s="516"/>
      <c r="B275" s="512"/>
      <c r="C275" s="513"/>
      <c r="D275" s="513"/>
      <c r="E275" s="514"/>
      <c r="F275" s="512"/>
      <c r="G275" s="513"/>
      <c r="H275" s="513"/>
      <c r="I275" s="513"/>
      <c r="J275" s="513"/>
      <c r="K275" s="515"/>
      <c r="L275" s="270"/>
      <c r="M275" s="511" t="str">
        <f t="shared" si="4"/>
        <v/>
      </c>
    </row>
    <row r="276" spans="1:13" ht="14.45" customHeight="1" x14ac:dyDescent="0.2">
      <c r="A276" s="516"/>
      <c r="B276" s="512"/>
      <c r="C276" s="513"/>
      <c r="D276" s="513"/>
      <c r="E276" s="514"/>
      <c r="F276" s="512"/>
      <c r="G276" s="513"/>
      <c r="H276" s="513"/>
      <c r="I276" s="513"/>
      <c r="J276" s="513"/>
      <c r="K276" s="515"/>
      <c r="L276" s="270"/>
      <c r="M276" s="511" t="str">
        <f t="shared" si="4"/>
        <v/>
      </c>
    </row>
    <row r="277" spans="1:13" ht="14.45" customHeight="1" x14ac:dyDescent="0.2">
      <c r="A277" s="516"/>
      <c r="B277" s="512"/>
      <c r="C277" s="513"/>
      <c r="D277" s="513"/>
      <c r="E277" s="514"/>
      <c r="F277" s="512"/>
      <c r="G277" s="513"/>
      <c r="H277" s="513"/>
      <c r="I277" s="513"/>
      <c r="J277" s="513"/>
      <c r="K277" s="515"/>
      <c r="L277" s="270"/>
      <c r="M277" s="511" t="str">
        <f t="shared" si="4"/>
        <v/>
      </c>
    </row>
    <row r="278" spans="1:13" ht="14.45" customHeight="1" x14ac:dyDescent="0.2">
      <c r="A278" s="516"/>
      <c r="B278" s="512"/>
      <c r="C278" s="513"/>
      <c r="D278" s="513"/>
      <c r="E278" s="514"/>
      <c r="F278" s="512"/>
      <c r="G278" s="513"/>
      <c r="H278" s="513"/>
      <c r="I278" s="513"/>
      <c r="J278" s="513"/>
      <c r="K278" s="515"/>
      <c r="L278" s="270"/>
      <c r="M278" s="511" t="str">
        <f t="shared" si="4"/>
        <v/>
      </c>
    </row>
    <row r="279" spans="1:13" ht="14.45" customHeight="1" x14ac:dyDescent="0.2">
      <c r="A279" s="516"/>
      <c r="B279" s="512"/>
      <c r="C279" s="513"/>
      <c r="D279" s="513"/>
      <c r="E279" s="514"/>
      <c r="F279" s="512"/>
      <c r="G279" s="513"/>
      <c r="H279" s="513"/>
      <c r="I279" s="513"/>
      <c r="J279" s="513"/>
      <c r="K279" s="515"/>
      <c r="L279" s="270"/>
      <c r="M279" s="511" t="str">
        <f t="shared" si="4"/>
        <v/>
      </c>
    </row>
    <row r="280" spans="1:13" ht="14.45" customHeight="1" x14ac:dyDescent="0.2">
      <c r="A280" s="516"/>
      <c r="B280" s="512"/>
      <c r="C280" s="513"/>
      <c r="D280" s="513"/>
      <c r="E280" s="514"/>
      <c r="F280" s="512"/>
      <c r="G280" s="513"/>
      <c r="H280" s="513"/>
      <c r="I280" s="513"/>
      <c r="J280" s="513"/>
      <c r="K280" s="515"/>
      <c r="L280" s="270"/>
      <c r="M280" s="511" t="str">
        <f t="shared" si="4"/>
        <v/>
      </c>
    </row>
    <row r="281" spans="1:13" ht="14.45" customHeight="1" x14ac:dyDescent="0.2">
      <c r="A281" s="516"/>
      <c r="B281" s="512"/>
      <c r="C281" s="513"/>
      <c r="D281" s="513"/>
      <c r="E281" s="514"/>
      <c r="F281" s="512"/>
      <c r="G281" s="513"/>
      <c r="H281" s="513"/>
      <c r="I281" s="513"/>
      <c r="J281" s="513"/>
      <c r="K281" s="515"/>
      <c r="L281" s="270"/>
      <c r="M281" s="511" t="str">
        <f t="shared" si="4"/>
        <v/>
      </c>
    </row>
    <row r="282" spans="1:13" ht="14.45" customHeight="1" x14ac:dyDescent="0.2">
      <c r="A282" s="516"/>
      <c r="B282" s="512"/>
      <c r="C282" s="513"/>
      <c r="D282" s="513"/>
      <c r="E282" s="514"/>
      <c r="F282" s="512"/>
      <c r="G282" s="513"/>
      <c r="H282" s="513"/>
      <c r="I282" s="513"/>
      <c r="J282" s="513"/>
      <c r="K282" s="515"/>
      <c r="L282" s="270"/>
      <c r="M282" s="511" t="str">
        <f t="shared" si="4"/>
        <v/>
      </c>
    </row>
    <row r="283" spans="1:13" ht="14.45" customHeight="1" x14ac:dyDescent="0.2">
      <c r="A283" s="516"/>
      <c r="B283" s="512"/>
      <c r="C283" s="513"/>
      <c r="D283" s="513"/>
      <c r="E283" s="514"/>
      <c r="F283" s="512"/>
      <c r="G283" s="513"/>
      <c r="H283" s="513"/>
      <c r="I283" s="513"/>
      <c r="J283" s="513"/>
      <c r="K283" s="515"/>
      <c r="L283" s="270"/>
      <c r="M283" s="511" t="str">
        <f t="shared" si="4"/>
        <v/>
      </c>
    </row>
    <row r="284" spans="1:13" ht="14.45" customHeight="1" x14ac:dyDescent="0.2">
      <c r="A284" s="516"/>
      <c r="B284" s="512"/>
      <c r="C284" s="513"/>
      <c r="D284" s="513"/>
      <c r="E284" s="514"/>
      <c r="F284" s="512"/>
      <c r="G284" s="513"/>
      <c r="H284" s="513"/>
      <c r="I284" s="513"/>
      <c r="J284" s="513"/>
      <c r="K284" s="515"/>
      <c r="L284" s="270"/>
      <c r="M284" s="511" t="str">
        <f t="shared" si="4"/>
        <v/>
      </c>
    </row>
    <row r="285" spans="1:13" ht="14.45" customHeight="1" x14ac:dyDescent="0.2">
      <c r="A285" s="516"/>
      <c r="B285" s="512"/>
      <c r="C285" s="513"/>
      <c r="D285" s="513"/>
      <c r="E285" s="514"/>
      <c r="F285" s="512"/>
      <c r="G285" s="513"/>
      <c r="H285" s="513"/>
      <c r="I285" s="513"/>
      <c r="J285" s="513"/>
      <c r="K285" s="515"/>
      <c r="L285" s="270"/>
      <c r="M285" s="511" t="str">
        <f t="shared" si="4"/>
        <v/>
      </c>
    </row>
    <row r="286" spans="1:13" ht="14.45" customHeight="1" x14ac:dyDescent="0.2">
      <c r="A286" s="516"/>
      <c r="B286" s="512"/>
      <c r="C286" s="513"/>
      <c r="D286" s="513"/>
      <c r="E286" s="514"/>
      <c r="F286" s="512"/>
      <c r="G286" s="513"/>
      <c r="H286" s="513"/>
      <c r="I286" s="513"/>
      <c r="J286" s="513"/>
      <c r="K286" s="515"/>
      <c r="L286" s="270"/>
      <c r="M286" s="511" t="str">
        <f t="shared" si="4"/>
        <v/>
      </c>
    </row>
    <row r="287" spans="1:13" ht="14.45" customHeight="1" x14ac:dyDescent="0.2">
      <c r="A287" s="516"/>
      <c r="B287" s="512"/>
      <c r="C287" s="513"/>
      <c r="D287" s="513"/>
      <c r="E287" s="514"/>
      <c r="F287" s="512"/>
      <c r="G287" s="513"/>
      <c r="H287" s="513"/>
      <c r="I287" s="513"/>
      <c r="J287" s="513"/>
      <c r="K287" s="515"/>
      <c r="L287" s="270"/>
      <c r="M287" s="511" t="str">
        <f t="shared" si="4"/>
        <v/>
      </c>
    </row>
    <row r="288" spans="1:13" ht="14.45" customHeight="1" x14ac:dyDescent="0.2">
      <c r="A288" s="516"/>
      <c r="B288" s="512"/>
      <c r="C288" s="513"/>
      <c r="D288" s="513"/>
      <c r="E288" s="514"/>
      <c r="F288" s="512"/>
      <c r="G288" s="513"/>
      <c r="H288" s="513"/>
      <c r="I288" s="513"/>
      <c r="J288" s="513"/>
      <c r="K288" s="515"/>
      <c r="L288" s="270"/>
      <c r="M288" s="511" t="str">
        <f t="shared" si="4"/>
        <v/>
      </c>
    </row>
    <row r="289" spans="1:13" ht="14.45" customHeight="1" x14ac:dyDescent="0.2">
      <c r="A289" s="516"/>
      <c r="B289" s="512"/>
      <c r="C289" s="513"/>
      <c r="D289" s="513"/>
      <c r="E289" s="514"/>
      <c r="F289" s="512"/>
      <c r="G289" s="513"/>
      <c r="H289" s="513"/>
      <c r="I289" s="513"/>
      <c r="J289" s="513"/>
      <c r="K289" s="515"/>
      <c r="L289" s="270"/>
      <c r="M289" s="511" t="str">
        <f t="shared" si="4"/>
        <v/>
      </c>
    </row>
    <row r="290" spans="1:13" ht="14.45" customHeight="1" x14ac:dyDescent="0.2">
      <c r="A290" s="516"/>
      <c r="B290" s="512"/>
      <c r="C290" s="513"/>
      <c r="D290" s="513"/>
      <c r="E290" s="514"/>
      <c r="F290" s="512"/>
      <c r="G290" s="513"/>
      <c r="H290" s="513"/>
      <c r="I290" s="513"/>
      <c r="J290" s="513"/>
      <c r="K290" s="515"/>
      <c r="L290" s="270"/>
      <c r="M290" s="511" t="str">
        <f t="shared" si="4"/>
        <v/>
      </c>
    </row>
    <row r="291" spans="1:13" ht="14.45" customHeight="1" x14ac:dyDescent="0.2">
      <c r="A291" s="516"/>
      <c r="B291" s="512"/>
      <c r="C291" s="513"/>
      <c r="D291" s="513"/>
      <c r="E291" s="514"/>
      <c r="F291" s="512"/>
      <c r="G291" s="513"/>
      <c r="H291" s="513"/>
      <c r="I291" s="513"/>
      <c r="J291" s="513"/>
      <c r="K291" s="515"/>
      <c r="L291" s="270"/>
      <c r="M291" s="511" t="str">
        <f t="shared" si="4"/>
        <v/>
      </c>
    </row>
    <row r="292" spans="1:13" ht="14.45" customHeight="1" x14ac:dyDescent="0.2">
      <c r="A292" s="516"/>
      <c r="B292" s="512"/>
      <c r="C292" s="513"/>
      <c r="D292" s="513"/>
      <c r="E292" s="514"/>
      <c r="F292" s="512"/>
      <c r="G292" s="513"/>
      <c r="H292" s="513"/>
      <c r="I292" s="513"/>
      <c r="J292" s="513"/>
      <c r="K292" s="515"/>
      <c r="L292" s="270"/>
      <c r="M292" s="511" t="str">
        <f t="shared" si="4"/>
        <v/>
      </c>
    </row>
    <row r="293" spans="1:13" ht="14.45" customHeight="1" x14ac:dyDescent="0.2">
      <c r="A293" s="516"/>
      <c r="B293" s="512"/>
      <c r="C293" s="513"/>
      <c r="D293" s="513"/>
      <c r="E293" s="514"/>
      <c r="F293" s="512"/>
      <c r="G293" s="513"/>
      <c r="H293" s="513"/>
      <c r="I293" s="513"/>
      <c r="J293" s="513"/>
      <c r="K293" s="515"/>
      <c r="L293" s="270"/>
      <c r="M293" s="511" t="str">
        <f t="shared" si="4"/>
        <v/>
      </c>
    </row>
    <row r="294" spans="1:13" ht="14.45" customHeight="1" x14ac:dyDescent="0.2">
      <c r="A294" s="516"/>
      <c r="B294" s="512"/>
      <c r="C294" s="513"/>
      <c r="D294" s="513"/>
      <c r="E294" s="514"/>
      <c r="F294" s="512"/>
      <c r="G294" s="513"/>
      <c r="H294" s="513"/>
      <c r="I294" s="513"/>
      <c r="J294" s="513"/>
      <c r="K294" s="515"/>
      <c r="L294" s="270"/>
      <c r="M294" s="511" t="str">
        <f t="shared" si="4"/>
        <v/>
      </c>
    </row>
    <row r="295" spans="1:13" ht="14.45" customHeight="1" x14ac:dyDescent="0.2">
      <c r="A295" s="516"/>
      <c r="B295" s="512"/>
      <c r="C295" s="513"/>
      <c r="D295" s="513"/>
      <c r="E295" s="514"/>
      <c r="F295" s="512"/>
      <c r="G295" s="513"/>
      <c r="H295" s="513"/>
      <c r="I295" s="513"/>
      <c r="J295" s="513"/>
      <c r="K295" s="515"/>
      <c r="L295" s="270"/>
      <c r="M295" s="511" t="str">
        <f t="shared" si="4"/>
        <v/>
      </c>
    </row>
    <row r="296" spans="1:13" ht="14.45" customHeight="1" x14ac:dyDescent="0.2">
      <c r="A296" s="516"/>
      <c r="B296" s="512"/>
      <c r="C296" s="513"/>
      <c r="D296" s="513"/>
      <c r="E296" s="514"/>
      <c r="F296" s="512"/>
      <c r="G296" s="513"/>
      <c r="H296" s="513"/>
      <c r="I296" s="513"/>
      <c r="J296" s="513"/>
      <c r="K296" s="515"/>
      <c r="L296" s="270"/>
      <c r="M296" s="511" t="str">
        <f t="shared" si="4"/>
        <v/>
      </c>
    </row>
    <row r="297" spans="1:13" ht="14.45" customHeight="1" x14ac:dyDescent="0.2">
      <c r="A297" s="516"/>
      <c r="B297" s="512"/>
      <c r="C297" s="513"/>
      <c r="D297" s="513"/>
      <c r="E297" s="514"/>
      <c r="F297" s="512"/>
      <c r="G297" s="513"/>
      <c r="H297" s="513"/>
      <c r="I297" s="513"/>
      <c r="J297" s="513"/>
      <c r="K297" s="515"/>
      <c r="L297" s="270"/>
      <c r="M297" s="511" t="str">
        <f t="shared" si="4"/>
        <v/>
      </c>
    </row>
    <row r="298" spans="1:13" ht="14.45" customHeight="1" x14ac:dyDescent="0.2">
      <c r="A298" s="516"/>
      <c r="B298" s="512"/>
      <c r="C298" s="513"/>
      <c r="D298" s="513"/>
      <c r="E298" s="514"/>
      <c r="F298" s="512"/>
      <c r="G298" s="513"/>
      <c r="H298" s="513"/>
      <c r="I298" s="513"/>
      <c r="J298" s="513"/>
      <c r="K298" s="515"/>
      <c r="L298" s="270"/>
      <c r="M298" s="511" t="str">
        <f t="shared" si="4"/>
        <v/>
      </c>
    </row>
    <row r="299" spans="1:13" ht="14.45" customHeight="1" x14ac:dyDescent="0.2">
      <c r="A299" s="516"/>
      <c r="B299" s="512"/>
      <c r="C299" s="513"/>
      <c r="D299" s="513"/>
      <c r="E299" s="514"/>
      <c r="F299" s="512"/>
      <c r="G299" s="513"/>
      <c r="H299" s="513"/>
      <c r="I299" s="513"/>
      <c r="J299" s="513"/>
      <c r="K299" s="515"/>
      <c r="L299" s="270"/>
      <c r="M299" s="511" t="str">
        <f t="shared" si="4"/>
        <v/>
      </c>
    </row>
    <row r="300" spans="1:13" ht="14.45" customHeight="1" x14ac:dyDescent="0.2">
      <c r="A300" s="516"/>
      <c r="B300" s="512"/>
      <c r="C300" s="513"/>
      <c r="D300" s="513"/>
      <c r="E300" s="514"/>
      <c r="F300" s="512"/>
      <c r="G300" s="513"/>
      <c r="H300" s="513"/>
      <c r="I300" s="513"/>
      <c r="J300" s="513"/>
      <c r="K300" s="515"/>
      <c r="L300" s="270"/>
      <c r="M300" s="511" t="str">
        <f t="shared" si="4"/>
        <v/>
      </c>
    </row>
    <row r="301" spans="1:13" ht="14.45" customHeight="1" x14ac:dyDescent="0.2">
      <c r="A301" s="516"/>
      <c r="B301" s="512"/>
      <c r="C301" s="513"/>
      <c r="D301" s="513"/>
      <c r="E301" s="514"/>
      <c r="F301" s="512"/>
      <c r="G301" s="513"/>
      <c r="H301" s="513"/>
      <c r="I301" s="513"/>
      <c r="J301" s="513"/>
      <c r="K301" s="515"/>
      <c r="L301" s="270"/>
      <c r="M301" s="511" t="str">
        <f t="shared" si="4"/>
        <v/>
      </c>
    </row>
    <row r="302" spans="1:13" ht="14.45" customHeight="1" x14ac:dyDescent="0.2">
      <c r="A302" s="516"/>
      <c r="B302" s="512"/>
      <c r="C302" s="513"/>
      <c r="D302" s="513"/>
      <c r="E302" s="514"/>
      <c r="F302" s="512"/>
      <c r="G302" s="513"/>
      <c r="H302" s="513"/>
      <c r="I302" s="513"/>
      <c r="J302" s="513"/>
      <c r="K302" s="515"/>
      <c r="L302" s="270"/>
      <c r="M302" s="511" t="str">
        <f t="shared" si="4"/>
        <v/>
      </c>
    </row>
    <row r="303" spans="1:13" ht="14.45" customHeight="1" x14ac:dyDescent="0.2">
      <c r="A303" s="516"/>
      <c r="B303" s="512"/>
      <c r="C303" s="513"/>
      <c r="D303" s="513"/>
      <c r="E303" s="514"/>
      <c r="F303" s="512"/>
      <c r="G303" s="513"/>
      <c r="H303" s="513"/>
      <c r="I303" s="513"/>
      <c r="J303" s="513"/>
      <c r="K303" s="515"/>
      <c r="L303" s="270"/>
      <c r="M303" s="511" t="str">
        <f t="shared" si="4"/>
        <v/>
      </c>
    </row>
    <row r="304" spans="1:13" ht="14.45" customHeight="1" x14ac:dyDescent="0.2">
      <c r="A304" s="516"/>
      <c r="B304" s="512"/>
      <c r="C304" s="513"/>
      <c r="D304" s="513"/>
      <c r="E304" s="514"/>
      <c r="F304" s="512"/>
      <c r="G304" s="513"/>
      <c r="H304" s="513"/>
      <c r="I304" s="513"/>
      <c r="J304" s="513"/>
      <c r="K304" s="515"/>
      <c r="L304" s="270"/>
      <c r="M304" s="511" t="str">
        <f t="shared" si="4"/>
        <v/>
      </c>
    </row>
    <row r="305" spans="1:13" ht="14.45" customHeight="1" x14ac:dyDescent="0.2">
      <c r="A305" s="516"/>
      <c r="B305" s="512"/>
      <c r="C305" s="513"/>
      <c r="D305" s="513"/>
      <c r="E305" s="514"/>
      <c r="F305" s="512"/>
      <c r="G305" s="513"/>
      <c r="H305" s="513"/>
      <c r="I305" s="513"/>
      <c r="J305" s="513"/>
      <c r="K305" s="515"/>
      <c r="L305" s="270"/>
      <c r="M305" s="511" t="str">
        <f t="shared" si="4"/>
        <v/>
      </c>
    </row>
    <row r="306" spans="1:13" ht="14.45" customHeight="1" x14ac:dyDescent="0.2">
      <c r="A306" s="516"/>
      <c r="B306" s="512"/>
      <c r="C306" s="513"/>
      <c r="D306" s="513"/>
      <c r="E306" s="514"/>
      <c r="F306" s="512"/>
      <c r="G306" s="513"/>
      <c r="H306" s="513"/>
      <c r="I306" s="513"/>
      <c r="J306" s="513"/>
      <c r="K306" s="515"/>
      <c r="L306" s="270"/>
      <c r="M306" s="511" t="str">
        <f t="shared" si="4"/>
        <v/>
      </c>
    </row>
    <row r="307" spans="1:13" ht="14.45" customHeight="1" x14ac:dyDescent="0.2">
      <c r="A307" s="516"/>
      <c r="B307" s="512"/>
      <c r="C307" s="513"/>
      <c r="D307" s="513"/>
      <c r="E307" s="514"/>
      <c r="F307" s="512"/>
      <c r="G307" s="513"/>
      <c r="H307" s="513"/>
      <c r="I307" s="513"/>
      <c r="J307" s="513"/>
      <c r="K307" s="515"/>
      <c r="L307" s="270"/>
      <c r="M307" s="511" t="str">
        <f t="shared" si="4"/>
        <v/>
      </c>
    </row>
    <row r="308" spans="1:13" ht="14.45" customHeight="1" x14ac:dyDescent="0.2">
      <c r="A308" s="516"/>
      <c r="B308" s="512"/>
      <c r="C308" s="513"/>
      <c r="D308" s="513"/>
      <c r="E308" s="514"/>
      <c r="F308" s="512"/>
      <c r="G308" s="513"/>
      <c r="H308" s="513"/>
      <c r="I308" s="513"/>
      <c r="J308" s="513"/>
      <c r="K308" s="515"/>
      <c r="L308" s="270"/>
      <c r="M308" s="511" t="str">
        <f t="shared" si="4"/>
        <v/>
      </c>
    </row>
    <row r="309" spans="1:13" ht="14.45" customHeight="1" x14ac:dyDescent="0.2">
      <c r="A309" s="516"/>
      <c r="B309" s="512"/>
      <c r="C309" s="513"/>
      <c r="D309" s="513"/>
      <c r="E309" s="514"/>
      <c r="F309" s="512"/>
      <c r="G309" s="513"/>
      <c r="H309" s="513"/>
      <c r="I309" s="513"/>
      <c r="J309" s="513"/>
      <c r="K309" s="515"/>
      <c r="L309" s="270"/>
      <c r="M309" s="511" t="str">
        <f t="shared" si="4"/>
        <v/>
      </c>
    </row>
    <row r="310" spans="1:13" ht="14.45" customHeight="1" x14ac:dyDescent="0.2">
      <c r="A310" s="516"/>
      <c r="B310" s="512"/>
      <c r="C310" s="513"/>
      <c r="D310" s="513"/>
      <c r="E310" s="514"/>
      <c r="F310" s="512"/>
      <c r="G310" s="513"/>
      <c r="H310" s="513"/>
      <c r="I310" s="513"/>
      <c r="J310" s="513"/>
      <c r="K310" s="515"/>
      <c r="L310" s="270"/>
      <c r="M310" s="511" t="str">
        <f t="shared" si="4"/>
        <v/>
      </c>
    </row>
    <row r="311" spans="1:13" ht="14.45" customHeight="1" x14ac:dyDescent="0.2">
      <c r="A311" s="516"/>
      <c r="B311" s="512"/>
      <c r="C311" s="513"/>
      <c r="D311" s="513"/>
      <c r="E311" s="514"/>
      <c r="F311" s="512"/>
      <c r="G311" s="513"/>
      <c r="H311" s="513"/>
      <c r="I311" s="513"/>
      <c r="J311" s="513"/>
      <c r="K311" s="515"/>
      <c r="L311" s="270"/>
      <c r="M311" s="511" t="str">
        <f t="shared" si="4"/>
        <v/>
      </c>
    </row>
    <row r="312" spans="1:13" ht="14.45" customHeight="1" x14ac:dyDescent="0.2">
      <c r="A312" s="516"/>
      <c r="B312" s="512"/>
      <c r="C312" s="513"/>
      <c r="D312" s="513"/>
      <c r="E312" s="514"/>
      <c r="F312" s="512"/>
      <c r="G312" s="513"/>
      <c r="H312" s="513"/>
      <c r="I312" s="513"/>
      <c r="J312" s="513"/>
      <c r="K312" s="515"/>
      <c r="L312" s="270"/>
      <c r="M312" s="511" t="str">
        <f t="shared" si="4"/>
        <v/>
      </c>
    </row>
    <row r="313" spans="1:13" ht="14.45" customHeight="1" x14ac:dyDescent="0.2">
      <c r="A313" s="516"/>
      <c r="B313" s="512"/>
      <c r="C313" s="513"/>
      <c r="D313" s="513"/>
      <c r="E313" s="514"/>
      <c r="F313" s="512"/>
      <c r="G313" s="513"/>
      <c r="H313" s="513"/>
      <c r="I313" s="513"/>
      <c r="J313" s="513"/>
      <c r="K313" s="515"/>
      <c r="L313" s="270"/>
      <c r="M313" s="511" t="str">
        <f t="shared" si="4"/>
        <v/>
      </c>
    </row>
    <row r="314" spans="1:13" ht="14.45" customHeight="1" x14ac:dyDescent="0.2">
      <c r="A314" s="516"/>
      <c r="B314" s="512"/>
      <c r="C314" s="513"/>
      <c r="D314" s="513"/>
      <c r="E314" s="514"/>
      <c r="F314" s="512"/>
      <c r="G314" s="513"/>
      <c r="H314" s="513"/>
      <c r="I314" s="513"/>
      <c r="J314" s="513"/>
      <c r="K314" s="515"/>
      <c r="L314" s="270"/>
      <c r="M314" s="511" t="str">
        <f t="shared" si="4"/>
        <v/>
      </c>
    </row>
    <row r="315" spans="1:13" ht="14.45" customHeight="1" x14ac:dyDescent="0.2">
      <c r="A315" s="516"/>
      <c r="B315" s="512"/>
      <c r="C315" s="513"/>
      <c r="D315" s="513"/>
      <c r="E315" s="514"/>
      <c r="F315" s="512"/>
      <c r="G315" s="513"/>
      <c r="H315" s="513"/>
      <c r="I315" s="513"/>
      <c r="J315" s="513"/>
      <c r="K315" s="515"/>
      <c r="L315" s="270"/>
      <c r="M315" s="511" t="str">
        <f t="shared" si="4"/>
        <v/>
      </c>
    </row>
    <row r="316" spans="1:13" ht="14.45" customHeight="1" x14ac:dyDescent="0.2">
      <c r="A316" s="516"/>
      <c r="B316" s="512"/>
      <c r="C316" s="513"/>
      <c r="D316" s="513"/>
      <c r="E316" s="514"/>
      <c r="F316" s="512"/>
      <c r="G316" s="513"/>
      <c r="H316" s="513"/>
      <c r="I316" s="513"/>
      <c r="J316" s="513"/>
      <c r="K316" s="515"/>
      <c r="L316" s="270"/>
      <c r="M316" s="511" t="str">
        <f t="shared" si="4"/>
        <v/>
      </c>
    </row>
    <row r="317" spans="1:13" ht="14.45" customHeight="1" x14ac:dyDescent="0.2">
      <c r="A317" s="516"/>
      <c r="B317" s="512"/>
      <c r="C317" s="513"/>
      <c r="D317" s="513"/>
      <c r="E317" s="514"/>
      <c r="F317" s="512"/>
      <c r="G317" s="513"/>
      <c r="H317" s="513"/>
      <c r="I317" s="513"/>
      <c r="J317" s="513"/>
      <c r="K317" s="515"/>
      <c r="L317" s="270"/>
      <c r="M317" s="511" t="str">
        <f t="shared" si="4"/>
        <v/>
      </c>
    </row>
    <row r="318" spans="1:13" ht="14.45" customHeight="1" x14ac:dyDescent="0.2">
      <c r="A318" s="516"/>
      <c r="B318" s="512"/>
      <c r="C318" s="513"/>
      <c r="D318" s="513"/>
      <c r="E318" s="514"/>
      <c r="F318" s="512"/>
      <c r="G318" s="513"/>
      <c r="H318" s="513"/>
      <c r="I318" s="513"/>
      <c r="J318" s="513"/>
      <c r="K318" s="515"/>
      <c r="L318" s="270"/>
      <c r="M318" s="511" t="str">
        <f t="shared" si="4"/>
        <v/>
      </c>
    </row>
    <row r="319" spans="1:13" ht="14.45" customHeight="1" x14ac:dyDescent="0.2">
      <c r="A319" s="516"/>
      <c r="B319" s="512"/>
      <c r="C319" s="513"/>
      <c r="D319" s="513"/>
      <c r="E319" s="514"/>
      <c r="F319" s="512"/>
      <c r="G319" s="513"/>
      <c r="H319" s="513"/>
      <c r="I319" s="513"/>
      <c r="J319" s="513"/>
      <c r="K319" s="515"/>
      <c r="L319" s="270"/>
      <c r="M319" s="511" t="str">
        <f t="shared" si="4"/>
        <v/>
      </c>
    </row>
    <row r="320" spans="1:13" ht="14.45" customHeight="1" x14ac:dyDescent="0.2">
      <c r="A320" s="516"/>
      <c r="B320" s="512"/>
      <c r="C320" s="513"/>
      <c r="D320" s="513"/>
      <c r="E320" s="514"/>
      <c r="F320" s="512"/>
      <c r="G320" s="513"/>
      <c r="H320" s="513"/>
      <c r="I320" s="513"/>
      <c r="J320" s="513"/>
      <c r="K320" s="515"/>
      <c r="L320" s="270"/>
      <c r="M320" s="511" t="str">
        <f t="shared" si="4"/>
        <v/>
      </c>
    </row>
    <row r="321" spans="1:13" ht="14.45" customHeight="1" x14ac:dyDescent="0.2">
      <c r="A321" s="516"/>
      <c r="B321" s="512"/>
      <c r="C321" s="513"/>
      <c r="D321" s="513"/>
      <c r="E321" s="514"/>
      <c r="F321" s="512"/>
      <c r="G321" s="513"/>
      <c r="H321" s="513"/>
      <c r="I321" s="513"/>
      <c r="J321" s="513"/>
      <c r="K321" s="515"/>
      <c r="L321" s="270"/>
      <c r="M321" s="511" t="str">
        <f t="shared" si="4"/>
        <v/>
      </c>
    </row>
    <row r="322" spans="1:13" ht="14.45" customHeight="1" x14ac:dyDescent="0.2">
      <c r="A322" s="516"/>
      <c r="B322" s="512"/>
      <c r="C322" s="513"/>
      <c r="D322" s="513"/>
      <c r="E322" s="514"/>
      <c r="F322" s="512"/>
      <c r="G322" s="513"/>
      <c r="H322" s="513"/>
      <c r="I322" s="513"/>
      <c r="J322" s="513"/>
      <c r="K322" s="515"/>
      <c r="L322" s="270"/>
      <c r="M322" s="511" t="str">
        <f t="shared" si="4"/>
        <v/>
      </c>
    </row>
    <row r="323" spans="1:13" ht="14.45" customHeight="1" x14ac:dyDescent="0.2">
      <c r="A323" s="516"/>
      <c r="B323" s="512"/>
      <c r="C323" s="513"/>
      <c r="D323" s="513"/>
      <c r="E323" s="514"/>
      <c r="F323" s="512"/>
      <c r="G323" s="513"/>
      <c r="H323" s="513"/>
      <c r="I323" s="513"/>
      <c r="J323" s="513"/>
      <c r="K323" s="515"/>
      <c r="L323" s="270"/>
      <c r="M323" s="511" t="str">
        <f t="shared" si="4"/>
        <v/>
      </c>
    </row>
    <row r="324" spans="1:13" ht="14.45" customHeight="1" x14ac:dyDescent="0.2">
      <c r="A324" s="516"/>
      <c r="B324" s="512"/>
      <c r="C324" s="513"/>
      <c r="D324" s="513"/>
      <c r="E324" s="514"/>
      <c r="F324" s="512"/>
      <c r="G324" s="513"/>
      <c r="H324" s="513"/>
      <c r="I324" s="513"/>
      <c r="J324" s="513"/>
      <c r="K324" s="515"/>
      <c r="L324" s="270"/>
      <c r="M324" s="511" t="str">
        <f t="shared" si="4"/>
        <v/>
      </c>
    </row>
    <row r="325" spans="1:13" ht="14.45" customHeight="1" x14ac:dyDescent="0.2">
      <c r="A325" s="516"/>
      <c r="B325" s="512"/>
      <c r="C325" s="513"/>
      <c r="D325" s="513"/>
      <c r="E325" s="514"/>
      <c r="F325" s="512"/>
      <c r="G325" s="513"/>
      <c r="H325" s="513"/>
      <c r="I325" s="513"/>
      <c r="J325" s="513"/>
      <c r="K325" s="515"/>
      <c r="L325" s="270"/>
      <c r="M325" s="511" t="str">
        <f t="shared" si="4"/>
        <v/>
      </c>
    </row>
    <row r="326" spans="1:13" ht="14.45" customHeight="1" x14ac:dyDescent="0.2">
      <c r="A326" s="516"/>
      <c r="B326" s="512"/>
      <c r="C326" s="513"/>
      <c r="D326" s="513"/>
      <c r="E326" s="514"/>
      <c r="F326" s="512"/>
      <c r="G326" s="513"/>
      <c r="H326" s="513"/>
      <c r="I326" s="513"/>
      <c r="J326" s="513"/>
      <c r="K326" s="515"/>
      <c r="L326" s="270"/>
      <c r="M326" s="51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16"/>
      <c r="B327" s="512"/>
      <c r="C327" s="513"/>
      <c r="D327" s="513"/>
      <c r="E327" s="514"/>
      <c r="F327" s="512"/>
      <c r="G327" s="513"/>
      <c r="H327" s="513"/>
      <c r="I327" s="513"/>
      <c r="J327" s="513"/>
      <c r="K327" s="515"/>
      <c r="L327" s="270"/>
      <c r="M327" s="511" t="str">
        <f t="shared" si="5"/>
        <v/>
      </c>
    </row>
    <row r="328" spans="1:13" ht="14.45" customHeight="1" x14ac:dyDescent="0.2">
      <c r="A328" s="516"/>
      <c r="B328" s="512"/>
      <c r="C328" s="513"/>
      <c r="D328" s="513"/>
      <c r="E328" s="514"/>
      <c r="F328" s="512"/>
      <c r="G328" s="513"/>
      <c r="H328" s="513"/>
      <c r="I328" s="513"/>
      <c r="J328" s="513"/>
      <c r="K328" s="515"/>
      <c r="L328" s="270"/>
      <c r="M328" s="511" t="str">
        <f t="shared" si="5"/>
        <v/>
      </c>
    </row>
    <row r="329" spans="1:13" ht="14.45" customHeight="1" x14ac:dyDescent="0.2">
      <c r="A329" s="516"/>
      <c r="B329" s="512"/>
      <c r="C329" s="513"/>
      <c r="D329" s="513"/>
      <c r="E329" s="514"/>
      <c r="F329" s="512"/>
      <c r="G329" s="513"/>
      <c r="H329" s="513"/>
      <c r="I329" s="513"/>
      <c r="J329" s="513"/>
      <c r="K329" s="515"/>
      <c r="L329" s="270"/>
      <c r="M329" s="511" t="str">
        <f t="shared" si="5"/>
        <v/>
      </c>
    </row>
    <row r="330" spans="1:13" ht="14.45" customHeight="1" x14ac:dyDescent="0.2">
      <c r="A330" s="516"/>
      <c r="B330" s="512"/>
      <c r="C330" s="513"/>
      <c r="D330" s="513"/>
      <c r="E330" s="514"/>
      <c r="F330" s="512"/>
      <c r="G330" s="513"/>
      <c r="H330" s="513"/>
      <c r="I330" s="513"/>
      <c r="J330" s="513"/>
      <c r="K330" s="515"/>
      <c r="L330" s="270"/>
      <c r="M330" s="511" t="str">
        <f t="shared" si="5"/>
        <v/>
      </c>
    </row>
    <row r="331" spans="1:13" ht="14.45" customHeight="1" x14ac:dyDescent="0.2">
      <c r="A331" s="516"/>
      <c r="B331" s="512"/>
      <c r="C331" s="513"/>
      <c r="D331" s="513"/>
      <c r="E331" s="514"/>
      <c r="F331" s="512"/>
      <c r="G331" s="513"/>
      <c r="H331" s="513"/>
      <c r="I331" s="513"/>
      <c r="J331" s="513"/>
      <c r="K331" s="515"/>
      <c r="L331" s="270"/>
      <c r="M331" s="511" t="str">
        <f t="shared" si="5"/>
        <v/>
      </c>
    </row>
    <row r="332" spans="1:13" ht="14.45" customHeight="1" x14ac:dyDescent="0.2">
      <c r="A332" s="516"/>
      <c r="B332" s="512"/>
      <c r="C332" s="513"/>
      <c r="D332" s="513"/>
      <c r="E332" s="514"/>
      <c r="F332" s="512"/>
      <c r="G332" s="513"/>
      <c r="H332" s="513"/>
      <c r="I332" s="513"/>
      <c r="J332" s="513"/>
      <c r="K332" s="515"/>
      <c r="L332" s="270"/>
      <c r="M332" s="511" t="str">
        <f t="shared" si="5"/>
        <v/>
      </c>
    </row>
    <row r="333" spans="1:13" ht="14.45" customHeight="1" x14ac:dyDescent="0.2">
      <c r="A333" s="516"/>
      <c r="B333" s="512"/>
      <c r="C333" s="513"/>
      <c r="D333" s="513"/>
      <c r="E333" s="514"/>
      <c r="F333" s="512"/>
      <c r="G333" s="513"/>
      <c r="H333" s="513"/>
      <c r="I333" s="513"/>
      <c r="J333" s="513"/>
      <c r="K333" s="515"/>
      <c r="L333" s="270"/>
      <c r="M333" s="511" t="str">
        <f t="shared" si="5"/>
        <v/>
      </c>
    </row>
    <row r="334" spans="1:13" ht="14.45" customHeight="1" x14ac:dyDescent="0.2">
      <c r="A334" s="516"/>
      <c r="B334" s="512"/>
      <c r="C334" s="513"/>
      <c r="D334" s="513"/>
      <c r="E334" s="514"/>
      <c r="F334" s="512"/>
      <c r="G334" s="513"/>
      <c r="H334" s="513"/>
      <c r="I334" s="513"/>
      <c r="J334" s="513"/>
      <c r="K334" s="515"/>
      <c r="L334" s="270"/>
      <c r="M334" s="511" t="str">
        <f t="shared" si="5"/>
        <v/>
      </c>
    </row>
    <row r="335" spans="1:13" ht="14.45" customHeight="1" x14ac:dyDescent="0.2">
      <c r="A335" s="516"/>
      <c r="B335" s="512"/>
      <c r="C335" s="513"/>
      <c r="D335" s="513"/>
      <c r="E335" s="514"/>
      <c r="F335" s="512"/>
      <c r="G335" s="513"/>
      <c r="H335" s="513"/>
      <c r="I335" s="513"/>
      <c r="J335" s="513"/>
      <c r="K335" s="515"/>
      <c r="L335" s="270"/>
      <c r="M335" s="511" t="str">
        <f t="shared" si="5"/>
        <v/>
      </c>
    </row>
    <row r="336" spans="1:13" ht="14.45" customHeight="1" x14ac:dyDescent="0.2">
      <c r="A336" s="516"/>
      <c r="B336" s="512"/>
      <c r="C336" s="513"/>
      <c r="D336" s="513"/>
      <c r="E336" s="514"/>
      <c r="F336" s="512"/>
      <c r="G336" s="513"/>
      <c r="H336" s="513"/>
      <c r="I336" s="513"/>
      <c r="J336" s="513"/>
      <c r="K336" s="515"/>
      <c r="L336" s="270"/>
      <c r="M336" s="511" t="str">
        <f t="shared" si="5"/>
        <v/>
      </c>
    </row>
    <row r="337" spans="1:13" ht="14.45" customHeight="1" x14ac:dyDescent="0.2">
      <c r="A337" s="516"/>
      <c r="B337" s="512"/>
      <c r="C337" s="513"/>
      <c r="D337" s="513"/>
      <c r="E337" s="514"/>
      <c r="F337" s="512"/>
      <c r="G337" s="513"/>
      <c r="H337" s="513"/>
      <c r="I337" s="513"/>
      <c r="J337" s="513"/>
      <c r="K337" s="515"/>
      <c r="L337" s="270"/>
      <c r="M337" s="511" t="str">
        <f t="shared" si="5"/>
        <v/>
      </c>
    </row>
    <row r="338" spans="1:13" ht="14.45" customHeight="1" x14ac:dyDescent="0.2">
      <c r="A338" s="516"/>
      <c r="B338" s="512"/>
      <c r="C338" s="513"/>
      <c r="D338" s="513"/>
      <c r="E338" s="514"/>
      <c r="F338" s="512"/>
      <c r="G338" s="513"/>
      <c r="H338" s="513"/>
      <c r="I338" s="513"/>
      <c r="J338" s="513"/>
      <c r="K338" s="515"/>
      <c r="L338" s="270"/>
      <c r="M338" s="511" t="str">
        <f t="shared" si="5"/>
        <v/>
      </c>
    </row>
    <row r="339" spans="1:13" ht="14.45" customHeight="1" x14ac:dyDescent="0.2">
      <c r="A339" s="516"/>
      <c r="B339" s="512"/>
      <c r="C339" s="513"/>
      <c r="D339" s="513"/>
      <c r="E339" s="514"/>
      <c r="F339" s="512"/>
      <c r="G339" s="513"/>
      <c r="H339" s="513"/>
      <c r="I339" s="513"/>
      <c r="J339" s="513"/>
      <c r="K339" s="515"/>
      <c r="L339" s="270"/>
      <c r="M339" s="511" t="str">
        <f t="shared" si="5"/>
        <v/>
      </c>
    </row>
    <row r="340" spans="1:13" ht="14.45" customHeight="1" x14ac:dyDescent="0.2">
      <c r="A340" s="516"/>
      <c r="B340" s="512"/>
      <c r="C340" s="513"/>
      <c r="D340" s="513"/>
      <c r="E340" s="514"/>
      <c r="F340" s="512"/>
      <c r="G340" s="513"/>
      <c r="H340" s="513"/>
      <c r="I340" s="513"/>
      <c r="J340" s="513"/>
      <c r="K340" s="515"/>
      <c r="L340" s="270"/>
      <c r="M340" s="511" t="str">
        <f t="shared" si="5"/>
        <v/>
      </c>
    </row>
    <row r="341" spans="1:13" ht="14.45" customHeight="1" x14ac:dyDescent="0.2">
      <c r="A341" s="516"/>
      <c r="B341" s="512"/>
      <c r="C341" s="513"/>
      <c r="D341" s="513"/>
      <c r="E341" s="514"/>
      <c r="F341" s="512"/>
      <c r="G341" s="513"/>
      <c r="H341" s="513"/>
      <c r="I341" s="513"/>
      <c r="J341" s="513"/>
      <c r="K341" s="515"/>
      <c r="L341" s="270"/>
      <c r="M341" s="511" t="str">
        <f t="shared" si="5"/>
        <v/>
      </c>
    </row>
    <row r="342" spans="1:13" ht="14.45" customHeight="1" x14ac:dyDescent="0.2">
      <c r="A342" s="516"/>
      <c r="B342" s="512"/>
      <c r="C342" s="513"/>
      <c r="D342" s="513"/>
      <c r="E342" s="514"/>
      <c r="F342" s="512"/>
      <c r="G342" s="513"/>
      <c r="H342" s="513"/>
      <c r="I342" s="513"/>
      <c r="J342" s="513"/>
      <c r="K342" s="515"/>
      <c r="L342" s="270"/>
      <c r="M342" s="511" t="str">
        <f t="shared" si="5"/>
        <v/>
      </c>
    </row>
    <row r="343" spans="1:13" ht="14.45" customHeight="1" x14ac:dyDescent="0.2">
      <c r="A343" s="516"/>
      <c r="B343" s="512"/>
      <c r="C343" s="513"/>
      <c r="D343" s="513"/>
      <c r="E343" s="514"/>
      <c r="F343" s="512"/>
      <c r="G343" s="513"/>
      <c r="H343" s="513"/>
      <c r="I343" s="513"/>
      <c r="J343" s="513"/>
      <c r="K343" s="515"/>
      <c r="L343" s="270"/>
      <c r="M343" s="511" t="str">
        <f t="shared" si="5"/>
        <v/>
      </c>
    </row>
    <row r="344" spans="1:13" ht="14.45" customHeight="1" x14ac:dyDescent="0.2">
      <c r="A344" s="516"/>
      <c r="B344" s="512"/>
      <c r="C344" s="513"/>
      <c r="D344" s="513"/>
      <c r="E344" s="514"/>
      <c r="F344" s="512"/>
      <c r="G344" s="513"/>
      <c r="H344" s="513"/>
      <c r="I344" s="513"/>
      <c r="J344" s="513"/>
      <c r="K344" s="515"/>
      <c r="L344" s="270"/>
      <c r="M344" s="511" t="str">
        <f t="shared" si="5"/>
        <v/>
      </c>
    </row>
    <row r="345" spans="1:13" ht="14.45" customHeight="1" x14ac:dyDescent="0.2">
      <c r="A345" s="516"/>
      <c r="B345" s="512"/>
      <c r="C345" s="513"/>
      <c r="D345" s="513"/>
      <c r="E345" s="514"/>
      <c r="F345" s="512"/>
      <c r="G345" s="513"/>
      <c r="H345" s="513"/>
      <c r="I345" s="513"/>
      <c r="J345" s="513"/>
      <c r="K345" s="515"/>
      <c r="L345" s="270"/>
      <c r="M345" s="511" t="str">
        <f t="shared" si="5"/>
        <v/>
      </c>
    </row>
    <row r="346" spans="1:13" ht="14.45" customHeight="1" x14ac:dyDescent="0.2">
      <c r="A346" s="516"/>
      <c r="B346" s="512"/>
      <c r="C346" s="513"/>
      <c r="D346" s="513"/>
      <c r="E346" s="514"/>
      <c r="F346" s="512"/>
      <c r="G346" s="513"/>
      <c r="H346" s="513"/>
      <c r="I346" s="513"/>
      <c r="J346" s="513"/>
      <c r="K346" s="515"/>
      <c r="L346" s="270"/>
      <c r="M346" s="511" t="str">
        <f t="shared" si="5"/>
        <v/>
      </c>
    </row>
    <row r="347" spans="1:13" ht="14.45" customHeight="1" x14ac:dyDescent="0.2">
      <c r="A347" s="516"/>
      <c r="B347" s="512"/>
      <c r="C347" s="513"/>
      <c r="D347" s="513"/>
      <c r="E347" s="514"/>
      <c r="F347" s="512"/>
      <c r="G347" s="513"/>
      <c r="H347" s="513"/>
      <c r="I347" s="513"/>
      <c r="J347" s="513"/>
      <c r="K347" s="515"/>
      <c r="L347" s="270"/>
      <c r="M347" s="511" t="str">
        <f t="shared" si="5"/>
        <v/>
      </c>
    </row>
    <row r="348" spans="1:13" ht="14.45" customHeight="1" x14ac:dyDescent="0.2">
      <c r="A348" s="516"/>
      <c r="B348" s="512"/>
      <c r="C348" s="513"/>
      <c r="D348" s="513"/>
      <c r="E348" s="514"/>
      <c r="F348" s="512"/>
      <c r="G348" s="513"/>
      <c r="H348" s="513"/>
      <c r="I348" s="513"/>
      <c r="J348" s="513"/>
      <c r="K348" s="515"/>
      <c r="L348" s="270"/>
      <c r="M348" s="511" t="str">
        <f t="shared" si="5"/>
        <v/>
      </c>
    </row>
    <row r="349" spans="1:13" ht="14.45" customHeight="1" x14ac:dyDescent="0.2">
      <c r="A349" s="516"/>
      <c r="B349" s="512"/>
      <c r="C349" s="513"/>
      <c r="D349" s="513"/>
      <c r="E349" s="514"/>
      <c r="F349" s="512"/>
      <c r="G349" s="513"/>
      <c r="H349" s="513"/>
      <c r="I349" s="513"/>
      <c r="J349" s="513"/>
      <c r="K349" s="515"/>
      <c r="L349" s="270"/>
      <c r="M349" s="511" t="str">
        <f t="shared" si="5"/>
        <v/>
      </c>
    </row>
    <row r="350" spans="1:13" ht="14.45" customHeight="1" x14ac:dyDescent="0.2">
      <c r="A350" s="516"/>
      <c r="B350" s="512"/>
      <c r="C350" s="513"/>
      <c r="D350" s="513"/>
      <c r="E350" s="514"/>
      <c r="F350" s="512"/>
      <c r="G350" s="513"/>
      <c r="H350" s="513"/>
      <c r="I350" s="513"/>
      <c r="J350" s="513"/>
      <c r="K350" s="515"/>
      <c r="L350" s="270"/>
      <c r="M350" s="511" t="str">
        <f t="shared" si="5"/>
        <v/>
      </c>
    </row>
    <row r="351" spans="1:13" ht="14.45" customHeight="1" x14ac:dyDescent="0.2">
      <c r="A351" s="516"/>
      <c r="B351" s="512"/>
      <c r="C351" s="513"/>
      <c r="D351" s="513"/>
      <c r="E351" s="514"/>
      <c r="F351" s="512"/>
      <c r="G351" s="513"/>
      <c r="H351" s="513"/>
      <c r="I351" s="513"/>
      <c r="J351" s="513"/>
      <c r="K351" s="515"/>
      <c r="L351" s="270"/>
      <c r="M351" s="511" t="str">
        <f t="shared" si="5"/>
        <v/>
      </c>
    </row>
    <row r="352" spans="1:13" ht="14.45" customHeight="1" x14ac:dyDescent="0.2">
      <c r="A352" s="516"/>
      <c r="B352" s="512"/>
      <c r="C352" s="513"/>
      <c r="D352" s="513"/>
      <c r="E352" s="514"/>
      <c r="F352" s="512"/>
      <c r="G352" s="513"/>
      <c r="H352" s="513"/>
      <c r="I352" s="513"/>
      <c r="J352" s="513"/>
      <c r="K352" s="515"/>
      <c r="L352" s="270"/>
      <c r="M352" s="511" t="str">
        <f t="shared" si="5"/>
        <v/>
      </c>
    </row>
    <row r="353" spans="1:13" ht="14.45" customHeight="1" x14ac:dyDescent="0.2">
      <c r="A353" s="516"/>
      <c r="B353" s="512"/>
      <c r="C353" s="513"/>
      <c r="D353" s="513"/>
      <c r="E353" s="514"/>
      <c r="F353" s="512"/>
      <c r="G353" s="513"/>
      <c r="H353" s="513"/>
      <c r="I353" s="513"/>
      <c r="J353" s="513"/>
      <c r="K353" s="515"/>
      <c r="L353" s="270"/>
      <c r="M353" s="511" t="str">
        <f t="shared" si="5"/>
        <v/>
      </c>
    </row>
    <row r="354" spans="1:13" ht="14.45" customHeight="1" x14ac:dyDescent="0.2">
      <c r="A354" s="516"/>
      <c r="B354" s="512"/>
      <c r="C354" s="513"/>
      <c r="D354" s="513"/>
      <c r="E354" s="514"/>
      <c r="F354" s="512"/>
      <c r="G354" s="513"/>
      <c r="H354" s="513"/>
      <c r="I354" s="513"/>
      <c r="J354" s="513"/>
      <c r="K354" s="515"/>
      <c r="L354" s="270"/>
      <c r="M354" s="511" t="str">
        <f t="shared" si="5"/>
        <v/>
      </c>
    </row>
    <row r="355" spans="1:13" ht="14.45" customHeight="1" x14ac:dyDescent="0.2">
      <c r="A355" s="516"/>
      <c r="B355" s="512"/>
      <c r="C355" s="513"/>
      <c r="D355" s="513"/>
      <c r="E355" s="514"/>
      <c r="F355" s="512"/>
      <c r="G355" s="513"/>
      <c r="H355" s="513"/>
      <c r="I355" s="513"/>
      <c r="J355" s="513"/>
      <c r="K355" s="515"/>
      <c r="L355" s="270"/>
      <c r="M355" s="511" t="str">
        <f t="shared" si="5"/>
        <v/>
      </c>
    </row>
    <row r="356" spans="1:13" ht="14.45" customHeight="1" x14ac:dyDescent="0.2">
      <c r="A356" s="516"/>
      <c r="B356" s="512"/>
      <c r="C356" s="513"/>
      <c r="D356" s="513"/>
      <c r="E356" s="514"/>
      <c r="F356" s="512"/>
      <c r="G356" s="513"/>
      <c r="H356" s="513"/>
      <c r="I356" s="513"/>
      <c r="J356" s="513"/>
      <c r="K356" s="515"/>
      <c r="L356" s="270"/>
      <c r="M356" s="511" t="str">
        <f t="shared" si="5"/>
        <v/>
      </c>
    </row>
    <row r="357" spans="1:13" ht="14.45" customHeight="1" x14ac:dyDescent="0.2">
      <c r="A357" s="516"/>
      <c r="B357" s="512"/>
      <c r="C357" s="513"/>
      <c r="D357" s="513"/>
      <c r="E357" s="514"/>
      <c r="F357" s="512"/>
      <c r="G357" s="513"/>
      <c r="H357" s="513"/>
      <c r="I357" s="513"/>
      <c r="J357" s="513"/>
      <c r="K357" s="515"/>
      <c r="L357" s="270"/>
      <c r="M357" s="511" t="str">
        <f t="shared" si="5"/>
        <v/>
      </c>
    </row>
    <row r="358" spans="1:13" ht="14.45" customHeight="1" x14ac:dyDescent="0.2">
      <c r="A358" s="516"/>
      <c r="B358" s="512"/>
      <c r="C358" s="513"/>
      <c r="D358" s="513"/>
      <c r="E358" s="514"/>
      <c r="F358" s="512"/>
      <c r="G358" s="513"/>
      <c r="H358" s="513"/>
      <c r="I358" s="513"/>
      <c r="J358" s="513"/>
      <c r="K358" s="515"/>
      <c r="L358" s="270"/>
      <c r="M358" s="511" t="str">
        <f t="shared" si="5"/>
        <v/>
      </c>
    </row>
    <row r="359" spans="1:13" ht="14.45" customHeight="1" x14ac:dyDescent="0.2">
      <c r="A359" s="516"/>
      <c r="B359" s="512"/>
      <c r="C359" s="513"/>
      <c r="D359" s="513"/>
      <c r="E359" s="514"/>
      <c r="F359" s="512"/>
      <c r="G359" s="513"/>
      <c r="H359" s="513"/>
      <c r="I359" s="513"/>
      <c r="J359" s="513"/>
      <c r="K359" s="515"/>
      <c r="L359" s="270"/>
      <c r="M359" s="511" t="str">
        <f t="shared" si="5"/>
        <v/>
      </c>
    </row>
    <row r="360" spans="1:13" ht="14.45" customHeight="1" x14ac:dyDescent="0.2">
      <c r="A360" s="516"/>
      <c r="B360" s="512"/>
      <c r="C360" s="513"/>
      <c r="D360" s="513"/>
      <c r="E360" s="514"/>
      <c r="F360" s="512"/>
      <c r="G360" s="513"/>
      <c r="H360" s="513"/>
      <c r="I360" s="513"/>
      <c r="J360" s="513"/>
      <c r="K360" s="515"/>
      <c r="L360" s="270"/>
      <c r="M360" s="511" t="str">
        <f t="shared" si="5"/>
        <v/>
      </c>
    </row>
    <row r="361" spans="1:13" ht="14.45" customHeight="1" x14ac:dyDescent="0.2">
      <c r="A361" s="516"/>
      <c r="B361" s="512"/>
      <c r="C361" s="513"/>
      <c r="D361" s="513"/>
      <c r="E361" s="514"/>
      <c r="F361" s="512"/>
      <c r="G361" s="513"/>
      <c r="H361" s="513"/>
      <c r="I361" s="513"/>
      <c r="J361" s="513"/>
      <c r="K361" s="515"/>
      <c r="L361" s="270"/>
      <c r="M361" s="511" t="str">
        <f t="shared" si="5"/>
        <v/>
      </c>
    </row>
    <row r="362" spans="1:13" ht="14.45" customHeight="1" x14ac:dyDescent="0.2">
      <c r="A362" s="516"/>
      <c r="B362" s="512"/>
      <c r="C362" s="513"/>
      <c r="D362" s="513"/>
      <c r="E362" s="514"/>
      <c r="F362" s="512"/>
      <c r="G362" s="513"/>
      <c r="H362" s="513"/>
      <c r="I362" s="513"/>
      <c r="J362" s="513"/>
      <c r="K362" s="515"/>
      <c r="L362" s="270"/>
      <c r="M362" s="511" t="str">
        <f t="shared" si="5"/>
        <v/>
      </c>
    </row>
    <row r="363" spans="1:13" ht="14.45" customHeight="1" x14ac:dyDescent="0.2">
      <c r="A363" s="516"/>
      <c r="B363" s="512"/>
      <c r="C363" s="513"/>
      <c r="D363" s="513"/>
      <c r="E363" s="514"/>
      <c r="F363" s="512"/>
      <c r="G363" s="513"/>
      <c r="H363" s="513"/>
      <c r="I363" s="513"/>
      <c r="J363" s="513"/>
      <c r="K363" s="515"/>
      <c r="L363" s="270"/>
      <c r="M363" s="511" t="str">
        <f t="shared" si="5"/>
        <v/>
      </c>
    </row>
    <row r="364" spans="1:13" ht="14.45" customHeight="1" x14ac:dyDescent="0.2">
      <c r="A364" s="516"/>
      <c r="B364" s="512"/>
      <c r="C364" s="513"/>
      <c r="D364" s="513"/>
      <c r="E364" s="514"/>
      <c r="F364" s="512"/>
      <c r="G364" s="513"/>
      <c r="H364" s="513"/>
      <c r="I364" s="513"/>
      <c r="J364" s="513"/>
      <c r="K364" s="515"/>
      <c r="L364" s="270"/>
      <c r="M364" s="511" t="str">
        <f t="shared" si="5"/>
        <v/>
      </c>
    </row>
    <row r="365" spans="1:13" ht="14.45" customHeight="1" x14ac:dyDescent="0.2">
      <c r="A365" s="516"/>
      <c r="B365" s="512"/>
      <c r="C365" s="513"/>
      <c r="D365" s="513"/>
      <c r="E365" s="514"/>
      <c r="F365" s="512"/>
      <c r="G365" s="513"/>
      <c r="H365" s="513"/>
      <c r="I365" s="513"/>
      <c r="J365" s="513"/>
      <c r="K365" s="515"/>
      <c r="L365" s="270"/>
      <c r="M365" s="511" t="str">
        <f t="shared" si="5"/>
        <v/>
      </c>
    </row>
    <row r="366" spans="1:13" ht="14.45" customHeight="1" x14ac:dyDescent="0.2">
      <c r="A366" s="516"/>
      <c r="B366" s="512"/>
      <c r="C366" s="513"/>
      <c r="D366" s="513"/>
      <c r="E366" s="514"/>
      <c r="F366" s="512"/>
      <c r="G366" s="513"/>
      <c r="H366" s="513"/>
      <c r="I366" s="513"/>
      <c r="J366" s="513"/>
      <c r="K366" s="515"/>
      <c r="L366" s="270"/>
      <c r="M366" s="511" t="str">
        <f t="shared" si="5"/>
        <v/>
      </c>
    </row>
    <row r="367" spans="1:13" ht="14.45" customHeight="1" x14ac:dyDescent="0.2">
      <c r="A367" s="516"/>
      <c r="B367" s="512"/>
      <c r="C367" s="513"/>
      <c r="D367" s="513"/>
      <c r="E367" s="514"/>
      <c r="F367" s="512"/>
      <c r="G367" s="513"/>
      <c r="H367" s="513"/>
      <c r="I367" s="513"/>
      <c r="J367" s="513"/>
      <c r="K367" s="515"/>
      <c r="L367" s="270"/>
      <c r="M367" s="511" t="str">
        <f t="shared" si="5"/>
        <v/>
      </c>
    </row>
    <row r="368" spans="1:13" ht="14.45" customHeight="1" x14ac:dyDescent="0.2">
      <c r="A368" s="516"/>
      <c r="B368" s="512"/>
      <c r="C368" s="513"/>
      <c r="D368" s="513"/>
      <c r="E368" s="514"/>
      <c r="F368" s="512"/>
      <c r="G368" s="513"/>
      <c r="H368" s="513"/>
      <c r="I368" s="513"/>
      <c r="J368" s="513"/>
      <c r="K368" s="515"/>
      <c r="L368" s="270"/>
      <c r="M368" s="511" t="str">
        <f t="shared" si="5"/>
        <v/>
      </c>
    </row>
    <row r="369" spans="1:13" ht="14.45" customHeight="1" x14ac:dyDescent="0.2">
      <c r="A369" s="516"/>
      <c r="B369" s="512"/>
      <c r="C369" s="513"/>
      <c r="D369" s="513"/>
      <c r="E369" s="514"/>
      <c r="F369" s="512"/>
      <c r="G369" s="513"/>
      <c r="H369" s="513"/>
      <c r="I369" s="513"/>
      <c r="J369" s="513"/>
      <c r="K369" s="515"/>
      <c r="L369" s="270"/>
      <c r="M369" s="511" t="str">
        <f t="shared" si="5"/>
        <v/>
      </c>
    </row>
    <row r="370" spans="1:13" ht="14.45" customHeight="1" x14ac:dyDescent="0.2">
      <c r="A370" s="516"/>
      <c r="B370" s="512"/>
      <c r="C370" s="513"/>
      <c r="D370" s="513"/>
      <c r="E370" s="514"/>
      <c r="F370" s="512"/>
      <c r="G370" s="513"/>
      <c r="H370" s="513"/>
      <c r="I370" s="513"/>
      <c r="J370" s="513"/>
      <c r="K370" s="515"/>
      <c r="L370" s="270"/>
      <c r="M370" s="511" t="str">
        <f t="shared" si="5"/>
        <v/>
      </c>
    </row>
    <row r="371" spans="1:13" ht="14.45" customHeight="1" x14ac:dyDescent="0.2">
      <c r="A371" s="516"/>
      <c r="B371" s="512"/>
      <c r="C371" s="513"/>
      <c r="D371" s="513"/>
      <c r="E371" s="514"/>
      <c r="F371" s="512"/>
      <c r="G371" s="513"/>
      <c r="H371" s="513"/>
      <c r="I371" s="513"/>
      <c r="J371" s="513"/>
      <c r="K371" s="515"/>
      <c r="L371" s="270"/>
      <c r="M371" s="511" t="str">
        <f t="shared" si="5"/>
        <v/>
      </c>
    </row>
    <row r="372" spans="1:13" ht="14.45" customHeight="1" x14ac:dyDescent="0.2">
      <c r="A372" s="516"/>
      <c r="B372" s="512"/>
      <c r="C372" s="513"/>
      <c r="D372" s="513"/>
      <c r="E372" s="514"/>
      <c r="F372" s="512"/>
      <c r="G372" s="513"/>
      <c r="H372" s="513"/>
      <c r="I372" s="513"/>
      <c r="J372" s="513"/>
      <c r="K372" s="515"/>
      <c r="L372" s="270"/>
      <c r="M372" s="511" t="str">
        <f t="shared" si="5"/>
        <v/>
      </c>
    </row>
    <row r="373" spans="1:13" ht="14.45" customHeight="1" x14ac:dyDescent="0.2">
      <c r="A373" s="516"/>
      <c r="B373" s="512"/>
      <c r="C373" s="513"/>
      <c r="D373" s="513"/>
      <c r="E373" s="514"/>
      <c r="F373" s="512"/>
      <c r="G373" s="513"/>
      <c r="H373" s="513"/>
      <c r="I373" s="513"/>
      <c r="J373" s="513"/>
      <c r="K373" s="515"/>
      <c r="L373" s="270"/>
      <c r="M373" s="511" t="str">
        <f t="shared" si="5"/>
        <v/>
      </c>
    </row>
    <row r="374" spans="1:13" ht="14.45" customHeight="1" x14ac:dyDescent="0.2">
      <c r="A374" s="516"/>
      <c r="B374" s="512"/>
      <c r="C374" s="513"/>
      <c r="D374" s="513"/>
      <c r="E374" s="514"/>
      <c r="F374" s="512"/>
      <c r="G374" s="513"/>
      <c r="H374" s="513"/>
      <c r="I374" s="513"/>
      <c r="J374" s="513"/>
      <c r="K374" s="515"/>
      <c r="L374" s="270"/>
      <c r="M374" s="511" t="str">
        <f t="shared" si="5"/>
        <v/>
      </c>
    </row>
    <row r="375" spans="1:13" ht="14.45" customHeight="1" x14ac:dyDescent="0.2">
      <c r="A375" s="516"/>
      <c r="B375" s="512"/>
      <c r="C375" s="513"/>
      <c r="D375" s="513"/>
      <c r="E375" s="514"/>
      <c r="F375" s="512"/>
      <c r="G375" s="513"/>
      <c r="H375" s="513"/>
      <c r="I375" s="513"/>
      <c r="J375" s="513"/>
      <c r="K375" s="515"/>
      <c r="L375" s="270"/>
      <c r="M375" s="511" t="str">
        <f t="shared" si="5"/>
        <v/>
      </c>
    </row>
    <row r="376" spans="1:13" ht="14.45" customHeight="1" x14ac:dyDescent="0.2">
      <c r="A376" s="516"/>
      <c r="B376" s="512"/>
      <c r="C376" s="513"/>
      <c r="D376" s="513"/>
      <c r="E376" s="514"/>
      <c r="F376" s="512"/>
      <c r="G376" s="513"/>
      <c r="H376" s="513"/>
      <c r="I376" s="513"/>
      <c r="J376" s="513"/>
      <c r="K376" s="515"/>
      <c r="L376" s="270"/>
      <c r="M376" s="511" t="str">
        <f t="shared" si="5"/>
        <v/>
      </c>
    </row>
    <row r="377" spans="1:13" ht="14.45" customHeight="1" x14ac:dyDescent="0.2">
      <c r="A377" s="516"/>
      <c r="B377" s="512"/>
      <c r="C377" s="513"/>
      <c r="D377" s="513"/>
      <c r="E377" s="514"/>
      <c r="F377" s="512"/>
      <c r="G377" s="513"/>
      <c r="H377" s="513"/>
      <c r="I377" s="513"/>
      <c r="J377" s="513"/>
      <c r="K377" s="515"/>
      <c r="L377" s="270"/>
      <c r="M377" s="511" t="str">
        <f t="shared" si="5"/>
        <v/>
      </c>
    </row>
    <row r="378" spans="1:13" ht="14.45" customHeight="1" x14ac:dyDescent="0.2">
      <c r="A378" s="516"/>
      <c r="B378" s="512"/>
      <c r="C378" s="513"/>
      <c r="D378" s="513"/>
      <c r="E378" s="514"/>
      <c r="F378" s="512"/>
      <c r="G378" s="513"/>
      <c r="H378" s="513"/>
      <c r="I378" s="513"/>
      <c r="J378" s="513"/>
      <c r="K378" s="515"/>
      <c r="L378" s="270"/>
      <c r="M378" s="511" t="str">
        <f t="shared" si="5"/>
        <v/>
      </c>
    </row>
    <row r="379" spans="1:13" ht="14.45" customHeight="1" x14ac:dyDescent="0.2">
      <c r="A379" s="516"/>
      <c r="B379" s="512"/>
      <c r="C379" s="513"/>
      <c r="D379" s="513"/>
      <c r="E379" s="514"/>
      <c r="F379" s="512"/>
      <c r="G379" s="513"/>
      <c r="H379" s="513"/>
      <c r="I379" s="513"/>
      <c r="J379" s="513"/>
      <c r="K379" s="515"/>
      <c r="L379" s="270"/>
      <c r="M379" s="511" t="str">
        <f t="shared" si="5"/>
        <v/>
      </c>
    </row>
    <row r="380" spans="1:13" ht="14.45" customHeight="1" x14ac:dyDescent="0.2">
      <c r="A380" s="516"/>
      <c r="B380" s="512"/>
      <c r="C380" s="513"/>
      <c r="D380" s="513"/>
      <c r="E380" s="514"/>
      <c r="F380" s="512"/>
      <c r="G380" s="513"/>
      <c r="H380" s="513"/>
      <c r="I380" s="513"/>
      <c r="J380" s="513"/>
      <c r="K380" s="515"/>
      <c r="L380" s="270"/>
      <c r="M380" s="511" t="str">
        <f t="shared" si="5"/>
        <v/>
      </c>
    </row>
    <row r="381" spans="1:13" ht="14.45" customHeight="1" x14ac:dyDescent="0.2">
      <c r="A381" s="516"/>
      <c r="B381" s="512"/>
      <c r="C381" s="513"/>
      <c r="D381" s="513"/>
      <c r="E381" s="514"/>
      <c r="F381" s="512"/>
      <c r="G381" s="513"/>
      <c r="H381" s="513"/>
      <c r="I381" s="513"/>
      <c r="J381" s="513"/>
      <c r="K381" s="515"/>
      <c r="L381" s="270"/>
      <c r="M381" s="511" t="str">
        <f t="shared" si="5"/>
        <v/>
      </c>
    </row>
    <row r="382" spans="1:13" ht="14.45" customHeight="1" x14ac:dyDescent="0.2">
      <c r="A382" s="516"/>
      <c r="B382" s="512"/>
      <c r="C382" s="513"/>
      <c r="D382" s="513"/>
      <c r="E382" s="514"/>
      <c r="F382" s="512"/>
      <c r="G382" s="513"/>
      <c r="H382" s="513"/>
      <c r="I382" s="513"/>
      <c r="J382" s="513"/>
      <c r="K382" s="515"/>
      <c r="L382" s="270"/>
      <c r="M382" s="511" t="str">
        <f t="shared" si="5"/>
        <v/>
      </c>
    </row>
    <row r="383" spans="1:13" ht="14.45" customHeight="1" x14ac:dyDescent="0.2">
      <c r="A383" s="516"/>
      <c r="B383" s="512"/>
      <c r="C383" s="513"/>
      <c r="D383" s="513"/>
      <c r="E383" s="514"/>
      <c r="F383" s="512"/>
      <c r="G383" s="513"/>
      <c r="H383" s="513"/>
      <c r="I383" s="513"/>
      <c r="J383" s="513"/>
      <c r="K383" s="515"/>
      <c r="L383" s="270"/>
      <c r="M383" s="511" t="str">
        <f t="shared" si="5"/>
        <v/>
      </c>
    </row>
    <row r="384" spans="1:13" ht="14.45" customHeight="1" x14ac:dyDescent="0.2">
      <c r="A384" s="516"/>
      <c r="B384" s="512"/>
      <c r="C384" s="513"/>
      <c r="D384" s="513"/>
      <c r="E384" s="514"/>
      <c r="F384" s="512"/>
      <c r="G384" s="513"/>
      <c r="H384" s="513"/>
      <c r="I384" s="513"/>
      <c r="J384" s="513"/>
      <c r="K384" s="515"/>
      <c r="L384" s="270"/>
      <c r="M384" s="511" t="str">
        <f t="shared" si="5"/>
        <v/>
      </c>
    </row>
    <row r="385" spans="1:13" ht="14.45" customHeight="1" x14ac:dyDescent="0.2">
      <c r="A385" s="516"/>
      <c r="B385" s="512"/>
      <c r="C385" s="513"/>
      <c r="D385" s="513"/>
      <c r="E385" s="514"/>
      <c r="F385" s="512"/>
      <c r="G385" s="513"/>
      <c r="H385" s="513"/>
      <c r="I385" s="513"/>
      <c r="J385" s="513"/>
      <c r="K385" s="515"/>
      <c r="L385" s="270"/>
      <c r="M385" s="511" t="str">
        <f t="shared" si="5"/>
        <v/>
      </c>
    </row>
    <row r="386" spans="1:13" ht="14.45" customHeight="1" x14ac:dyDescent="0.2">
      <c r="A386" s="516"/>
      <c r="B386" s="512"/>
      <c r="C386" s="513"/>
      <c r="D386" s="513"/>
      <c r="E386" s="514"/>
      <c r="F386" s="512"/>
      <c r="G386" s="513"/>
      <c r="H386" s="513"/>
      <c r="I386" s="513"/>
      <c r="J386" s="513"/>
      <c r="K386" s="515"/>
      <c r="L386" s="270"/>
      <c r="M386" s="511" t="str">
        <f t="shared" si="5"/>
        <v/>
      </c>
    </row>
    <row r="387" spans="1:13" ht="14.45" customHeight="1" x14ac:dyDescent="0.2">
      <c r="A387" s="516"/>
      <c r="B387" s="512"/>
      <c r="C387" s="513"/>
      <c r="D387" s="513"/>
      <c r="E387" s="514"/>
      <c r="F387" s="512"/>
      <c r="G387" s="513"/>
      <c r="H387" s="513"/>
      <c r="I387" s="513"/>
      <c r="J387" s="513"/>
      <c r="K387" s="515"/>
      <c r="L387" s="270"/>
      <c r="M387" s="511" t="str">
        <f t="shared" si="5"/>
        <v/>
      </c>
    </row>
    <row r="388" spans="1:13" ht="14.45" customHeight="1" x14ac:dyDescent="0.2">
      <c r="A388" s="516"/>
      <c r="B388" s="512"/>
      <c r="C388" s="513"/>
      <c r="D388" s="513"/>
      <c r="E388" s="514"/>
      <c r="F388" s="512"/>
      <c r="G388" s="513"/>
      <c r="H388" s="513"/>
      <c r="I388" s="513"/>
      <c r="J388" s="513"/>
      <c r="K388" s="515"/>
      <c r="L388" s="270"/>
      <c r="M388" s="511" t="str">
        <f t="shared" si="5"/>
        <v/>
      </c>
    </row>
    <row r="389" spans="1:13" ht="14.45" customHeight="1" x14ac:dyDescent="0.2">
      <c r="A389" s="516"/>
      <c r="B389" s="512"/>
      <c r="C389" s="513"/>
      <c r="D389" s="513"/>
      <c r="E389" s="514"/>
      <c r="F389" s="512"/>
      <c r="G389" s="513"/>
      <c r="H389" s="513"/>
      <c r="I389" s="513"/>
      <c r="J389" s="513"/>
      <c r="K389" s="515"/>
      <c r="L389" s="270"/>
      <c r="M389" s="511" t="str">
        <f t="shared" si="5"/>
        <v/>
      </c>
    </row>
    <row r="390" spans="1:13" ht="14.45" customHeight="1" x14ac:dyDescent="0.2">
      <c r="A390" s="516"/>
      <c r="B390" s="512"/>
      <c r="C390" s="513"/>
      <c r="D390" s="513"/>
      <c r="E390" s="514"/>
      <c r="F390" s="512"/>
      <c r="G390" s="513"/>
      <c r="H390" s="513"/>
      <c r="I390" s="513"/>
      <c r="J390" s="513"/>
      <c r="K390" s="515"/>
      <c r="L390" s="270"/>
      <c r="M390" s="51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16"/>
      <c r="B391" s="512"/>
      <c r="C391" s="513"/>
      <c r="D391" s="513"/>
      <c r="E391" s="514"/>
      <c r="F391" s="512"/>
      <c r="G391" s="513"/>
      <c r="H391" s="513"/>
      <c r="I391" s="513"/>
      <c r="J391" s="513"/>
      <c r="K391" s="515"/>
      <c r="L391" s="270"/>
      <c r="M391" s="511" t="str">
        <f t="shared" si="6"/>
        <v/>
      </c>
    </row>
    <row r="392" spans="1:13" ht="14.45" customHeight="1" x14ac:dyDescent="0.2">
      <c r="A392" s="516"/>
      <c r="B392" s="512"/>
      <c r="C392" s="513"/>
      <c r="D392" s="513"/>
      <c r="E392" s="514"/>
      <c r="F392" s="512"/>
      <c r="G392" s="513"/>
      <c r="H392" s="513"/>
      <c r="I392" s="513"/>
      <c r="J392" s="513"/>
      <c r="K392" s="515"/>
      <c r="L392" s="270"/>
      <c r="M392" s="511" t="str">
        <f t="shared" si="6"/>
        <v/>
      </c>
    </row>
    <row r="393" spans="1:13" ht="14.45" customHeight="1" x14ac:dyDescent="0.2">
      <c r="A393" s="516"/>
      <c r="B393" s="512"/>
      <c r="C393" s="513"/>
      <c r="D393" s="513"/>
      <c r="E393" s="514"/>
      <c r="F393" s="512"/>
      <c r="G393" s="513"/>
      <c r="H393" s="513"/>
      <c r="I393" s="513"/>
      <c r="J393" s="513"/>
      <c r="K393" s="515"/>
      <c r="L393" s="270"/>
      <c r="M393" s="511" t="str">
        <f t="shared" si="6"/>
        <v/>
      </c>
    </row>
    <row r="394" spans="1:13" ht="14.45" customHeight="1" x14ac:dyDescent="0.2">
      <c r="A394" s="516"/>
      <c r="B394" s="512"/>
      <c r="C394" s="513"/>
      <c r="D394" s="513"/>
      <c r="E394" s="514"/>
      <c r="F394" s="512"/>
      <c r="G394" s="513"/>
      <c r="H394" s="513"/>
      <c r="I394" s="513"/>
      <c r="J394" s="513"/>
      <c r="K394" s="515"/>
      <c r="L394" s="270"/>
      <c r="M394" s="511" t="str">
        <f t="shared" si="6"/>
        <v/>
      </c>
    </row>
    <row r="395" spans="1:13" ht="14.45" customHeight="1" x14ac:dyDescent="0.2">
      <c r="A395" s="516"/>
      <c r="B395" s="512"/>
      <c r="C395" s="513"/>
      <c r="D395" s="513"/>
      <c r="E395" s="514"/>
      <c r="F395" s="512"/>
      <c r="G395" s="513"/>
      <c r="H395" s="513"/>
      <c r="I395" s="513"/>
      <c r="J395" s="513"/>
      <c r="K395" s="515"/>
      <c r="L395" s="270"/>
      <c r="M395" s="511" t="str">
        <f t="shared" si="6"/>
        <v/>
      </c>
    </row>
    <row r="396" spans="1:13" ht="14.45" customHeight="1" x14ac:dyDescent="0.2">
      <c r="A396" s="516"/>
      <c r="B396" s="512"/>
      <c r="C396" s="513"/>
      <c r="D396" s="513"/>
      <c r="E396" s="514"/>
      <c r="F396" s="512"/>
      <c r="G396" s="513"/>
      <c r="H396" s="513"/>
      <c r="I396" s="513"/>
      <c r="J396" s="513"/>
      <c r="K396" s="515"/>
      <c r="L396" s="270"/>
      <c r="M396" s="511" t="str">
        <f t="shared" si="6"/>
        <v/>
      </c>
    </row>
    <row r="397" spans="1:13" ht="14.45" customHeight="1" x14ac:dyDescent="0.2">
      <c r="A397" s="516"/>
      <c r="B397" s="512"/>
      <c r="C397" s="513"/>
      <c r="D397" s="513"/>
      <c r="E397" s="514"/>
      <c r="F397" s="512"/>
      <c r="G397" s="513"/>
      <c r="H397" s="513"/>
      <c r="I397" s="513"/>
      <c r="J397" s="513"/>
      <c r="K397" s="515"/>
      <c r="L397" s="270"/>
      <c r="M397" s="511" t="str">
        <f t="shared" si="6"/>
        <v/>
      </c>
    </row>
    <row r="398" spans="1:13" ht="14.45" customHeight="1" x14ac:dyDescent="0.2">
      <c r="A398" s="516"/>
      <c r="B398" s="512"/>
      <c r="C398" s="513"/>
      <c r="D398" s="513"/>
      <c r="E398" s="514"/>
      <c r="F398" s="512"/>
      <c r="G398" s="513"/>
      <c r="H398" s="513"/>
      <c r="I398" s="513"/>
      <c r="J398" s="513"/>
      <c r="K398" s="515"/>
      <c r="L398" s="270"/>
      <c r="M398" s="511" t="str">
        <f t="shared" si="6"/>
        <v/>
      </c>
    </row>
    <row r="399" spans="1:13" ht="14.45" customHeight="1" x14ac:dyDescent="0.2">
      <c r="A399" s="516"/>
      <c r="B399" s="512"/>
      <c r="C399" s="513"/>
      <c r="D399" s="513"/>
      <c r="E399" s="514"/>
      <c r="F399" s="512"/>
      <c r="G399" s="513"/>
      <c r="H399" s="513"/>
      <c r="I399" s="513"/>
      <c r="J399" s="513"/>
      <c r="K399" s="515"/>
      <c r="L399" s="270"/>
      <c r="M399" s="511" t="str">
        <f t="shared" si="6"/>
        <v/>
      </c>
    </row>
    <row r="400" spans="1:13" ht="14.45" customHeight="1" x14ac:dyDescent="0.2">
      <c r="A400" s="516"/>
      <c r="B400" s="512"/>
      <c r="C400" s="513"/>
      <c r="D400" s="513"/>
      <c r="E400" s="514"/>
      <c r="F400" s="512"/>
      <c r="G400" s="513"/>
      <c r="H400" s="513"/>
      <c r="I400" s="513"/>
      <c r="J400" s="513"/>
      <c r="K400" s="515"/>
      <c r="L400" s="270"/>
      <c r="M400" s="511" t="str">
        <f t="shared" si="6"/>
        <v/>
      </c>
    </row>
    <row r="401" spans="1:13" ht="14.45" customHeight="1" x14ac:dyDescent="0.2">
      <c r="A401" s="516"/>
      <c r="B401" s="512"/>
      <c r="C401" s="513"/>
      <c r="D401" s="513"/>
      <c r="E401" s="514"/>
      <c r="F401" s="512"/>
      <c r="G401" s="513"/>
      <c r="H401" s="513"/>
      <c r="I401" s="513"/>
      <c r="J401" s="513"/>
      <c r="K401" s="515"/>
      <c r="L401" s="270"/>
      <c r="M401" s="511" t="str">
        <f t="shared" si="6"/>
        <v/>
      </c>
    </row>
    <row r="402" spans="1:13" ht="14.45" customHeight="1" x14ac:dyDescent="0.2">
      <c r="A402" s="516"/>
      <c r="B402" s="512"/>
      <c r="C402" s="513"/>
      <c r="D402" s="513"/>
      <c r="E402" s="514"/>
      <c r="F402" s="512"/>
      <c r="G402" s="513"/>
      <c r="H402" s="513"/>
      <c r="I402" s="513"/>
      <c r="J402" s="513"/>
      <c r="K402" s="515"/>
      <c r="L402" s="270"/>
      <c r="M402" s="511" t="str">
        <f t="shared" si="6"/>
        <v/>
      </c>
    </row>
    <row r="403" spans="1:13" ht="14.45" customHeight="1" x14ac:dyDescent="0.2">
      <c r="A403" s="516"/>
      <c r="B403" s="512"/>
      <c r="C403" s="513"/>
      <c r="D403" s="513"/>
      <c r="E403" s="514"/>
      <c r="F403" s="512"/>
      <c r="G403" s="513"/>
      <c r="H403" s="513"/>
      <c r="I403" s="513"/>
      <c r="J403" s="513"/>
      <c r="K403" s="515"/>
      <c r="L403" s="270"/>
      <c r="M403" s="511" t="str">
        <f t="shared" si="6"/>
        <v/>
      </c>
    </row>
    <row r="404" spans="1:13" ht="14.45" customHeight="1" x14ac:dyDescent="0.2">
      <c r="A404" s="516"/>
      <c r="B404" s="512"/>
      <c r="C404" s="513"/>
      <c r="D404" s="513"/>
      <c r="E404" s="514"/>
      <c r="F404" s="512"/>
      <c r="G404" s="513"/>
      <c r="H404" s="513"/>
      <c r="I404" s="513"/>
      <c r="J404" s="513"/>
      <c r="K404" s="515"/>
      <c r="L404" s="270"/>
      <c r="M404" s="511" t="str">
        <f t="shared" si="6"/>
        <v/>
      </c>
    </row>
    <row r="405" spans="1:13" ht="14.45" customHeight="1" x14ac:dyDescent="0.2">
      <c r="A405" s="516"/>
      <c r="B405" s="512"/>
      <c r="C405" s="513"/>
      <c r="D405" s="513"/>
      <c r="E405" s="514"/>
      <c r="F405" s="512"/>
      <c r="G405" s="513"/>
      <c r="H405" s="513"/>
      <c r="I405" s="513"/>
      <c r="J405" s="513"/>
      <c r="K405" s="515"/>
      <c r="L405" s="270"/>
      <c r="M405" s="511" t="str">
        <f t="shared" si="6"/>
        <v/>
      </c>
    </row>
    <row r="406" spans="1:13" ht="14.45" customHeight="1" x14ac:dyDescent="0.2">
      <c r="A406" s="516"/>
      <c r="B406" s="512"/>
      <c r="C406" s="513"/>
      <c r="D406" s="513"/>
      <c r="E406" s="514"/>
      <c r="F406" s="512"/>
      <c r="G406" s="513"/>
      <c r="H406" s="513"/>
      <c r="I406" s="513"/>
      <c r="J406" s="513"/>
      <c r="K406" s="515"/>
      <c r="L406" s="270"/>
      <c r="M406" s="511" t="str">
        <f t="shared" si="6"/>
        <v/>
      </c>
    </row>
    <row r="407" spans="1:13" ht="14.45" customHeight="1" x14ac:dyDescent="0.2">
      <c r="A407" s="516"/>
      <c r="B407" s="512"/>
      <c r="C407" s="513"/>
      <c r="D407" s="513"/>
      <c r="E407" s="514"/>
      <c r="F407" s="512"/>
      <c r="G407" s="513"/>
      <c r="H407" s="513"/>
      <c r="I407" s="513"/>
      <c r="J407" s="513"/>
      <c r="K407" s="515"/>
      <c r="L407" s="270"/>
      <c r="M407" s="511" t="str">
        <f t="shared" si="6"/>
        <v/>
      </c>
    </row>
    <row r="408" spans="1:13" ht="14.45" customHeight="1" x14ac:dyDescent="0.2">
      <c r="A408" s="516"/>
      <c r="B408" s="512"/>
      <c r="C408" s="513"/>
      <c r="D408" s="513"/>
      <c r="E408" s="514"/>
      <c r="F408" s="512"/>
      <c r="G408" s="513"/>
      <c r="H408" s="513"/>
      <c r="I408" s="513"/>
      <c r="J408" s="513"/>
      <c r="K408" s="515"/>
      <c r="L408" s="270"/>
      <c r="M408" s="511" t="str">
        <f t="shared" si="6"/>
        <v/>
      </c>
    </row>
    <row r="409" spans="1:13" ht="14.45" customHeight="1" x14ac:dyDescent="0.2">
      <c r="A409" s="516"/>
      <c r="B409" s="512"/>
      <c r="C409" s="513"/>
      <c r="D409" s="513"/>
      <c r="E409" s="514"/>
      <c r="F409" s="512"/>
      <c r="G409" s="513"/>
      <c r="H409" s="513"/>
      <c r="I409" s="513"/>
      <c r="J409" s="513"/>
      <c r="K409" s="515"/>
      <c r="L409" s="270"/>
      <c r="M409" s="511" t="str">
        <f t="shared" si="6"/>
        <v/>
      </c>
    </row>
    <row r="410" spans="1:13" ht="14.45" customHeight="1" x14ac:dyDescent="0.2">
      <c r="A410" s="516"/>
      <c r="B410" s="512"/>
      <c r="C410" s="513"/>
      <c r="D410" s="513"/>
      <c r="E410" s="514"/>
      <c r="F410" s="512"/>
      <c r="G410" s="513"/>
      <c r="H410" s="513"/>
      <c r="I410" s="513"/>
      <c r="J410" s="513"/>
      <c r="K410" s="515"/>
      <c r="L410" s="270"/>
      <c r="M410" s="511" t="str">
        <f t="shared" si="6"/>
        <v/>
      </c>
    </row>
    <row r="411" spans="1:13" ht="14.45" customHeight="1" x14ac:dyDescent="0.2">
      <c r="A411" s="516"/>
      <c r="B411" s="512"/>
      <c r="C411" s="513"/>
      <c r="D411" s="513"/>
      <c r="E411" s="514"/>
      <c r="F411" s="512"/>
      <c r="G411" s="513"/>
      <c r="H411" s="513"/>
      <c r="I411" s="513"/>
      <c r="J411" s="513"/>
      <c r="K411" s="515"/>
      <c r="L411" s="270"/>
      <c r="M411" s="511" t="str">
        <f t="shared" si="6"/>
        <v/>
      </c>
    </row>
    <row r="412" spans="1:13" ht="14.45" customHeight="1" x14ac:dyDescent="0.2">
      <c r="A412" s="516"/>
      <c r="B412" s="512"/>
      <c r="C412" s="513"/>
      <c r="D412" s="513"/>
      <c r="E412" s="514"/>
      <c r="F412" s="512"/>
      <c r="G412" s="513"/>
      <c r="H412" s="513"/>
      <c r="I412" s="513"/>
      <c r="J412" s="513"/>
      <c r="K412" s="515"/>
      <c r="L412" s="270"/>
      <c r="M412" s="511" t="str">
        <f t="shared" si="6"/>
        <v/>
      </c>
    </row>
    <row r="413" spans="1:13" ht="14.45" customHeight="1" x14ac:dyDescent="0.2">
      <c r="A413" s="516"/>
      <c r="B413" s="512"/>
      <c r="C413" s="513"/>
      <c r="D413" s="513"/>
      <c r="E413" s="514"/>
      <c r="F413" s="512"/>
      <c r="G413" s="513"/>
      <c r="H413" s="513"/>
      <c r="I413" s="513"/>
      <c r="J413" s="513"/>
      <c r="K413" s="515"/>
      <c r="L413" s="270"/>
      <c r="M413" s="511" t="str">
        <f t="shared" si="6"/>
        <v/>
      </c>
    </row>
    <row r="414" spans="1:13" ht="14.45" customHeight="1" x14ac:dyDescent="0.2">
      <c r="A414" s="516"/>
      <c r="B414" s="512"/>
      <c r="C414" s="513"/>
      <c r="D414" s="513"/>
      <c r="E414" s="514"/>
      <c r="F414" s="512"/>
      <c r="G414" s="513"/>
      <c r="H414" s="513"/>
      <c r="I414" s="513"/>
      <c r="J414" s="513"/>
      <c r="K414" s="515"/>
      <c r="L414" s="270"/>
      <c r="M414" s="511" t="str">
        <f t="shared" si="6"/>
        <v/>
      </c>
    </row>
    <row r="415" spans="1:13" ht="14.45" customHeight="1" x14ac:dyDescent="0.2">
      <c r="A415" s="516"/>
      <c r="B415" s="512"/>
      <c r="C415" s="513"/>
      <c r="D415" s="513"/>
      <c r="E415" s="514"/>
      <c r="F415" s="512"/>
      <c r="G415" s="513"/>
      <c r="H415" s="513"/>
      <c r="I415" s="513"/>
      <c r="J415" s="513"/>
      <c r="K415" s="515"/>
      <c r="L415" s="270"/>
      <c r="M415" s="511" t="str">
        <f t="shared" si="6"/>
        <v/>
      </c>
    </row>
    <row r="416" spans="1:13" ht="14.45" customHeight="1" x14ac:dyDescent="0.2">
      <c r="A416" s="516"/>
      <c r="B416" s="512"/>
      <c r="C416" s="513"/>
      <c r="D416" s="513"/>
      <c r="E416" s="514"/>
      <c r="F416" s="512"/>
      <c r="G416" s="513"/>
      <c r="H416" s="513"/>
      <c r="I416" s="513"/>
      <c r="J416" s="513"/>
      <c r="K416" s="515"/>
      <c r="L416" s="270"/>
      <c r="M416" s="511" t="str">
        <f t="shared" si="6"/>
        <v/>
      </c>
    </row>
    <row r="417" spans="1:13" ht="14.45" customHeight="1" x14ac:dyDescent="0.2">
      <c r="A417" s="516"/>
      <c r="B417" s="512"/>
      <c r="C417" s="513"/>
      <c r="D417" s="513"/>
      <c r="E417" s="514"/>
      <c r="F417" s="512"/>
      <c r="G417" s="513"/>
      <c r="H417" s="513"/>
      <c r="I417" s="513"/>
      <c r="J417" s="513"/>
      <c r="K417" s="515"/>
      <c r="L417" s="270"/>
      <c r="M417" s="511" t="str">
        <f t="shared" si="6"/>
        <v/>
      </c>
    </row>
    <row r="418" spans="1:13" ht="14.45" customHeight="1" x14ac:dyDescent="0.2">
      <c r="A418" s="516"/>
      <c r="B418" s="512"/>
      <c r="C418" s="513"/>
      <c r="D418" s="513"/>
      <c r="E418" s="514"/>
      <c r="F418" s="512"/>
      <c r="G418" s="513"/>
      <c r="H418" s="513"/>
      <c r="I418" s="513"/>
      <c r="J418" s="513"/>
      <c r="K418" s="515"/>
      <c r="L418" s="270"/>
      <c r="M418" s="511" t="str">
        <f t="shared" si="6"/>
        <v/>
      </c>
    </row>
    <row r="419" spans="1:13" ht="14.45" customHeight="1" x14ac:dyDescent="0.2">
      <c r="A419" s="516"/>
      <c r="B419" s="512"/>
      <c r="C419" s="513"/>
      <c r="D419" s="513"/>
      <c r="E419" s="514"/>
      <c r="F419" s="512"/>
      <c r="G419" s="513"/>
      <c r="H419" s="513"/>
      <c r="I419" s="513"/>
      <c r="J419" s="513"/>
      <c r="K419" s="515"/>
      <c r="L419" s="270"/>
      <c r="M419" s="511" t="str">
        <f t="shared" si="6"/>
        <v/>
      </c>
    </row>
    <row r="420" spans="1:13" ht="14.45" customHeight="1" x14ac:dyDescent="0.2">
      <c r="A420" s="516"/>
      <c r="B420" s="512"/>
      <c r="C420" s="513"/>
      <c r="D420" s="513"/>
      <c r="E420" s="514"/>
      <c r="F420" s="512"/>
      <c r="G420" s="513"/>
      <c r="H420" s="513"/>
      <c r="I420" s="513"/>
      <c r="J420" s="513"/>
      <c r="K420" s="515"/>
      <c r="L420" s="270"/>
      <c r="M420" s="511" t="str">
        <f t="shared" si="6"/>
        <v/>
      </c>
    </row>
    <row r="421" spans="1:13" ht="14.45" customHeight="1" x14ac:dyDescent="0.2">
      <c r="A421" s="516"/>
      <c r="B421" s="512"/>
      <c r="C421" s="513"/>
      <c r="D421" s="513"/>
      <c r="E421" s="514"/>
      <c r="F421" s="512"/>
      <c r="G421" s="513"/>
      <c r="H421" s="513"/>
      <c r="I421" s="513"/>
      <c r="J421" s="513"/>
      <c r="K421" s="515"/>
      <c r="L421" s="270"/>
      <c r="M421" s="511" t="str">
        <f t="shared" si="6"/>
        <v/>
      </c>
    </row>
    <row r="422" spans="1:13" ht="14.45" customHeight="1" x14ac:dyDescent="0.2">
      <c r="A422" s="516"/>
      <c r="B422" s="512"/>
      <c r="C422" s="513"/>
      <c r="D422" s="513"/>
      <c r="E422" s="514"/>
      <c r="F422" s="512"/>
      <c r="G422" s="513"/>
      <c r="H422" s="513"/>
      <c r="I422" s="513"/>
      <c r="J422" s="513"/>
      <c r="K422" s="515"/>
      <c r="L422" s="270"/>
      <c r="M422" s="511" t="str">
        <f t="shared" si="6"/>
        <v/>
      </c>
    </row>
    <row r="423" spans="1:13" ht="14.45" customHeight="1" x14ac:dyDescent="0.2">
      <c r="A423" s="516"/>
      <c r="B423" s="512"/>
      <c r="C423" s="513"/>
      <c r="D423" s="513"/>
      <c r="E423" s="514"/>
      <c r="F423" s="512"/>
      <c r="G423" s="513"/>
      <c r="H423" s="513"/>
      <c r="I423" s="513"/>
      <c r="J423" s="513"/>
      <c r="K423" s="515"/>
      <c r="L423" s="270"/>
      <c r="M423" s="511" t="str">
        <f t="shared" si="6"/>
        <v/>
      </c>
    </row>
    <row r="424" spans="1:13" ht="14.45" customHeight="1" x14ac:dyDescent="0.2">
      <c r="A424" s="516"/>
      <c r="B424" s="512"/>
      <c r="C424" s="513"/>
      <c r="D424" s="513"/>
      <c r="E424" s="514"/>
      <c r="F424" s="512"/>
      <c r="G424" s="513"/>
      <c r="H424" s="513"/>
      <c r="I424" s="513"/>
      <c r="J424" s="513"/>
      <c r="K424" s="515"/>
      <c r="L424" s="270"/>
      <c r="M424" s="511" t="str">
        <f t="shared" si="6"/>
        <v/>
      </c>
    </row>
    <row r="425" spans="1:13" ht="14.45" customHeight="1" x14ac:dyDescent="0.2">
      <c r="A425" s="516"/>
      <c r="B425" s="512"/>
      <c r="C425" s="513"/>
      <c r="D425" s="513"/>
      <c r="E425" s="514"/>
      <c r="F425" s="512"/>
      <c r="G425" s="513"/>
      <c r="H425" s="513"/>
      <c r="I425" s="513"/>
      <c r="J425" s="513"/>
      <c r="K425" s="515"/>
      <c r="L425" s="270"/>
      <c r="M425" s="511" t="str">
        <f t="shared" si="6"/>
        <v/>
      </c>
    </row>
    <row r="426" spans="1:13" ht="14.45" customHeight="1" x14ac:dyDescent="0.2">
      <c r="A426" s="516"/>
      <c r="B426" s="512"/>
      <c r="C426" s="513"/>
      <c r="D426" s="513"/>
      <c r="E426" s="514"/>
      <c r="F426" s="512"/>
      <c r="G426" s="513"/>
      <c r="H426" s="513"/>
      <c r="I426" s="513"/>
      <c r="J426" s="513"/>
      <c r="K426" s="515"/>
      <c r="L426" s="270"/>
      <c r="M426" s="511" t="str">
        <f t="shared" si="6"/>
        <v/>
      </c>
    </row>
    <row r="427" spans="1:13" ht="14.45" customHeight="1" x14ac:dyDescent="0.2">
      <c r="A427" s="516"/>
      <c r="B427" s="512"/>
      <c r="C427" s="513"/>
      <c r="D427" s="513"/>
      <c r="E427" s="514"/>
      <c r="F427" s="512"/>
      <c r="G427" s="513"/>
      <c r="H427" s="513"/>
      <c r="I427" s="513"/>
      <c r="J427" s="513"/>
      <c r="K427" s="515"/>
      <c r="L427" s="270"/>
      <c r="M427" s="511" t="str">
        <f t="shared" si="6"/>
        <v/>
      </c>
    </row>
    <row r="428" spans="1:13" ht="14.45" customHeight="1" x14ac:dyDescent="0.2">
      <c r="A428" s="516"/>
      <c r="B428" s="512"/>
      <c r="C428" s="513"/>
      <c r="D428" s="513"/>
      <c r="E428" s="514"/>
      <c r="F428" s="512"/>
      <c r="G428" s="513"/>
      <c r="H428" s="513"/>
      <c r="I428" s="513"/>
      <c r="J428" s="513"/>
      <c r="K428" s="515"/>
      <c r="L428" s="270"/>
      <c r="M428" s="511" t="str">
        <f t="shared" si="6"/>
        <v/>
      </c>
    </row>
    <row r="429" spans="1:13" ht="14.45" customHeight="1" x14ac:dyDescent="0.2">
      <c r="A429" s="516"/>
      <c r="B429" s="512"/>
      <c r="C429" s="513"/>
      <c r="D429" s="513"/>
      <c r="E429" s="514"/>
      <c r="F429" s="512"/>
      <c r="G429" s="513"/>
      <c r="H429" s="513"/>
      <c r="I429" s="513"/>
      <c r="J429" s="513"/>
      <c r="K429" s="515"/>
      <c r="L429" s="270"/>
      <c r="M429" s="511" t="str">
        <f t="shared" si="6"/>
        <v/>
      </c>
    </row>
    <row r="430" spans="1:13" ht="14.45" customHeight="1" x14ac:dyDescent="0.2">
      <c r="A430" s="516"/>
      <c r="B430" s="512"/>
      <c r="C430" s="513"/>
      <c r="D430" s="513"/>
      <c r="E430" s="514"/>
      <c r="F430" s="512"/>
      <c r="G430" s="513"/>
      <c r="H430" s="513"/>
      <c r="I430" s="513"/>
      <c r="J430" s="513"/>
      <c r="K430" s="515"/>
      <c r="L430" s="270"/>
      <c r="M430" s="511" t="str">
        <f t="shared" si="6"/>
        <v/>
      </c>
    </row>
    <row r="431" spans="1:13" ht="14.45" customHeight="1" x14ac:dyDescent="0.2">
      <c r="A431" s="516"/>
      <c r="B431" s="512"/>
      <c r="C431" s="513"/>
      <c r="D431" s="513"/>
      <c r="E431" s="514"/>
      <c r="F431" s="512"/>
      <c r="G431" s="513"/>
      <c r="H431" s="513"/>
      <c r="I431" s="513"/>
      <c r="J431" s="513"/>
      <c r="K431" s="515"/>
      <c r="L431" s="270"/>
      <c r="M431" s="511" t="str">
        <f t="shared" si="6"/>
        <v/>
      </c>
    </row>
    <row r="432" spans="1:13" ht="14.45" customHeight="1" x14ac:dyDescent="0.2">
      <c r="A432" s="516"/>
      <c r="B432" s="512"/>
      <c r="C432" s="513"/>
      <c r="D432" s="513"/>
      <c r="E432" s="514"/>
      <c r="F432" s="512"/>
      <c r="G432" s="513"/>
      <c r="H432" s="513"/>
      <c r="I432" s="513"/>
      <c r="J432" s="513"/>
      <c r="K432" s="515"/>
      <c r="L432" s="270"/>
      <c r="M432" s="511" t="str">
        <f t="shared" si="6"/>
        <v/>
      </c>
    </row>
    <row r="433" spans="1:13" ht="14.45" customHeight="1" x14ac:dyDescent="0.2">
      <c r="A433" s="516"/>
      <c r="B433" s="512"/>
      <c r="C433" s="513"/>
      <c r="D433" s="513"/>
      <c r="E433" s="514"/>
      <c r="F433" s="512"/>
      <c r="G433" s="513"/>
      <c r="H433" s="513"/>
      <c r="I433" s="513"/>
      <c r="J433" s="513"/>
      <c r="K433" s="515"/>
      <c r="L433" s="270"/>
      <c r="M433" s="511" t="str">
        <f t="shared" si="6"/>
        <v/>
      </c>
    </row>
    <row r="434" spans="1:13" ht="14.45" customHeight="1" x14ac:dyDescent="0.2">
      <c r="A434" s="516"/>
      <c r="B434" s="512"/>
      <c r="C434" s="513"/>
      <c r="D434" s="513"/>
      <c r="E434" s="514"/>
      <c r="F434" s="512"/>
      <c r="G434" s="513"/>
      <c r="H434" s="513"/>
      <c r="I434" s="513"/>
      <c r="J434" s="513"/>
      <c r="K434" s="515"/>
      <c r="L434" s="270"/>
      <c r="M434" s="511" t="str">
        <f t="shared" si="6"/>
        <v/>
      </c>
    </row>
    <row r="435" spans="1:13" ht="14.45" customHeight="1" x14ac:dyDescent="0.2">
      <c r="A435" s="516"/>
      <c r="B435" s="512"/>
      <c r="C435" s="513"/>
      <c r="D435" s="513"/>
      <c r="E435" s="514"/>
      <c r="F435" s="512"/>
      <c r="G435" s="513"/>
      <c r="H435" s="513"/>
      <c r="I435" s="513"/>
      <c r="J435" s="513"/>
      <c r="K435" s="515"/>
      <c r="L435" s="270"/>
      <c r="M435" s="511" t="str">
        <f t="shared" si="6"/>
        <v/>
      </c>
    </row>
    <row r="436" spans="1:13" ht="14.45" customHeight="1" x14ac:dyDescent="0.2">
      <c r="A436" s="516"/>
      <c r="B436" s="512"/>
      <c r="C436" s="513"/>
      <c r="D436" s="513"/>
      <c r="E436" s="514"/>
      <c r="F436" s="512"/>
      <c r="G436" s="513"/>
      <c r="H436" s="513"/>
      <c r="I436" s="513"/>
      <c r="J436" s="513"/>
      <c r="K436" s="515"/>
      <c r="L436" s="270"/>
      <c r="M436" s="511" t="str">
        <f t="shared" si="6"/>
        <v/>
      </c>
    </row>
    <row r="437" spans="1:13" ht="14.45" customHeight="1" x14ac:dyDescent="0.2">
      <c r="A437" s="516"/>
      <c r="B437" s="512"/>
      <c r="C437" s="513"/>
      <c r="D437" s="513"/>
      <c r="E437" s="514"/>
      <c r="F437" s="512"/>
      <c r="G437" s="513"/>
      <c r="H437" s="513"/>
      <c r="I437" s="513"/>
      <c r="J437" s="513"/>
      <c r="K437" s="515"/>
      <c r="L437" s="270"/>
      <c r="M437" s="511" t="str">
        <f t="shared" si="6"/>
        <v/>
      </c>
    </row>
    <row r="438" spans="1:13" ht="14.45" customHeight="1" x14ac:dyDescent="0.2">
      <c r="A438" s="516"/>
      <c r="B438" s="512"/>
      <c r="C438" s="513"/>
      <c r="D438" s="513"/>
      <c r="E438" s="514"/>
      <c r="F438" s="512"/>
      <c r="G438" s="513"/>
      <c r="H438" s="513"/>
      <c r="I438" s="513"/>
      <c r="J438" s="513"/>
      <c r="K438" s="515"/>
      <c r="L438" s="270"/>
      <c r="M438" s="511" t="str">
        <f t="shared" si="6"/>
        <v/>
      </c>
    </row>
    <row r="439" spans="1:13" ht="14.45" customHeight="1" x14ac:dyDescent="0.2">
      <c r="A439" s="516"/>
      <c r="B439" s="512"/>
      <c r="C439" s="513"/>
      <c r="D439" s="513"/>
      <c r="E439" s="514"/>
      <c r="F439" s="512"/>
      <c r="G439" s="513"/>
      <c r="H439" s="513"/>
      <c r="I439" s="513"/>
      <c r="J439" s="513"/>
      <c r="K439" s="515"/>
      <c r="L439" s="270"/>
      <c r="M439" s="511" t="str">
        <f t="shared" si="6"/>
        <v/>
      </c>
    </row>
    <row r="440" spans="1:13" ht="14.45" customHeight="1" x14ac:dyDescent="0.2">
      <c r="A440" s="516"/>
      <c r="B440" s="512"/>
      <c r="C440" s="513"/>
      <c r="D440" s="513"/>
      <c r="E440" s="514"/>
      <c r="F440" s="512"/>
      <c r="G440" s="513"/>
      <c r="H440" s="513"/>
      <c r="I440" s="513"/>
      <c r="J440" s="513"/>
      <c r="K440" s="515"/>
      <c r="L440" s="270"/>
      <c r="M440" s="511" t="str">
        <f t="shared" si="6"/>
        <v/>
      </c>
    </row>
    <row r="441" spans="1:13" ht="14.45" customHeight="1" x14ac:dyDescent="0.2">
      <c r="A441" s="516"/>
      <c r="B441" s="512"/>
      <c r="C441" s="513"/>
      <c r="D441" s="513"/>
      <c r="E441" s="514"/>
      <c r="F441" s="512"/>
      <c r="G441" s="513"/>
      <c r="H441" s="513"/>
      <c r="I441" s="513"/>
      <c r="J441" s="513"/>
      <c r="K441" s="515"/>
      <c r="L441" s="270"/>
      <c r="M441" s="511" t="str">
        <f t="shared" si="6"/>
        <v/>
      </c>
    </row>
    <row r="442" spans="1:13" ht="14.45" customHeight="1" x14ac:dyDescent="0.2">
      <c r="A442" s="516"/>
      <c r="B442" s="512"/>
      <c r="C442" s="513"/>
      <c r="D442" s="513"/>
      <c r="E442" s="514"/>
      <c r="F442" s="512"/>
      <c r="G442" s="513"/>
      <c r="H442" s="513"/>
      <c r="I442" s="513"/>
      <c r="J442" s="513"/>
      <c r="K442" s="515"/>
      <c r="L442" s="270"/>
      <c r="M442" s="511" t="str">
        <f t="shared" si="6"/>
        <v/>
      </c>
    </row>
    <row r="443" spans="1:13" ht="14.45" customHeight="1" x14ac:dyDescent="0.2">
      <c r="A443" s="516"/>
      <c r="B443" s="512"/>
      <c r="C443" s="513"/>
      <c r="D443" s="513"/>
      <c r="E443" s="514"/>
      <c r="F443" s="512"/>
      <c r="G443" s="513"/>
      <c r="H443" s="513"/>
      <c r="I443" s="513"/>
      <c r="J443" s="513"/>
      <c r="K443" s="515"/>
      <c r="L443" s="270"/>
      <c r="M443" s="511" t="str">
        <f t="shared" si="6"/>
        <v/>
      </c>
    </row>
    <row r="444" spans="1:13" ht="14.45" customHeight="1" x14ac:dyDescent="0.2">
      <c r="A444" s="516"/>
      <c r="B444" s="512"/>
      <c r="C444" s="513"/>
      <c r="D444" s="513"/>
      <c r="E444" s="514"/>
      <c r="F444" s="512"/>
      <c r="G444" s="513"/>
      <c r="H444" s="513"/>
      <c r="I444" s="513"/>
      <c r="J444" s="513"/>
      <c r="K444" s="515"/>
      <c r="L444" s="270"/>
      <c r="M444" s="511" t="str">
        <f t="shared" si="6"/>
        <v/>
      </c>
    </row>
    <row r="445" spans="1:13" ht="14.45" customHeight="1" x14ac:dyDescent="0.2">
      <c r="A445" s="516"/>
      <c r="B445" s="512"/>
      <c r="C445" s="513"/>
      <c r="D445" s="513"/>
      <c r="E445" s="514"/>
      <c r="F445" s="512"/>
      <c r="G445" s="513"/>
      <c r="H445" s="513"/>
      <c r="I445" s="513"/>
      <c r="J445" s="513"/>
      <c r="K445" s="515"/>
      <c r="L445" s="270"/>
      <c r="M445" s="511" t="str">
        <f t="shared" si="6"/>
        <v/>
      </c>
    </row>
    <row r="446" spans="1:13" ht="14.45" customHeight="1" x14ac:dyDescent="0.2">
      <c r="A446" s="516"/>
      <c r="B446" s="512"/>
      <c r="C446" s="513"/>
      <c r="D446" s="513"/>
      <c r="E446" s="514"/>
      <c r="F446" s="512"/>
      <c r="G446" s="513"/>
      <c r="H446" s="513"/>
      <c r="I446" s="513"/>
      <c r="J446" s="513"/>
      <c r="K446" s="515"/>
      <c r="L446" s="270"/>
      <c r="M446" s="511" t="str">
        <f t="shared" si="6"/>
        <v/>
      </c>
    </row>
    <row r="447" spans="1:13" ht="14.45" customHeight="1" x14ac:dyDescent="0.2">
      <c r="A447" s="516"/>
      <c r="B447" s="512"/>
      <c r="C447" s="513"/>
      <c r="D447" s="513"/>
      <c r="E447" s="514"/>
      <c r="F447" s="512"/>
      <c r="G447" s="513"/>
      <c r="H447" s="513"/>
      <c r="I447" s="513"/>
      <c r="J447" s="513"/>
      <c r="K447" s="515"/>
      <c r="L447" s="270"/>
      <c r="M447" s="511" t="str">
        <f t="shared" si="6"/>
        <v/>
      </c>
    </row>
    <row r="448" spans="1:13" ht="14.45" customHeight="1" x14ac:dyDescent="0.2">
      <c r="A448" s="516"/>
      <c r="B448" s="512"/>
      <c r="C448" s="513"/>
      <c r="D448" s="513"/>
      <c r="E448" s="514"/>
      <c r="F448" s="512"/>
      <c r="G448" s="513"/>
      <c r="H448" s="513"/>
      <c r="I448" s="513"/>
      <c r="J448" s="513"/>
      <c r="K448" s="515"/>
      <c r="L448" s="270"/>
      <c r="M448" s="511" t="str">
        <f t="shared" si="6"/>
        <v/>
      </c>
    </row>
    <row r="449" spans="1:13" ht="14.45" customHeight="1" x14ac:dyDescent="0.2">
      <c r="A449" s="516"/>
      <c r="B449" s="512"/>
      <c r="C449" s="513"/>
      <c r="D449" s="513"/>
      <c r="E449" s="514"/>
      <c r="F449" s="512"/>
      <c r="G449" s="513"/>
      <c r="H449" s="513"/>
      <c r="I449" s="513"/>
      <c r="J449" s="513"/>
      <c r="K449" s="515"/>
      <c r="L449" s="270"/>
      <c r="M449" s="511" t="str">
        <f t="shared" si="6"/>
        <v/>
      </c>
    </row>
    <row r="450" spans="1:13" ht="14.45" customHeight="1" x14ac:dyDescent="0.2">
      <c r="A450" s="516"/>
      <c r="B450" s="512"/>
      <c r="C450" s="513"/>
      <c r="D450" s="513"/>
      <c r="E450" s="514"/>
      <c r="F450" s="512"/>
      <c r="G450" s="513"/>
      <c r="H450" s="513"/>
      <c r="I450" s="513"/>
      <c r="J450" s="513"/>
      <c r="K450" s="515"/>
      <c r="L450" s="270"/>
      <c r="M450" s="511" t="str">
        <f t="shared" si="6"/>
        <v/>
      </c>
    </row>
    <row r="451" spans="1:13" ht="14.45" customHeight="1" x14ac:dyDescent="0.2">
      <c r="A451" s="516"/>
      <c r="B451" s="512"/>
      <c r="C451" s="513"/>
      <c r="D451" s="513"/>
      <c r="E451" s="514"/>
      <c r="F451" s="512"/>
      <c r="G451" s="513"/>
      <c r="H451" s="513"/>
      <c r="I451" s="513"/>
      <c r="J451" s="513"/>
      <c r="K451" s="515"/>
      <c r="L451" s="270"/>
      <c r="M451" s="511" t="str">
        <f t="shared" si="6"/>
        <v/>
      </c>
    </row>
    <row r="452" spans="1:13" ht="14.45" customHeight="1" x14ac:dyDescent="0.2">
      <c r="A452" s="516"/>
      <c r="B452" s="512"/>
      <c r="C452" s="513"/>
      <c r="D452" s="513"/>
      <c r="E452" s="514"/>
      <c r="F452" s="512"/>
      <c r="G452" s="513"/>
      <c r="H452" s="513"/>
      <c r="I452" s="513"/>
      <c r="J452" s="513"/>
      <c r="K452" s="515"/>
      <c r="L452" s="270"/>
      <c r="M452" s="511" t="str">
        <f t="shared" si="6"/>
        <v/>
      </c>
    </row>
    <row r="453" spans="1:13" ht="14.45" customHeight="1" x14ac:dyDescent="0.2">
      <c r="A453" s="516"/>
      <c r="B453" s="512"/>
      <c r="C453" s="513"/>
      <c r="D453" s="513"/>
      <c r="E453" s="514"/>
      <c r="F453" s="512"/>
      <c r="G453" s="513"/>
      <c r="H453" s="513"/>
      <c r="I453" s="513"/>
      <c r="J453" s="513"/>
      <c r="K453" s="515"/>
      <c r="L453" s="270"/>
      <c r="M453" s="511" t="str">
        <f t="shared" si="6"/>
        <v/>
      </c>
    </row>
    <row r="454" spans="1:13" ht="14.45" customHeight="1" x14ac:dyDescent="0.2">
      <c r="A454" s="516"/>
      <c r="B454" s="512"/>
      <c r="C454" s="513"/>
      <c r="D454" s="513"/>
      <c r="E454" s="514"/>
      <c r="F454" s="512"/>
      <c r="G454" s="513"/>
      <c r="H454" s="513"/>
      <c r="I454" s="513"/>
      <c r="J454" s="513"/>
      <c r="K454" s="515"/>
      <c r="L454" s="270"/>
      <c r="M454" s="51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16"/>
      <c r="B455" s="512"/>
      <c r="C455" s="513"/>
      <c r="D455" s="513"/>
      <c r="E455" s="514"/>
      <c r="F455" s="512"/>
      <c r="G455" s="513"/>
      <c r="H455" s="513"/>
      <c r="I455" s="513"/>
      <c r="J455" s="513"/>
      <c r="K455" s="515"/>
      <c r="L455" s="270"/>
      <c r="M455" s="511" t="str">
        <f t="shared" si="7"/>
        <v/>
      </c>
    </row>
    <row r="456" spans="1:13" ht="14.45" customHeight="1" x14ac:dyDescent="0.2">
      <c r="A456" s="516"/>
      <c r="B456" s="512"/>
      <c r="C456" s="513"/>
      <c r="D456" s="513"/>
      <c r="E456" s="514"/>
      <c r="F456" s="512"/>
      <c r="G456" s="513"/>
      <c r="H456" s="513"/>
      <c r="I456" s="513"/>
      <c r="J456" s="513"/>
      <c r="K456" s="515"/>
      <c r="L456" s="270"/>
      <c r="M456" s="511" t="str">
        <f t="shared" si="7"/>
        <v/>
      </c>
    </row>
    <row r="457" spans="1:13" ht="14.45" customHeight="1" x14ac:dyDescent="0.2">
      <c r="A457" s="516"/>
      <c r="B457" s="512"/>
      <c r="C457" s="513"/>
      <c r="D457" s="513"/>
      <c r="E457" s="514"/>
      <c r="F457" s="512"/>
      <c r="G457" s="513"/>
      <c r="H457" s="513"/>
      <c r="I457" s="513"/>
      <c r="J457" s="513"/>
      <c r="K457" s="515"/>
      <c r="L457" s="270"/>
      <c r="M457" s="511" t="str">
        <f t="shared" si="7"/>
        <v/>
      </c>
    </row>
    <row r="458" spans="1:13" ht="14.45" customHeight="1" x14ac:dyDescent="0.2">
      <c r="A458" s="516"/>
      <c r="B458" s="512"/>
      <c r="C458" s="513"/>
      <c r="D458" s="513"/>
      <c r="E458" s="514"/>
      <c r="F458" s="512"/>
      <c r="G458" s="513"/>
      <c r="H458" s="513"/>
      <c r="I458" s="513"/>
      <c r="J458" s="513"/>
      <c r="K458" s="515"/>
      <c r="L458" s="270"/>
      <c r="M458" s="511" t="str">
        <f t="shared" si="7"/>
        <v/>
      </c>
    </row>
    <row r="459" spans="1:13" ht="14.45" customHeight="1" x14ac:dyDescent="0.2">
      <c r="A459" s="516"/>
      <c r="B459" s="512"/>
      <c r="C459" s="513"/>
      <c r="D459" s="513"/>
      <c r="E459" s="514"/>
      <c r="F459" s="512"/>
      <c r="G459" s="513"/>
      <c r="H459" s="513"/>
      <c r="I459" s="513"/>
      <c r="J459" s="513"/>
      <c r="K459" s="515"/>
      <c r="L459" s="270"/>
      <c r="M459" s="511" t="str">
        <f t="shared" si="7"/>
        <v/>
      </c>
    </row>
    <row r="460" spans="1:13" ht="14.45" customHeight="1" x14ac:dyDescent="0.2">
      <c r="A460" s="516"/>
      <c r="B460" s="512"/>
      <c r="C460" s="513"/>
      <c r="D460" s="513"/>
      <c r="E460" s="514"/>
      <c r="F460" s="512"/>
      <c r="G460" s="513"/>
      <c r="H460" s="513"/>
      <c r="I460" s="513"/>
      <c r="J460" s="513"/>
      <c r="K460" s="515"/>
      <c r="L460" s="270"/>
      <c r="M460" s="511" t="str">
        <f t="shared" si="7"/>
        <v/>
      </c>
    </row>
    <row r="461" spans="1:13" ht="14.45" customHeight="1" x14ac:dyDescent="0.2">
      <c r="A461" s="516"/>
      <c r="B461" s="512"/>
      <c r="C461" s="513"/>
      <c r="D461" s="513"/>
      <c r="E461" s="514"/>
      <c r="F461" s="512"/>
      <c r="G461" s="513"/>
      <c r="H461" s="513"/>
      <c r="I461" s="513"/>
      <c r="J461" s="513"/>
      <c r="K461" s="515"/>
      <c r="L461" s="270"/>
      <c r="M461" s="511" t="str">
        <f t="shared" si="7"/>
        <v/>
      </c>
    </row>
    <row r="462" spans="1:13" ht="14.45" customHeight="1" x14ac:dyDescent="0.2">
      <c r="A462" s="516"/>
      <c r="B462" s="512"/>
      <c r="C462" s="513"/>
      <c r="D462" s="513"/>
      <c r="E462" s="514"/>
      <c r="F462" s="512"/>
      <c r="G462" s="513"/>
      <c r="H462" s="513"/>
      <c r="I462" s="513"/>
      <c r="J462" s="513"/>
      <c r="K462" s="515"/>
      <c r="L462" s="270"/>
      <c r="M462" s="511" t="str">
        <f t="shared" si="7"/>
        <v/>
      </c>
    </row>
    <row r="463" spans="1:13" ht="14.45" customHeight="1" x14ac:dyDescent="0.2">
      <c r="A463" s="516"/>
      <c r="B463" s="512"/>
      <c r="C463" s="513"/>
      <c r="D463" s="513"/>
      <c r="E463" s="514"/>
      <c r="F463" s="512"/>
      <c r="G463" s="513"/>
      <c r="H463" s="513"/>
      <c r="I463" s="513"/>
      <c r="J463" s="513"/>
      <c r="K463" s="515"/>
      <c r="L463" s="270"/>
      <c r="M463" s="511" t="str">
        <f t="shared" si="7"/>
        <v/>
      </c>
    </row>
    <row r="464" spans="1:13" ht="14.45" customHeight="1" x14ac:dyDescent="0.2">
      <c r="A464" s="516"/>
      <c r="B464" s="512"/>
      <c r="C464" s="513"/>
      <c r="D464" s="513"/>
      <c r="E464" s="514"/>
      <c r="F464" s="512"/>
      <c r="G464" s="513"/>
      <c r="H464" s="513"/>
      <c r="I464" s="513"/>
      <c r="J464" s="513"/>
      <c r="K464" s="515"/>
      <c r="L464" s="270"/>
      <c r="M464" s="511" t="str">
        <f t="shared" si="7"/>
        <v/>
      </c>
    </row>
    <row r="465" spans="1:13" ht="14.45" customHeight="1" x14ac:dyDescent="0.2">
      <c r="A465" s="516"/>
      <c r="B465" s="512"/>
      <c r="C465" s="513"/>
      <c r="D465" s="513"/>
      <c r="E465" s="514"/>
      <c r="F465" s="512"/>
      <c r="G465" s="513"/>
      <c r="H465" s="513"/>
      <c r="I465" s="513"/>
      <c r="J465" s="513"/>
      <c r="K465" s="515"/>
      <c r="L465" s="270"/>
      <c r="M465" s="511" t="str">
        <f t="shared" si="7"/>
        <v/>
      </c>
    </row>
    <row r="466" spans="1:13" ht="14.45" customHeight="1" x14ac:dyDescent="0.2">
      <c r="A466" s="516"/>
      <c r="B466" s="512"/>
      <c r="C466" s="513"/>
      <c r="D466" s="513"/>
      <c r="E466" s="514"/>
      <c r="F466" s="512"/>
      <c r="G466" s="513"/>
      <c r="H466" s="513"/>
      <c r="I466" s="513"/>
      <c r="J466" s="513"/>
      <c r="K466" s="515"/>
      <c r="L466" s="270"/>
      <c r="M466" s="511" t="str">
        <f t="shared" si="7"/>
        <v/>
      </c>
    </row>
    <row r="467" spans="1:13" ht="14.45" customHeight="1" x14ac:dyDescent="0.2">
      <c r="A467" s="516"/>
      <c r="B467" s="512"/>
      <c r="C467" s="513"/>
      <c r="D467" s="513"/>
      <c r="E467" s="514"/>
      <c r="F467" s="512"/>
      <c r="G467" s="513"/>
      <c r="H467" s="513"/>
      <c r="I467" s="513"/>
      <c r="J467" s="513"/>
      <c r="K467" s="515"/>
      <c r="L467" s="270"/>
      <c r="M467" s="511" t="str">
        <f t="shared" si="7"/>
        <v/>
      </c>
    </row>
    <row r="468" spans="1:13" ht="14.45" customHeight="1" x14ac:dyDescent="0.2">
      <c r="A468" s="516"/>
      <c r="B468" s="512"/>
      <c r="C468" s="513"/>
      <c r="D468" s="513"/>
      <c r="E468" s="514"/>
      <c r="F468" s="512"/>
      <c r="G468" s="513"/>
      <c r="H468" s="513"/>
      <c r="I468" s="513"/>
      <c r="J468" s="513"/>
      <c r="K468" s="515"/>
      <c r="L468" s="270"/>
      <c r="M468" s="511" t="str">
        <f t="shared" si="7"/>
        <v/>
      </c>
    </row>
    <row r="469" spans="1:13" ht="14.45" customHeight="1" x14ac:dyDescent="0.2">
      <c r="A469" s="516"/>
      <c r="B469" s="512"/>
      <c r="C469" s="513"/>
      <c r="D469" s="513"/>
      <c r="E469" s="514"/>
      <c r="F469" s="512"/>
      <c r="G469" s="513"/>
      <c r="H469" s="513"/>
      <c r="I469" s="513"/>
      <c r="J469" s="513"/>
      <c r="K469" s="515"/>
      <c r="L469" s="270"/>
      <c r="M469" s="511" t="str">
        <f t="shared" si="7"/>
        <v/>
      </c>
    </row>
    <row r="470" spans="1:13" ht="14.45" customHeight="1" x14ac:dyDescent="0.2">
      <c r="A470" s="516"/>
      <c r="B470" s="512"/>
      <c r="C470" s="513"/>
      <c r="D470" s="513"/>
      <c r="E470" s="514"/>
      <c r="F470" s="512"/>
      <c r="G470" s="513"/>
      <c r="H470" s="513"/>
      <c r="I470" s="513"/>
      <c r="J470" s="513"/>
      <c r="K470" s="515"/>
      <c r="L470" s="270"/>
      <c r="M470" s="511" t="str">
        <f t="shared" si="7"/>
        <v/>
      </c>
    </row>
    <row r="471" spans="1:13" ht="14.45" customHeight="1" x14ac:dyDescent="0.2">
      <c r="A471" s="516"/>
      <c r="B471" s="512"/>
      <c r="C471" s="513"/>
      <c r="D471" s="513"/>
      <c r="E471" s="514"/>
      <c r="F471" s="512"/>
      <c r="G471" s="513"/>
      <c r="H471" s="513"/>
      <c r="I471" s="513"/>
      <c r="J471" s="513"/>
      <c r="K471" s="515"/>
      <c r="L471" s="270"/>
      <c r="M471" s="511" t="str">
        <f t="shared" si="7"/>
        <v/>
      </c>
    </row>
    <row r="472" spans="1:13" ht="14.45" customHeight="1" x14ac:dyDescent="0.2">
      <c r="A472" s="516"/>
      <c r="B472" s="512"/>
      <c r="C472" s="513"/>
      <c r="D472" s="513"/>
      <c r="E472" s="514"/>
      <c r="F472" s="512"/>
      <c r="G472" s="513"/>
      <c r="H472" s="513"/>
      <c r="I472" s="513"/>
      <c r="J472" s="513"/>
      <c r="K472" s="515"/>
      <c r="L472" s="270"/>
      <c r="M472" s="511" t="str">
        <f t="shared" si="7"/>
        <v/>
      </c>
    </row>
    <row r="473" spans="1:13" ht="14.45" customHeight="1" x14ac:dyDescent="0.2">
      <c r="A473" s="516"/>
      <c r="B473" s="512"/>
      <c r="C473" s="513"/>
      <c r="D473" s="513"/>
      <c r="E473" s="514"/>
      <c r="F473" s="512"/>
      <c r="G473" s="513"/>
      <c r="H473" s="513"/>
      <c r="I473" s="513"/>
      <c r="J473" s="513"/>
      <c r="K473" s="515"/>
      <c r="L473" s="270"/>
      <c r="M473" s="511" t="str">
        <f t="shared" si="7"/>
        <v/>
      </c>
    </row>
    <row r="474" spans="1:13" ht="14.45" customHeight="1" x14ac:dyDescent="0.2">
      <c r="A474" s="516"/>
      <c r="B474" s="512"/>
      <c r="C474" s="513"/>
      <c r="D474" s="513"/>
      <c r="E474" s="514"/>
      <c r="F474" s="512"/>
      <c r="G474" s="513"/>
      <c r="H474" s="513"/>
      <c r="I474" s="513"/>
      <c r="J474" s="513"/>
      <c r="K474" s="515"/>
      <c r="L474" s="270"/>
      <c r="M474" s="511" t="str">
        <f t="shared" si="7"/>
        <v/>
      </c>
    </row>
    <row r="475" spans="1:13" ht="14.45" customHeight="1" x14ac:dyDescent="0.2">
      <c r="A475" s="516"/>
      <c r="B475" s="512"/>
      <c r="C475" s="513"/>
      <c r="D475" s="513"/>
      <c r="E475" s="514"/>
      <c r="F475" s="512"/>
      <c r="G475" s="513"/>
      <c r="H475" s="513"/>
      <c r="I475" s="513"/>
      <c r="J475" s="513"/>
      <c r="K475" s="515"/>
      <c r="L475" s="270"/>
      <c r="M475" s="511" t="str">
        <f t="shared" si="7"/>
        <v/>
      </c>
    </row>
    <row r="476" spans="1:13" ht="14.45" customHeight="1" x14ac:dyDescent="0.2">
      <c r="A476" s="516"/>
      <c r="B476" s="512"/>
      <c r="C476" s="513"/>
      <c r="D476" s="513"/>
      <c r="E476" s="514"/>
      <c r="F476" s="512"/>
      <c r="G476" s="513"/>
      <c r="H476" s="513"/>
      <c r="I476" s="513"/>
      <c r="J476" s="513"/>
      <c r="K476" s="515"/>
      <c r="L476" s="270"/>
      <c r="M476" s="511" t="str">
        <f t="shared" si="7"/>
        <v/>
      </c>
    </row>
    <row r="477" spans="1:13" ht="14.45" customHeight="1" x14ac:dyDescent="0.2">
      <c r="A477" s="516"/>
      <c r="B477" s="512"/>
      <c r="C477" s="513"/>
      <c r="D477" s="513"/>
      <c r="E477" s="514"/>
      <c r="F477" s="512"/>
      <c r="G477" s="513"/>
      <c r="H477" s="513"/>
      <c r="I477" s="513"/>
      <c r="J477" s="513"/>
      <c r="K477" s="515"/>
      <c r="L477" s="270"/>
      <c r="M477" s="511" t="str">
        <f t="shared" si="7"/>
        <v/>
      </c>
    </row>
    <row r="478" spans="1:13" ht="14.45" customHeight="1" x14ac:dyDescent="0.2">
      <c r="A478" s="516"/>
      <c r="B478" s="512"/>
      <c r="C478" s="513"/>
      <c r="D478" s="513"/>
      <c r="E478" s="514"/>
      <c r="F478" s="512"/>
      <c r="G478" s="513"/>
      <c r="H478" s="513"/>
      <c r="I478" s="513"/>
      <c r="J478" s="513"/>
      <c r="K478" s="515"/>
      <c r="L478" s="270"/>
      <c r="M478" s="511" t="str">
        <f t="shared" si="7"/>
        <v/>
      </c>
    </row>
    <row r="479" spans="1:13" ht="14.45" customHeight="1" x14ac:dyDescent="0.2">
      <c r="A479" s="516"/>
      <c r="B479" s="512"/>
      <c r="C479" s="513"/>
      <c r="D479" s="513"/>
      <c r="E479" s="514"/>
      <c r="F479" s="512"/>
      <c r="G479" s="513"/>
      <c r="H479" s="513"/>
      <c r="I479" s="513"/>
      <c r="J479" s="513"/>
      <c r="K479" s="515"/>
      <c r="L479" s="270"/>
      <c r="M479" s="511" t="str">
        <f t="shared" si="7"/>
        <v/>
      </c>
    </row>
    <row r="480" spans="1:13" ht="14.45" customHeight="1" x14ac:dyDescent="0.2">
      <c r="A480" s="516"/>
      <c r="B480" s="512"/>
      <c r="C480" s="513"/>
      <c r="D480" s="513"/>
      <c r="E480" s="514"/>
      <c r="F480" s="512"/>
      <c r="G480" s="513"/>
      <c r="H480" s="513"/>
      <c r="I480" s="513"/>
      <c r="J480" s="513"/>
      <c r="K480" s="515"/>
      <c r="L480" s="270"/>
      <c r="M480" s="511" t="str">
        <f t="shared" si="7"/>
        <v/>
      </c>
    </row>
    <row r="481" spans="1:13" ht="14.45" customHeight="1" x14ac:dyDescent="0.2">
      <c r="A481" s="516"/>
      <c r="B481" s="512"/>
      <c r="C481" s="513"/>
      <c r="D481" s="513"/>
      <c r="E481" s="514"/>
      <c r="F481" s="512"/>
      <c r="G481" s="513"/>
      <c r="H481" s="513"/>
      <c r="I481" s="513"/>
      <c r="J481" s="513"/>
      <c r="K481" s="515"/>
      <c r="L481" s="270"/>
      <c r="M481" s="511" t="str">
        <f t="shared" si="7"/>
        <v/>
      </c>
    </row>
    <row r="482" spans="1:13" ht="14.45" customHeight="1" x14ac:dyDescent="0.2">
      <c r="A482" s="516"/>
      <c r="B482" s="512"/>
      <c r="C482" s="513"/>
      <c r="D482" s="513"/>
      <c r="E482" s="514"/>
      <c r="F482" s="512"/>
      <c r="G482" s="513"/>
      <c r="H482" s="513"/>
      <c r="I482" s="513"/>
      <c r="J482" s="513"/>
      <c r="K482" s="515"/>
      <c r="L482" s="270"/>
      <c r="M482" s="511" t="str">
        <f t="shared" si="7"/>
        <v/>
      </c>
    </row>
    <row r="483" spans="1:13" ht="14.45" customHeight="1" x14ac:dyDescent="0.2">
      <c r="A483" s="516"/>
      <c r="B483" s="512"/>
      <c r="C483" s="513"/>
      <c r="D483" s="513"/>
      <c r="E483" s="514"/>
      <c r="F483" s="512"/>
      <c r="G483" s="513"/>
      <c r="H483" s="513"/>
      <c r="I483" s="513"/>
      <c r="J483" s="513"/>
      <c r="K483" s="515"/>
      <c r="L483" s="270"/>
      <c r="M483" s="511" t="str">
        <f t="shared" si="7"/>
        <v/>
      </c>
    </row>
    <row r="484" spans="1:13" ht="14.45" customHeight="1" x14ac:dyDescent="0.2">
      <c r="A484" s="516"/>
      <c r="B484" s="512"/>
      <c r="C484" s="513"/>
      <c r="D484" s="513"/>
      <c r="E484" s="514"/>
      <c r="F484" s="512"/>
      <c r="G484" s="513"/>
      <c r="H484" s="513"/>
      <c r="I484" s="513"/>
      <c r="J484" s="513"/>
      <c r="K484" s="515"/>
      <c r="L484" s="270"/>
      <c r="M484" s="511" t="str">
        <f t="shared" si="7"/>
        <v/>
      </c>
    </row>
    <row r="485" spans="1:13" ht="14.45" customHeight="1" x14ac:dyDescent="0.2">
      <c r="A485" s="516"/>
      <c r="B485" s="512"/>
      <c r="C485" s="513"/>
      <c r="D485" s="513"/>
      <c r="E485" s="514"/>
      <c r="F485" s="512"/>
      <c r="G485" s="513"/>
      <c r="H485" s="513"/>
      <c r="I485" s="513"/>
      <c r="J485" s="513"/>
      <c r="K485" s="515"/>
      <c r="L485" s="270"/>
      <c r="M485" s="511" t="str">
        <f t="shared" si="7"/>
        <v/>
      </c>
    </row>
    <row r="486" spans="1:13" ht="14.45" customHeight="1" x14ac:dyDescent="0.2">
      <c r="A486" s="516"/>
      <c r="B486" s="512"/>
      <c r="C486" s="513"/>
      <c r="D486" s="513"/>
      <c r="E486" s="514"/>
      <c r="F486" s="512"/>
      <c r="G486" s="513"/>
      <c r="H486" s="513"/>
      <c r="I486" s="513"/>
      <c r="J486" s="513"/>
      <c r="K486" s="515"/>
      <c r="L486" s="270"/>
      <c r="M486" s="511" t="str">
        <f t="shared" si="7"/>
        <v/>
      </c>
    </row>
    <row r="487" spans="1:13" ht="14.45" customHeight="1" x14ac:dyDescent="0.2">
      <c r="A487" s="516"/>
      <c r="B487" s="512"/>
      <c r="C487" s="513"/>
      <c r="D487" s="513"/>
      <c r="E487" s="514"/>
      <c r="F487" s="512"/>
      <c r="G487" s="513"/>
      <c r="H487" s="513"/>
      <c r="I487" s="513"/>
      <c r="J487" s="513"/>
      <c r="K487" s="515"/>
      <c r="L487" s="270"/>
      <c r="M487" s="511" t="str">
        <f t="shared" si="7"/>
        <v/>
      </c>
    </row>
    <row r="488" spans="1:13" ht="14.45" customHeight="1" x14ac:dyDescent="0.2">
      <c r="A488" s="516"/>
      <c r="B488" s="512"/>
      <c r="C488" s="513"/>
      <c r="D488" s="513"/>
      <c r="E488" s="514"/>
      <c r="F488" s="512"/>
      <c r="G488" s="513"/>
      <c r="H488" s="513"/>
      <c r="I488" s="513"/>
      <c r="J488" s="513"/>
      <c r="K488" s="515"/>
      <c r="L488" s="270"/>
      <c r="M488" s="511" t="str">
        <f t="shared" si="7"/>
        <v/>
      </c>
    </row>
    <row r="489" spans="1:13" ht="14.45" customHeight="1" x14ac:dyDescent="0.2">
      <c r="A489" s="516"/>
      <c r="B489" s="512"/>
      <c r="C489" s="513"/>
      <c r="D489" s="513"/>
      <c r="E489" s="514"/>
      <c r="F489" s="512"/>
      <c r="G489" s="513"/>
      <c r="H489" s="513"/>
      <c r="I489" s="513"/>
      <c r="J489" s="513"/>
      <c r="K489" s="515"/>
      <c r="L489" s="270"/>
      <c r="M489" s="511" t="str">
        <f t="shared" si="7"/>
        <v/>
      </c>
    </row>
    <row r="490" spans="1:13" ht="14.45" customHeight="1" x14ac:dyDescent="0.2">
      <c r="A490" s="516"/>
      <c r="B490" s="512"/>
      <c r="C490" s="513"/>
      <c r="D490" s="513"/>
      <c r="E490" s="514"/>
      <c r="F490" s="512"/>
      <c r="G490" s="513"/>
      <c r="H490" s="513"/>
      <c r="I490" s="513"/>
      <c r="J490" s="513"/>
      <c r="K490" s="515"/>
      <c r="L490" s="270"/>
      <c r="M490" s="511" t="str">
        <f t="shared" si="7"/>
        <v/>
      </c>
    </row>
    <row r="491" spans="1:13" ht="14.45" customHeight="1" x14ac:dyDescent="0.2">
      <c r="A491" s="516"/>
      <c r="B491" s="512"/>
      <c r="C491" s="513"/>
      <c r="D491" s="513"/>
      <c r="E491" s="514"/>
      <c r="F491" s="512"/>
      <c r="G491" s="513"/>
      <c r="H491" s="513"/>
      <c r="I491" s="513"/>
      <c r="J491" s="513"/>
      <c r="K491" s="515"/>
      <c r="L491" s="270"/>
      <c r="M491" s="511" t="str">
        <f t="shared" si="7"/>
        <v/>
      </c>
    </row>
    <row r="492" spans="1:13" ht="14.45" customHeight="1" x14ac:dyDescent="0.2">
      <c r="A492" s="516"/>
      <c r="B492" s="512"/>
      <c r="C492" s="513"/>
      <c r="D492" s="513"/>
      <c r="E492" s="514"/>
      <c r="F492" s="512"/>
      <c r="G492" s="513"/>
      <c r="H492" s="513"/>
      <c r="I492" s="513"/>
      <c r="J492" s="513"/>
      <c r="K492" s="515"/>
      <c r="L492" s="270"/>
      <c r="M492" s="511" t="str">
        <f t="shared" si="7"/>
        <v/>
      </c>
    </row>
    <row r="493" spans="1:13" ht="14.45" customHeight="1" x14ac:dyDescent="0.2">
      <c r="A493" s="516"/>
      <c r="B493" s="512"/>
      <c r="C493" s="513"/>
      <c r="D493" s="513"/>
      <c r="E493" s="514"/>
      <c r="F493" s="512"/>
      <c r="G493" s="513"/>
      <c r="H493" s="513"/>
      <c r="I493" s="513"/>
      <c r="J493" s="513"/>
      <c r="K493" s="515"/>
      <c r="L493" s="270"/>
      <c r="M493" s="511" t="str">
        <f t="shared" si="7"/>
        <v/>
      </c>
    </row>
    <row r="494" spans="1:13" ht="14.45" customHeight="1" x14ac:dyDescent="0.2">
      <c r="A494" s="516"/>
      <c r="B494" s="512"/>
      <c r="C494" s="513"/>
      <c r="D494" s="513"/>
      <c r="E494" s="514"/>
      <c r="F494" s="512"/>
      <c r="G494" s="513"/>
      <c r="H494" s="513"/>
      <c r="I494" s="513"/>
      <c r="J494" s="513"/>
      <c r="K494" s="515"/>
      <c r="L494" s="270"/>
      <c r="M494" s="511" t="str">
        <f t="shared" si="7"/>
        <v/>
      </c>
    </row>
    <row r="495" spans="1:13" ht="14.45" customHeight="1" x14ac:dyDescent="0.2">
      <c r="A495" s="516"/>
      <c r="B495" s="512"/>
      <c r="C495" s="513"/>
      <c r="D495" s="513"/>
      <c r="E495" s="514"/>
      <c r="F495" s="512"/>
      <c r="G495" s="513"/>
      <c r="H495" s="513"/>
      <c r="I495" s="513"/>
      <c r="J495" s="513"/>
      <c r="K495" s="515"/>
      <c r="L495" s="270"/>
      <c r="M495" s="511" t="str">
        <f t="shared" si="7"/>
        <v/>
      </c>
    </row>
    <row r="496" spans="1:13" ht="14.45" customHeight="1" x14ac:dyDescent="0.2">
      <c r="A496" s="516"/>
      <c r="B496" s="512"/>
      <c r="C496" s="513"/>
      <c r="D496" s="513"/>
      <c r="E496" s="514"/>
      <c r="F496" s="512"/>
      <c r="G496" s="513"/>
      <c r="H496" s="513"/>
      <c r="I496" s="513"/>
      <c r="J496" s="513"/>
      <c r="K496" s="515"/>
      <c r="L496" s="270"/>
      <c r="M496" s="511" t="str">
        <f t="shared" si="7"/>
        <v/>
      </c>
    </row>
    <row r="497" spans="1:13" ht="14.45" customHeight="1" x14ac:dyDescent="0.2">
      <c r="A497" s="516"/>
      <c r="B497" s="512"/>
      <c r="C497" s="513"/>
      <c r="D497" s="513"/>
      <c r="E497" s="514"/>
      <c r="F497" s="512"/>
      <c r="G497" s="513"/>
      <c r="H497" s="513"/>
      <c r="I497" s="513"/>
      <c r="J497" s="513"/>
      <c r="K497" s="515"/>
      <c r="L497" s="270"/>
      <c r="M497" s="511" t="str">
        <f t="shared" si="7"/>
        <v/>
      </c>
    </row>
    <row r="498" spans="1:13" ht="14.45" customHeight="1" x14ac:dyDescent="0.2">
      <c r="A498" s="516"/>
      <c r="B498" s="512"/>
      <c r="C498" s="513"/>
      <c r="D498" s="513"/>
      <c r="E498" s="514"/>
      <c r="F498" s="512"/>
      <c r="G498" s="513"/>
      <c r="H498" s="513"/>
      <c r="I498" s="513"/>
      <c r="J498" s="513"/>
      <c r="K498" s="515"/>
      <c r="L498" s="270"/>
      <c r="M498" s="511" t="str">
        <f t="shared" si="7"/>
        <v/>
      </c>
    </row>
    <row r="499" spans="1:13" ht="14.45" customHeight="1" x14ac:dyDescent="0.2">
      <c r="A499" s="516"/>
      <c r="B499" s="512"/>
      <c r="C499" s="513"/>
      <c r="D499" s="513"/>
      <c r="E499" s="514"/>
      <c r="F499" s="512"/>
      <c r="G499" s="513"/>
      <c r="H499" s="513"/>
      <c r="I499" s="513"/>
      <c r="J499" s="513"/>
      <c r="K499" s="515"/>
      <c r="L499" s="270"/>
      <c r="M499" s="511" t="str">
        <f t="shared" si="7"/>
        <v/>
      </c>
    </row>
    <row r="500" spans="1:13" ht="14.45" customHeight="1" x14ac:dyDescent="0.2">
      <c r="A500" s="516"/>
      <c r="B500" s="512"/>
      <c r="C500" s="513"/>
      <c r="D500" s="513"/>
      <c r="E500" s="514"/>
      <c r="F500" s="512"/>
      <c r="G500" s="513"/>
      <c r="H500" s="513"/>
      <c r="I500" s="513"/>
      <c r="J500" s="513"/>
      <c r="K500" s="515"/>
      <c r="L500" s="270"/>
      <c r="M500" s="511" t="str">
        <f t="shared" si="7"/>
        <v/>
      </c>
    </row>
    <row r="501" spans="1:13" ht="14.45" customHeight="1" x14ac:dyDescent="0.2">
      <c r="A501" s="516"/>
      <c r="B501" s="512"/>
      <c r="C501" s="513"/>
      <c r="D501" s="513"/>
      <c r="E501" s="514"/>
      <c r="F501" s="512"/>
      <c r="G501" s="513"/>
      <c r="H501" s="513"/>
      <c r="I501" s="513"/>
      <c r="J501" s="513"/>
      <c r="K501" s="515"/>
      <c r="L501" s="270"/>
      <c r="M501" s="511" t="str">
        <f t="shared" si="7"/>
        <v/>
      </c>
    </row>
    <row r="502" spans="1:13" ht="14.45" customHeight="1" x14ac:dyDescent="0.2">
      <c r="A502" s="516"/>
      <c r="B502" s="512"/>
      <c r="C502" s="513"/>
      <c r="D502" s="513"/>
      <c r="E502" s="514"/>
      <c r="F502" s="512"/>
      <c r="G502" s="513"/>
      <c r="H502" s="513"/>
      <c r="I502" s="513"/>
      <c r="J502" s="513"/>
      <c r="K502" s="515"/>
      <c r="L502" s="270"/>
      <c r="M502" s="511" t="str">
        <f t="shared" si="7"/>
        <v/>
      </c>
    </row>
    <row r="503" spans="1:13" ht="14.45" customHeight="1" x14ac:dyDescent="0.2">
      <c r="A503" s="516"/>
      <c r="B503" s="512"/>
      <c r="C503" s="513"/>
      <c r="D503" s="513"/>
      <c r="E503" s="514"/>
      <c r="F503" s="512"/>
      <c r="G503" s="513"/>
      <c r="H503" s="513"/>
      <c r="I503" s="513"/>
      <c r="J503" s="513"/>
      <c r="K503" s="515"/>
      <c r="L503" s="270"/>
      <c r="M503" s="511" t="str">
        <f t="shared" si="7"/>
        <v/>
      </c>
    </row>
    <row r="504" spans="1:13" ht="14.45" customHeight="1" x14ac:dyDescent="0.2">
      <c r="A504" s="516"/>
      <c r="B504" s="512"/>
      <c r="C504" s="513"/>
      <c r="D504" s="513"/>
      <c r="E504" s="514"/>
      <c r="F504" s="512"/>
      <c r="G504" s="513"/>
      <c r="H504" s="513"/>
      <c r="I504" s="513"/>
      <c r="J504" s="513"/>
      <c r="K504" s="515"/>
      <c r="L504" s="270"/>
      <c r="M504" s="511" t="str">
        <f t="shared" si="7"/>
        <v/>
      </c>
    </row>
    <row r="505" spans="1:13" ht="14.45" customHeight="1" x14ac:dyDescent="0.2">
      <c r="A505" s="516"/>
      <c r="B505" s="512"/>
      <c r="C505" s="513"/>
      <c r="D505" s="513"/>
      <c r="E505" s="514"/>
      <c r="F505" s="512"/>
      <c r="G505" s="513"/>
      <c r="H505" s="513"/>
      <c r="I505" s="513"/>
      <c r="J505" s="513"/>
      <c r="K505" s="515"/>
      <c r="L505" s="270"/>
      <c r="M505" s="511" t="str">
        <f t="shared" si="7"/>
        <v/>
      </c>
    </row>
    <row r="506" spans="1:13" ht="14.45" customHeight="1" x14ac:dyDescent="0.2">
      <c r="A506" s="516"/>
      <c r="B506" s="512"/>
      <c r="C506" s="513"/>
      <c r="D506" s="513"/>
      <c r="E506" s="514"/>
      <c r="F506" s="512"/>
      <c r="G506" s="513"/>
      <c r="H506" s="513"/>
      <c r="I506" s="513"/>
      <c r="J506" s="513"/>
      <c r="K506" s="515"/>
      <c r="L506" s="270"/>
      <c r="M506" s="511" t="str">
        <f t="shared" si="7"/>
        <v/>
      </c>
    </row>
    <row r="507" spans="1:13" ht="14.45" customHeight="1" x14ac:dyDescent="0.2">
      <c r="A507" s="516"/>
      <c r="B507" s="512"/>
      <c r="C507" s="513"/>
      <c r="D507" s="513"/>
      <c r="E507" s="514"/>
      <c r="F507" s="512"/>
      <c r="G507" s="513"/>
      <c r="H507" s="513"/>
      <c r="I507" s="513"/>
      <c r="J507" s="513"/>
      <c r="K507" s="515"/>
      <c r="L507" s="270"/>
      <c r="M507" s="511" t="str">
        <f t="shared" si="7"/>
        <v/>
      </c>
    </row>
    <row r="508" spans="1:13" ht="14.45" customHeight="1" x14ac:dyDescent="0.2">
      <c r="A508" s="516"/>
      <c r="B508" s="512"/>
      <c r="C508" s="513"/>
      <c r="D508" s="513"/>
      <c r="E508" s="514"/>
      <c r="F508" s="512"/>
      <c r="G508" s="513"/>
      <c r="H508" s="513"/>
      <c r="I508" s="513"/>
      <c r="J508" s="513"/>
      <c r="K508" s="515"/>
      <c r="L508" s="270"/>
      <c r="M508" s="511" t="str">
        <f t="shared" si="7"/>
        <v/>
      </c>
    </row>
    <row r="509" spans="1:13" ht="14.45" customHeight="1" x14ac:dyDescent="0.2">
      <c r="A509" s="516"/>
      <c r="B509" s="512"/>
      <c r="C509" s="513"/>
      <c r="D509" s="513"/>
      <c r="E509" s="514"/>
      <c r="F509" s="512"/>
      <c r="G509" s="513"/>
      <c r="H509" s="513"/>
      <c r="I509" s="513"/>
      <c r="J509" s="513"/>
      <c r="K509" s="515"/>
      <c r="L509" s="270"/>
      <c r="M509" s="511" t="str">
        <f t="shared" si="7"/>
        <v/>
      </c>
    </row>
    <row r="510" spans="1:13" ht="14.45" customHeight="1" x14ac:dyDescent="0.2">
      <c r="A510" s="516"/>
      <c r="B510" s="512"/>
      <c r="C510" s="513"/>
      <c r="D510" s="513"/>
      <c r="E510" s="514"/>
      <c r="F510" s="512"/>
      <c r="G510" s="513"/>
      <c r="H510" s="513"/>
      <c r="I510" s="513"/>
      <c r="J510" s="513"/>
      <c r="K510" s="515"/>
      <c r="L510" s="270"/>
      <c r="M510" s="511" t="str">
        <f t="shared" si="7"/>
        <v/>
      </c>
    </row>
    <row r="511" spans="1:13" ht="14.45" customHeight="1" x14ac:dyDescent="0.2">
      <c r="A511" s="516"/>
      <c r="B511" s="512"/>
      <c r="C511" s="513"/>
      <c r="D511" s="513"/>
      <c r="E511" s="514"/>
      <c r="F511" s="512"/>
      <c r="G511" s="513"/>
      <c r="H511" s="513"/>
      <c r="I511" s="513"/>
      <c r="J511" s="513"/>
      <c r="K511" s="515"/>
      <c r="L511" s="270"/>
      <c r="M511" s="511" t="str">
        <f t="shared" si="7"/>
        <v/>
      </c>
    </row>
    <row r="512" spans="1:13" ht="14.45" customHeight="1" x14ac:dyDescent="0.2">
      <c r="A512" s="516"/>
      <c r="B512" s="512"/>
      <c r="C512" s="513"/>
      <c r="D512" s="513"/>
      <c r="E512" s="514"/>
      <c r="F512" s="512"/>
      <c r="G512" s="513"/>
      <c r="H512" s="513"/>
      <c r="I512" s="513"/>
      <c r="J512" s="513"/>
      <c r="K512" s="515"/>
      <c r="L512" s="270"/>
      <c r="M512" s="511" t="str">
        <f t="shared" si="7"/>
        <v/>
      </c>
    </row>
    <row r="513" spans="1:13" ht="14.45" customHeight="1" x14ac:dyDescent="0.2">
      <c r="A513" s="516"/>
      <c r="B513" s="512"/>
      <c r="C513" s="513"/>
      <c r="D513" s="513"/>
      <c r="E513" s="514"/>
      <c r="F513" s="512"/>
      <c r="G513" s="513"/>
      <c r="H513" s="513"/>
      <c r="I513" s="513"/>
      <c r="J513" s="513"/>
      <c r="K513" s="515"/>
      <c r="L513" s="270"/>
      <c r="M513" s="511" t="str">
        <f t="shared" si="7"/>
        <v/>
      </c>
    </row>
    <row r="514" spans="1:13" ht="14.45" customHeight="1" x14ac:dyDescent="0.2">
      <c r="A514" s="516"/>
      <c r="B514" s="512"/>
      <c r="C514" s="513"/>
      <c r="D514" s="513"/>
      <c r="E514" s="514"/>
      <c r="F514" s="512"/>
      <c r="G514" s="513"/>
      <c r="H514" s="513"/>
      <c r="I514" s="513"/>
      <c r="J514" s="513"/>
      <c r="K514" s="515"/>
      <c r="L514" s="270"/>
      <c r="M514" s="511" t="str">
        <f t="shared" si="7"/>
        <v/>
      </c>
    </row>
    <row r="515" spans="1:13" ht="14.45" customHeight="1" x14ac:dyDescent="0.2">
      <c r="A515" s="516"/>
      <c r="B515" s="512"/>
      <c r="C515" s="513"/>
      <c r="D515" s="513"/>
      <c r="E515" s="514"/>
      <c r="F515" s="512"/>
      <c r="G515" s="513"/>
      <c r="H515" s="513"/>
      <c r="I515" s="513"/>
      <c r="J515" s="513"/>
      <c r="K515" s="515"/>
      <c r="L515" s="270"/>
      <c r="M515" s="511" t="str">
        <f t="shared" si="7"/>
        <v/>
      </c>
    </row>
    <row r="516" spans="1:13" ht="14.45" customHeight="1" x14ac:dyDescent="0.2">
      <c r="A516" s="516"/>
      <c r="B516" s="512"/>
      <c r="C516" s="513"/>
      <c r="D516" s="513"/>
      <c r="E516" s="514"/>
      <c r="F516" s="512"/>
      <c r="G516" s="513"/>
      <c r="H516" s="513"/>
      <c r="I516" s="513"/>
      <c r="J516" s="513"/>
      <c r="K516" s="515"/>
      <c r="L516" s="270"/>
      <c r="M516" s="511" t="str">
        <f t="shared" si="7"/>
        <v/>
      </c>
    </row>
    <row r="517" spans="1:13" ht="14.45" customHeight="1" x14ac:dyDescent="0.2">
      <c r="A517" s="516"/>
      <c r="B517" s="512"/>
      <c r="C517" s="513"/>
      <c r="D517" s="513"/>
      <c r="E517" s="514"/>
      <c r="F517" s="512"/>
      <c r="G517" s="513"/>
      <c r="H517" s="513"/>
      <c r="I517" s="513"/>
      <c r="J517" s="513"/>
      <c r="K517" s="515"/>
      <c r="L517" s="270"/>
      <c r="M517" s="511" t="str">
        <f t="shared" si="7"/>
        <v/>
      </c>
    </row>
    <row r="518" spans="1:13" ht="14.45" customHeight="1" x14ac:dyDescent="0.2">
      <c r="A518" s="516"/>
      <c r="B518" s="512"/>
      <c r="C518" s="513"/>
      <c r="D518" s="513"/>
      <c r="E518" s="514"/>
      <c r="F518" s="512"/>
      <c r="G518" s="513"/>
      <c r="H518" s="513"/>
      <c r="I518" s="513"/>
      <c r="J518" s="513"/>
      <c r="K518" s="515"/>
      <c r="L518" s="270"/>
      <c r="M518" s="51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16"/>
      <c r="B519" s="512"/>
      <c r="C519" s="513"/>
      <c r="D519" s="513"/>
      <c r="E519" s="514"/>
      <c r="F519" s="512"/>
      <c r="G519" s="513"/>
      <c r="H519" s="513"/>
      <c r="I519" s="513"/>
      <c r="J519" s="513"/>
      <c r="K519" s="515"/>
      <c r="L519" s="270"/>
      <c r="M519" s="511" t="str">
        <f t="shared" si="8"/>
        <v/>
      </c>
    </row>
    <row r="520" spans="1:13" ht="14.45" customHeight="1" x14ac:dyDescent="0.2">
      <c r="A520" s="516"/>
      <c r="B520" s="512"/>
      <c r="C520" s="513"/>
      <c r="D520" s="513"/>
      <c r="E520" s="514"/>
      <c r="F520" s="512"/>
      <c r="G520" s="513"/>
      <c r="H520" s="513"/>
      <c r="I520" s="513"/>
      <c r="J520" s="513"/>
      <c r="K520" s="515"/>
      <c r="L520" s="270"/>
      <c r="M520" s="511" t="str">
        <f t="shared" si="8"/>
        <v/>
      </c>
    </row>
    <row r="521" spans="1:13" ht="14.45" customHeight="1" x14ac:dyDescent="0.2">
      <c r="A521" s="516"/>
      <c r="B521" s="512"/>
      <c r="C521" s="513"/>
      <c r="D521" s="513"/>
      <c r="E521" s="514"/>
      <c r="F521" s="512"/>
      <c r="G521" s="513"/>
      <c r="H521" s="513"/>
      <c r="I521" s="513"/>
      <c r="J521" s="513"/>
      <c r="K521" s="515"/>
      <c r="L521" s="270"/>
      <c r="M521" s="511" t="str">
        <f t="shared" si="8"/>
        <v/>
      </c>
    </row>
    <row r="522" spans="1:13" ht="14.45" customHeight="1" x14ac:dyDescent="0.2">
      <c r="A522" s="516"/>
      <c r="B522" s="512"/>
      <c r="C522" s="513"/>
      <c r="D522" s="513"/>
      <c r="E522" s="514"/>
      <c r="F522" s="512"/>
      <c r="G522" s="513"/>
      <c r="H522" s="513"/>
      <c r="I522" s="513"/>
      <c r="J522" s="513"/>
      <c r="K522" s="515"/>
      <c r="L522" s="270"/>
      <c r="M522" s="511" t="str">
        <f t="shared" si="8"/>
        <v/>
      </c>
    </row>
    <row r="523" spans="1:13" ht="14.45" customHeight="1" x14ac:dyDescent="0.2">
      <c r="A523" s="516"/>
      <c r="B523" s="512"/>
      <c r="C523" s="513"/>
      <c r="D523" s="513"/>
      <c r="E523" s="514"/>
      <c r="F523" s="512"/>
      <c r="G523" s="513"/>
      <c r="H523" s="513"/>
      <c r="I523" s="513"/>
      <c r="J523" s="513"/>
      <c r="K523" s="515"/>
      <c r="L523" s="270"/>
      <c r="M523" s="511" t="str">
        <f t="shared" si="8"/>
        <v/>
      </c>
    </row>
    <row r="524" spans="1:13" ht="14.45" customHeight="1" x14ac:dyDescent="0.2">
      <c r="A524" s="516"/>
      <c r="B524" s="512"/>
      <c r="C524" s="513"/>
      <c r="D524" s="513"/>
      <c r="E524" s="514"/>
      <c r="F524" s="512"/>
      <c r="G524" s="513"/>
      <c r="H524" s="513"/>
      <c r="I524" s="513"/>
      <c r="J524" s="513"/>
      <c r="K524" s="515"/>
      <c r="L524" s="270"/>
      <c r="M524" s="511" t="str">
        <f t="shared" si="8"/>
        <v/>
      </c>
    </row>
    <row r="525" spans="1:13" ht="14.45" customHeight="1" x14ac:dyDescent="0.2">
      <c r="A525" s="516"/>
      <c r="B525" s="512"/>
      <c r="C525" s="513"/>
      <c r="D525" s="513"/>
      <c r="E525" s="514"/>
      <c r="F525" s="512"/>
      <c r="G525" s="513"/>
      <c r="H525" s="513"/>
      <c r="I525" s="513"/>
      <c r="J525" s="513"/>
      <c r="K525" s="515"/>
      <c r="L525" s="270"/>
      <c r="M525" s="511" t="str">
        <f t="shared" si="8"/>
        <v/>
      </c>
    </row>
    <row r="526" spans="1:13" ht="14.45" customHeight="1" x14ac:dyDescent="0.2">
      <c r="A526" s="516"/>
      <c r="B526" s="512"/>
      <c r="C526" s="513"/>
      <c r="D526" s="513"/>
      <c r="E526" s="514"/>
      <c r="F526" s="512"/>
      <c r="G526" s="513"/>
      <c r="H526" s="513"/>
      <c r="I526" s="513"/>
      <c r="J526" s="513"/>
      <c r="K526" s="515"/>
      <c r="L526" s="270"/>
      <c r="M526" s="511" t="str">
        <f t="shared" si="8"/>
        <v/>
      </c>
    </row>
    <row r="527" spans="1:13" ht="14.45" customHeight="1" x14ac:dyDescent="0.2">
      <c r="A527" s="516"/>
      <c r="B527" s="512"/>
      <c r="C527" s="513"/>
      <c r="D527" s="513"/>
      <c r="E527" s="514"/>
      <c r="F527" s="512"/>
      <c r="G527" s="513"/>
      <c r="H527" s="513"/>
      <c r="I527" s="513"/>
      <c r="J527" s="513"/>
      <c r="K527" s="515"/>
      <c r="L527" s="270"/>
      <c r="M527" s="511" t="str">
        <f t="shared" si="8"/>
        <v/>
      </c>
    </row>
    <row r="528" spans="1:13" ht="14.45" customHeight="1" x14ac:dyDescent="0.2">
      <c r="A528" s="516"/>
      <c r="B528" s="512"/>
      <c r="C528" s="513"/>
      <c r="D528" s="513"/>
      <c r="E528" s="514"/>
      <c r="F528" s="512"/>
      <c r="G528" s="513"/>
      <c r="H528" s="513"/>
      <c r="I528" s="513"/>
      <c r="J528" s="513"/>
      <c r="K528" s="515"/>
      <c r="L528" s="270"/>
      <c r="M528" s="511" t="str">
        <f t="shared" si="8"/>
        <v/>
      </c>
    </row>
    <row r="529" spans="1:13" ht="14.45" customHeight="1" x14ac:dyDescent="0.2">
      <c r="A529" s="516"/>
      <c r="B529" s="512"/>
      <c r="C529" s="513"/>
      <c r="D529" s="513"/>
      <c r="E529" s="514"/>
      <c r="F529" s="512"/>
      <c r="G529" s="513"/>
      <c r="H529" s="513"/>
      <c r="I529" s="513"/>
      <c r="J529" s="513"/>
      <c r="K529" s="515"/>
      <c r="L529" s="270"/>
      <c r="M529" s="511" t="str">
        <f t="shared" si="8"/>
        <v/>
      </c>
    </row>
    <row r="530" spans="1:13" ht="14.45" customHeight="1" x14ac:dyDescent="0.2">
      <c r="A530" s="516"/>
      <c r="B530" s="512"/>
      <c r="C530" s="513"/>
      <c r="D530" s="513"/>
      <c r="E530" s="514"/>
      <c r="F530" s="512"/>
      <c r="G530" s="513"/>
      <c r="H530" s="513"/>
      <c r="I530" s="513"/>
      <c r="J530" s="513"/>
      <c r="K530" s="515"/>
      <c r="L530" s="270"/>
      <c r="M530" s="511" t="str">
        <f t="shared" si="8"/>
        <v/>
      </c>
    </row>
    <row r="531" spans="1:13" ht="14.45" customHeight="1" x14ac:dyDescent="0.2">
      <c r="A531" s="516"/>
      <c r="B531" s="512"/>
      <c r="C531" s="513"/>
      <c r="D531" s="513"/>
      <c r="E531" s="514"/>
      <c r="F531" s="512"/>
      <c r="G531" s="513"/>
      <c r="H531" s="513"/>
      <c r="I531" s="513"/>
      <c r="J531" s="513"/>
      <c r="K531" s="515"/>
      <c r="L531" s="270"/>
      <c r="M531" s="511" t="str">
        <f t="shared" si="8"/>
        <v/>
      </c>
    </row>
    <row r="532" spans="1:13" ht="14.45" customHeight="1" x14ac:dyDescent="0.2">
      <c r="A532" s="516"/>
      <c r="B532" s="512"/>
      <c r="C532" s="513"/>
      <c r="D532" s="513"/>
      <c r="E532" s="514"/>
      <c r="F532" s="512"/>
      <c r="G532" s="513"/>
      <c r="H532" s="513"/>
      <c r="I532" s="513"/>
      <c r="J532" s="513"/>
      <c r="K532" s="515"/>
      <c r="L532" s="270"/>
      <c r="M532" s="511" t="str">
        <f t="shared" si="8"/>
        <v/>
      </c>
    </row>
    <row r="533" spans="1:13" ht="14.45" customHeight="1" x14ac:dyDescent="0.2">
      <c r="A533" s="516"/>
      <c r="B533" s="512"/>
      <c r="C533" s="513"/>
      <c r="D533" s="513"/>
      <c r="E533" s="514"/>
      <c r="F533" s="512"/>
      <c r="G533" s="513"/>
      <c r="H533" s="513"/>
      <c r="I533" s="513"/>
      <c r="J533" s="513"/>
      <c r="K533" s="515"/>
      <c r="L533" s="270"/>
      <c r="M533" s="511" t="str">
        <f t="shared" si="8"/>
        <v/>
      </c>
    </row>
    <row r="534" spans="1:13" ht="14.45" customHeight="1" x14ac:dyDescent="0.2">
      <c r="A534" s="516"/>
      <c r="B534" s="512"/>
      <c r="C534" s="513"/>
      <c r="D534" s="513"/>
      <c r="E534" s="514"/>
      <c r="F534" s="512"/>
      <c r="G534" s="513"/>
      <c r="H534" s="513"/>
      <c r="I534" s="513"/>
      <c r="J534" s="513"/>
      <c r="K534" s="515"/>
      <c r="L534" s="270"/>
      <c r="M534" s="511" t="str">
        <f t="shared" si="8"/>
        <v/>
      </c>
    </row>
    <row r="535" spans="1:13" ht="14.45" customHeight="1" x14ac:dyDescent="0.2">
      <c r="A535" s="516"/>
      <c r="B535" s="512"/>
      <c r="C535" s="513"/>
      <c r="D535" s="513"/>
      <c r="E535" s="514"/>
      <c r="F535" s="512"/>
      <c r="G535" s="513"/>
      <c r="H535" s="513"/>
      <c r="I535" s="513"/>
      <c r="J535" s="513"/>
      <c r="K535" s="515"/>
      <c r="L535" s="270"/>
      <c r="M535" s="511" t="str">
        <f t="shared" si="8"/>
        <v/>
      </c>
    </row>
    <row r="536" spans="1:13" ht="14.45" customHeight="1" x14ac:dyDescent="0.2">
      <c r="A536" s="516"/>
      <c r="B536" s="512"/>
      <c r="C536" s="513"/>
      <c r="D536" s="513"/>
      <c r="E536" s="514"/>
      <c r="F536" s="512"/>
      <c r="G536" s="513"/>
      <c r="H536" s="513"/>
      <c r="I536" s="513"/>
      <c r="J536" s="513"/>
      <c r="K536" s="515"/>
      <c r="L536" s="270"/>
      <c r="M536" s="511" t="str">
        <f t="shared" si="8"/>
        <v/>
      </c>
    </row>
    <row r="537" spans="1:13" ht="14.45" customHeight="1" x14ac:dyDescent="0.2">
      <c r="A537" s="516"/>
      <c r="B537" s="512"/>
      <c r="C537" s="513"/>
      <c r="D537" s="513"/>
      <c r="E537" s="514"/>
      <c r="F537" s="512"/>
      <c r="G537" s="513"/>
      <c r="H537" s="513"/>
      <c r="I537" s="513"/>
      <c r="J537" s="513"/>
      <c r="K537" s="515"/>
      <c r="L537" s="270"/>
      <c r="M537" s="511" t="str">
        <f t="shared" si="8"/>
        <v/>
      </c>
    </row>
    <row r="538" spans="1:13" ht="14.45" customHeight="1" x14ac:dyDescent="0.2">
      <c r="A538" s="516"/>
      <c r="B538" s="512"/>
      <c r="C538" s="513"/>
      <c r="D538" s="513"/>
      <c r="E538" s="514"/>
      <c r="F538" s="512"/>
      <c r="G538" s="513"/>
      <c r="H538" s="513"/>
      <c r="I538" s="513"/>
      <c r="J538" s="513"/>
      <c r="K538" s="515"/>
      <c r="L538" s="270"/>
      <c r="M538" s="511" t="str">
        <f t="shared" si="8"/>
        <v/>
      </c>
    </row>
    <row r="539" spans="1:13" ht="14.45" customHeight="1" x14ac:dyDescent="0.2">
      <c r="A539" s="516"/>
      <c r="B539" s="512"/>
      <c r="C539" s="513"/>
      <c r="D539" s="513"/>
      <c r="E539" s="514"/>
      <c r="F539" s="512"/>
      <c r="G539" s="513"/>
      <c r="H539" s="513"/>
      <c r="I539" s="513"/>
      <c r="J539" s="513"/>
      <c r="K539" s="515"/>
      <c r="L539" s="270"/>
      <c r="M539" s="511" t="str">
        <f t="shared" si="8"/>
        <v/>
      </c>
    </row>
    <row r="540" spans="1:13" ht="14.45" customHeight="1" x14ac:dyDescent="0.2">
      <c r="A540" s="516"/>
      <c r="B540" s="512"/>
      <c r="C540" s="513"/>
      <c r="D540" s="513"/>
      <c r="E540" s="514"/>
      <c r="F540" s="512"/>
      <c r="G540" s="513"/>
      <c r="H540" s="513"/>
      <c r="I540" s="513"/>
      <c r="J540" s="513"/>
      <c r="K540" s="515"/>
      <c r="L540" s="270"/>
      <c r="M540" s="511" t="str">
        <f t="shared" si="8"/>
        <v/>
      </c>
    </row>
    <row r="541" spans="1:13" ht="14.45" customHeight="1" x14ac:dyDescent="0.2">
      <c r="A541" s="516"/>
      <c r="B541" s="512"/>
      <c r="C541" s="513"/>
      <c r="D541" s="513"/>
      <c r="E541" s="514"/>
      <c r="F541" s="512"/>
      <c r="G541" s="513"/>
      <c r="H541" s="513"/>
      <c r="I541" s="513"/>
      <c r="J541" s="513"/>
      <c r="K541" s="515"/>
      <c r="L541" s="270"/>
      <c r="M541" s="511" t="str">
        <f t="shared" si="8"/>
        <v/>
      </c>
    </row>
    <row r="542" spans="1:13" ht="14.45" customHeight="1" x14ac:dyDescent="0.2">
      <c r="A542" s="516"/>
      <c r="B542" s="512"/>
      <c r="C542" s="513"/>
      <c r="D542" s="513"/>
      <c r="E542" s="514"/>
      <c r="F542" s="512"/>
      <c r="G542" s="513"/>
      <c r="H542" s="513"/>
      <c r="I542" s="513"/>
      <c r="J542" s="513"/>
      <c r="K542" s="515"/>
      <c r="L542" s="270"/>
      <c r="M542" s="511" t="str">
        <f t="shared" si="8"/>
        <v/>
      </c>
    </row>
    <row r="543" spans="1:13" ht="14.45" customHeight="1" x14ac:dyDescent="0.2">
      <c r="A543" s="516"/>
      <c r="B543" s="512"/>
      <c r="C543" s="513"/>
      <c r="D543" s="513"/>
      <c r="E543" s="514"/>
      <c r="F543" s="512"/>
      <c r="G543" s="513"/>
      <c r="H543" s="513"/>
      <c r="I543" s="513"/>
      <c r="J543" s="513"/>
      <c r="K543" s="515"/>
      <c r="L543" s="270"/>
      <c r="M543" s="511" t="str">
        <f t="shared" si="8"/>
        <v/>
      </c>
    </row>
    <row r="544" spans="1:13" ht="14.45" customHeight="1" x14ac:dyDescent="0.2">
      <c r="A544" s="516"/>
      <c r="B544" s="512"/>
      <c r="C544" s="513"/>
      <c r="D544" s="513"/>
      <c r="E544" s="514"/>
      <c r="F544" s="512"/>
      <c r="G544" s="513"/>
      <c r="H544" s="513"/>
      <c r="I544" s="513"/>
      <c r="J544" s="513"/>
      <c r="K544" s="515"/>
      <c r="L544" s="270"/>
      <c r="M544" s="511" t="str">
        <f t="shared" si="8"/>
        <v/>
      </c>
    </row>
    <row r="545" spans="1:13" ht="14.45" customHeight="1" x14ac:dyDescent="0.2">
      <c r="A545" s="516"/>
      <c r="B545" s="512"/>
      <c r="C545" s="513"/>
      <c r="D545" s="513"/>
      <c r="E545" s="514"/>
      <c r="F545" s="512"/>
      <c r="G545" s="513"/>
      <c r="H545" s="513"/>
      <c r="I545" s="513"/>
      <c r="J545" s="513"/>
      <c r="K545" s="515"/>
      <c r="L545" s="270"/>
      <c r="M545" s="511" t="str">
        <f t="shared" si="8"/>
        <v/>
      </c>
    </row>
    <row r="546" spans="1:13" ht="14.45" customHeight="1" x14ac:dyDescent="0.2">
      <c r="A546" s="516"/>
      <c r="B546" s="512"/>
      <c r="C546" s="513"/>
      <c r="D546" s="513"/>
      <c r="E546" s="514"/>
      <c r="F546" s="512"/>
      <c r="G546" s="513"/>
      <c r="H546" s="513"/>
      <c r="I546" s="513"/>
      <c r="J546" s="513"/>
      <c r="K546" s="515"/>
      <c r="L546" s="270"/>
      <c r="M546" s="511" t="str">
        <f t="shared" si="8"/>
        <v/>
      </c>
    </row>
    <row r="547" spans="1:13" ht="14.45" customHeight="1" x14ac:dyDescent="0.2">
      <c r="A547" s="516"/>
      <c r="B547" s="512"/>
      <c r="C547" s="513"/>
      <c r="D547" s="513"/>
      <c r="E547" s="514"/>
      <c r="F547" s="512"/>
      <c r="G547" s="513"/>
      <c r="H547" s="513"/>
      <c r="I547" s="513"/>
      <c r="J547" s="513"/>
      <c r="K547" s="515"/>
      <c r="L547" s="270"/>
      <c r="M547" s="511" t="str">
        <f t="shared" si="8"/>
        <v/>
      </c>
    </row>
    <row r="548" spans="1:13" ht="14.45" customHeight="1" x14ac:dyDescent="0.2">
      <c r="A548" s="516"/>
      <c r="B548" s="512"/>
      <c r="C548" s="513"/>
      <c r="D548" s="513"/>
      <c r="E548" s="514"/>
      <c r="F548" s="512"/>
      <c r="G548" s="513"/>
      <c r="H548" s="513"/>
      <c r="I548" s="513"/>
      <c r="J548" s="513"/>
      <c r="K548" s="515"/>
      <c r="L548" s="270"/>
      <c r="M548" s="511" t="str">
        <f t="shared" si="8"/>
        <v/>
      </c>
    </row>
    <row r="549" spans="1:13" ht="14.45" customHeight="1" x14ac:dyDescent="0.2">
      <c r="A549" s="516"/>
      <c r="B549" s="512"/>
      <c r="C549" s="513"/>
      <c r="D549" s="513"/>
      <c r="E549" s="514"/>
      <c r="F549" s="512"/>
      <c r="G549" s="513"/>
      <c r="H549" s="513"/>
      <c r="I549" s="513"/>
      <c r="J549" s="513"/>
      <c r="K549" s="515"/>
      <c r="L549" s="270"/>
      <c r="M549" s="511" t="str">
        <f t="shared" si="8"/>
        <v/>
      </c>
    </row>
    <row r="550" spans="1:13" ht="14.45" customHeight="1" x14ac:dyDescent="0.2">
      <c r="A550" s="516"/>
      <c r="B550" s="512"/>
      <c r="C550" s="513"/>
      <c r="D550" s="513"/>
      <c r="E550" s="514"/>
      <c r="F550" s="512"/>
      <c r="G550" s="513"/>
      <c r="H550" s="513"/>
      <c r="I550" s="513"/>
      <c r="J550" s="513"/>
      <c r="K550" s="515"/>
      <c r="L550" s="270"/>
      <c r="M550" s="511" t="str">
        <f t="shared" si="8"/>
        <v/>
      </c>
    </row>
    <row r="551" spans="1:13" ht="14.45" customHeight="1" x14ac:dyDescent="0.2">
      <c r="A551" s="516"/>
      <c r="B551" s="512"/>
      <c r="C551" s="513"/>
      <c r="D551" s="513"/>
      <c r="E551" s="514"/>
      <c r="F551" s="512"/>
      <c r="G551" s="513"/>
      <c r="H551" s="513"/>
      <c r="I551" s="513"/>
      <c r="J551" s="513"/>
      <c r="K551" s="515"/>
      <c r="L551" s="270"/>
      <c r="M551" s="511" t="str">
        <f t="shared" si="8"/>
        <v/>
      </c>
    </row>
    <row r="552" spans="1:13" ht="14.45" customHeight="1" x14ac:dyDescent="0.2">
      <c r="A552" s="516"/>
      <c r="B552" s="512"/>
      <c r="C552" s="513"/>
      <c r="D552" s="513"/>
      <c r="E552" s="514"/>
      <c r="F552" s="512"/>
      <c r="G552" s="513"/>
      <c r="H552" s="513"/>
      <c r="I552" s="513"/>
      <c r="J552" s="513"/>
      <c r="K552" s="515"/>
      <c r="L552" s="270"/>
      <c r="M552" s="511" t="str">
        <f t="shared" si="8"/>
        <v/>
      </c>
    </row>
    <row r="553" spans="1:13" ht="14.45" customHeight="1" x14ac:dyDescent="0.2">
      <c r="A553" s="516"/>
      <c r="B553" s="512"/>
      <c r="C553" s="513"/>
      <c r="D553" s="513"/>
      <c r="E553" s="514"/>
      <c r="F553" s="512"/>
      <c r="G553" s="513"/>
      <c r="H553" s="513"/>
      <c r="I553" s="513"/>
      <c r="J553" s="513"/>
      <c r="K553" s="515"/>
      <c r="L553" s="270"/>
      <c r="M553" s="511" t="str">
        <f t="shared" si="8"/>
        <v/>
      </c>
    </row>
    <row r="554" spans="1:13" ht="14.45" customHeight="1" x14ac:dyDescent="0.2">
      <c r="A554" s="516"/>
      <c r="B554" s="512"/>
      <c r="C554" s="513"/>
      <c r="D554" s="513"/>
      <c r="E554" s="514"/>
      <c r="F554" s="512"/>
      <c r="G554" s="513"/>
      <c r="H554" s="513"/>
      <c r="I554" s="513"/>
      <c r="J554" s="513"/>
      <c r="K554" s="515"/>
      <c r="L554" s="270"/>
      <c r="M554" s="511" t="str">
        <f t="shared" si="8"/>
        <v/>
      </c>
    </row>
    <row r="555" spans="1:13" ht="14.45" customHeight="1" x14ac:dyDescent="0.2">
      <c r="A555" s="516"/>
      <c r="B555" s="512"/>
      <c r="C555" s="513"/>
      <c r="D555" s="513"/>
      <c r="E555" s="514"/>
      <c r="F555" s="512"/>
      <c r="G555" s="513"/>
      <c r="H555" s="513"/>
      <c r="I555" s="513"/>
      <c r="J555" s="513"/>
      <c r="K555" s="515"/>
      <c r="L555" s="270"/>
      <c r="M555" s="511" t="str">
        <f t="shared" si="8"/>
        <v/>
      </c>
    </row>
    <row r="556" spans="1:13" ht="14.45" customHeight="1" x14ac:dyDescent="0.2">
      <c r="A556" s="516"/>
      <c r="B556" s="512"/>
      <c r="C556" s="513"/>
      <c r="D556" s="513"/>
      <c r="E556" s="514"/>
      <c r="F556" s="512"/>
      <c r="G556" s="513"/>
      <c r="H556" s="513"/>
      <c r="I556" s="513"/>
      <c r="J556" s="513"/>
      <c r="K556" s="515"/>
      <c r="L556" s="270"/>
      <c r="M556" s="511" t="str">
        <f t="shared" si="8"/>
        <v/>
      </c>
    </row>
    <row r="557" spans="1:13" ht="14.45" customHeight="1" x14ac:dyDescent="0.2">
      <c r="A557" s="516"/>
      <c r="B557" s="512"/>
      <c r="C557" s="513"/>
      <c r="D557" s="513"/>
      <c r="E557" s="514"/>
      <c r="F557" s="512"/>
      <c r="G557" s="513"/>
      <c r="H557" s="513"/>
      <c r="I557" s="513"/>
      <c r="J557" s="513"/>
      <c r="K557" s="515"/>
      <c r="L557" s="270"/>
      <c r="M557" s="511" t="str">
        <f t="shared" si="8"/>
        <v/>
      </c>
    </row>
    <row r="558" spans="1:13" ht="14.45" customHeight="1" x14ac:dyDescent="0.2">
      <c r="A558" s="516"/>
      <c r="B558" s="512"/>
      <c r="C558" s="513"/>
      <c r="D558" s="513"/>
      <c r="E558" s="514"/>
      <c r="F558" s="512"/>
      <c r="G558" s="513"/>
      <c r="H558" s="513"/>
      <c r="I558" s="513"/>
      <c r="J558" s="513"/>
      <c r="K558" s="515"/>
      <c r="L558" s="270"/>
      <c r="M558" s="511" t="str">
        <f t="shared" si="8"/>
        <v/>
      </c>
    </row>
    <row r="559" spans="1:13" ht="14.45" customHeight="1" x14ac:dyDescent="0.2">
      <c r="A559" s="516"/>
      <c r="B559" s="512"/>
      <c r="C559" s="513"/>
      <c r="D559" s="513"/>
      <c r="E559" s="514"/>
      <c r="F559" s="512"/>
      <c r="G559" s="513"/>
      <c r="H559" s="513"/>
      <c r="I559" s="513"/>
      <c r="J559" s="513"/>
      <c r="K559" s="515"/>
      <c r="L559" s="270"/>
      <c r="M559" s="511" t="str">
        <f t="shared" si="8"/>
        <v/>
      </c>
    </row>
    <row r="560" spans="1:13" ht="14.45" customHeight="1" x14ac:dyDescent="0.2">
      <c r="A560" s="516"/>
      <c r="B560" s="512"/>
      <c r="C560" s="513"/>
      <c r="D560" s="513"/>
      <c r="E560" s="514"/>
      <c r="F560" s="512"/>
      <c r="G560" s="513"/>
      <c r="H560" s="513"/>
      <c r="I560" s="513"/>
      <c r="J560" s="513"/>
      <c r="K560" s="515"/>
      <c r="L560" s="270"/>
      <c r="M560" s="511" t="str">
        <f t="shared" si="8"/>
        <v/>
      </c>
    </row>
    <row r="561" spans="1:13" ht="14.45" customHeight="1" x14ac:dyDescent="0.2">
      <c r="A561" s="516"/>
      <c r="B561" s="512"/>
      <c r="C561" s="513"/>
      <c r="D561" s="513"/>
      <c r="E561" s="514"/>
      <c r="F561" s="512"/>
      <c r="G561" s="513"/>
      <c r="H561" s="513"/>
      <c r="I561" s="513"/>
      <c r="J561" s="513"/>
      <c r="K561" s="515"/>
      <c r="L561" s="270"/>
      <c r="M561" s="511" t="str">
        <f t="shared" si="8"/>
        <v/>
      </c>
    </row>
    <row r="562" spans="1:13" ht="14.45" customHeight="1" x14ac:dyDescent="0.2">
      <c r="A562" s="516"/>
      <c r="B562" s="512"/>
      <c r="C562" s="513"/>
      <c r="D562" s="513"/>
      <c r="E562" s="514"/>
      <c r="F562" s="512"/>
      <c r="G562" s="513"/>
      <c r="H562" s="513"/>
      <c r="I562" s="513"/>
      <c r="J562" s="513"/>
      <c r="K562" s="515"/>
      <c r="L562" s="270"/>
      <c r="M562" s="511" t="str">
        <f t="shared" si="8"/>
        <v/>
      </c>
    </row>
    <row r="563" spans="1:13" ht="14.45" customHeight="1" x14ac:dyDescent="0.2">
      <c r="A563" s="516"/>
      <c r="B563" s="512"/>
      <c r="C563" s="513"/>
      <c r="D563" s="513"/>
      <c r="E563" s="514"/>
      <c r="F563" s="512"/>
      <c r="G563" s="513"/>
      <c r="H563" s="513"/>
      <c r="I563" s="513"/>
      <c r="J563" s="513"/>
      <c r="K563" s="515"/>
      <c r="L563" s="270"/>
      <c r="M563" s="511" t="str">
        <f t="shared" si="8"/>
        <v/>
      </c>
    </row>
    <row r="564" spans="1:13" ht="14.45" customHeight="1" x14ac:dyDescent="0.2">
      <c r="A564" s="516"/>
      <c r="B564" s="512"/>
      <c r="C564" s="513"/>
      <c r="D564" s="513"/>
      <c r="E564" s="514"/>
      <c r="F564" s="512"/>
      <c r="G564" s="513"/>
      <c r="H564" s="513"/>
      <c r="I564" s="513"/>
      <c r="J564" s="513"/>
      <c r="K564" s="515"/>
      <c r="L564" s="270"/>
      <c r="M564" s="511" t="str">
        <f t="shared" si="8"/>
        <v/>
      </c>
    </row>
    <row r="565" spans="1:13" ht="14.45" customHeight="1" x14ac:dyDescent="0.2">
      <c r="A565" s="516"/>
      <c r="B565" s="512"/>
      <c r="C565" s="513"/>
      <c r="D565" s="513"/>
      <c r="E565" s="514"/>
      <c r="F565" s="512"/>
      <c r="G565" s="513"/>
      <c r="H565" s="513"/>
      <c r="I565" s="513"/>
      <c r="J565" s="513"/>
      <c r="K565" s="515"/>
      <c r="L565" s="270"/>
      <c r="M565" s="511" t="str">
        <f t="shared" si="8"/>
        <v/>
      </c>
    </row>
    <row r="566" spans="1:13" ht="14.45" customHeight="1" x14ac:dyDescent="0.2">
      <c r="A566" s="516"/>
      <c r="B566" s="512"/>
      <c r="C566" s="513"/>
      <c r="D566" s="513"/>
      <c r="E566" s="514"/>
      <c r="F566" s="512"/>
      <c r="G566" s="513"/>
      <c r="H566" s="513"/>
      <c r="I566" s="513"/>
      <c r="J566" s="513"/>
      <c r="K566" s="515"/>
      <c r="L566" s="270"/>
      <c r="M566" s="511" t="str">
        <f t="shared" si="8"/>
        <v/>
      </c>
    </row>
    <row r="567" spans="1:13" ht="14.45" customHeight="1" x14ac:dyDescent="0.2">
      <c r="A567" s="516"/>
      <c r="B567" s="512"/>
      <c r="C567" s="513"/>
      <c r="D567" s="513"/>
      <c r="E567" s="514"/>
      <c r="F567" s="512"/>
      <c r="G567" s="513"/>
      <c r="H567" s="513"/>
      <c r="I567" s="513"/>
      <c r="J567" s="513"/>
      <c r="K567" s="515"/>
      <c r="L567" s="270"/>
      <c r="M567" s="511" t="str">
        <f t="shared" si="8"/>
        <v/>
      </c>
    </row>
    <row r="568" spans="1:13" ht="14.45" customHeight="1" x14ac:dyDescent="0.2">
      <c r="A568" s="516"/>
      <c r="B568" s="512"/>
      <c r="C568" s="513"/>
      <c r="D568" s="513"/>
      <c r="E568" s="514"/>
      <c r="F568" s="512"/>
      <c r="G568" s="513"/>
      <c r="H568" s="513"/>
      <c r="I568" s="513"/>
      <c r="J568" s="513"/>
      <c r="K568" s="515"/>
      <c r="L568" s="270"/>
      <c r="M568" s="511" t="str">
        <f t="shared" si="8"/>
        <v/>
      </c>
    </row>
    <row r="569" spans="1:13" ht="14.45" customHeight="1" x14ac:dyDescent="0.2">
      <c r="A569" s="516"/>
      <c r="B569" s="512"/>
      <c r="C569" s="513"/>
      <c r="D569" s="513"/>
      <c r="E569" s="514"/>
      <c r="F569" s="512"/>
      <c r="G569" s="513"/>
      <c r="H569" s="513"/>
      <c r="I569" s="513"/>
      <c r="J569" s="513"/>
      <c r="K569" s="515"/>
      <c r="L569" s="270"/>
      <c r="M569" s="511" t="str">
        <f t="shared" si="8"/>
        <v/>
      </c>
    </row>
    <row r="570" spans="1:13" ht="14.45" customHeight="1" x14ac:dyDescent="0.2">
      <c r="A570" s="516"/>
      <c r="B570" s="512"/>
      <c r="C570" s="513"/>
      <c r="D570" s="513"/>
      <c r="E570" s="514"/>
      <c r="F570" s="512"/>
      <c r="G570" s="513"/>
      <c r="H570" s="513"/>
      <c r="I570" s="513"/>
      <c r="J570" s="513"/>
      <c r="K570" s="515"/>
      <c r="L570" s="270"/>
      <c r="M570" s="511" t="str">
        <f t="shared" si="8"/>
        <v/>
      </c>
    </row>
    <row r="571" spans="1:13" ht="14.45" customHeight="1" x14ac:dyDescent="0.2">
      <c r="A571" s="516"/>
      <c r="B571" s="512"/>
      <c r="C571" s="513"/>
      <c r="D571" s="513"/>
      <c r="E571" s="514"/>
      <c r="F571" s="512"/>
      <c r="G571" s="513"/>
      <c r="H571" s="513"/>
      <c r="I571" s="513"/>
      <c r="J571" s="513"/>
      <c r="K571" s="515"/>
      <c r="L571" s="270"/>
      <c r="M571" s="511" t="str">
        <f t="shared" si="8"/>
        <v/>
      </c>
    </row>
    <row r="572" spans="1:13" ht="14.45" customHeight="1" x14ac:dyDescent="0.2">
      <c r="A572" s="516"/>
      <c r="B572" s="512"/>
      <c r="C572" s="513"/>
      <c r="D572" s="513"/>
      <c r="E572" s="514"/>
      <c r="F572" s="512"/>
      <c r="G572" s="513"/>
      <c r="H572" s="513"/>
      <c r="I572" s="513"/>
      <c r="J572" s="513"/>
      <c r="K572" s="515"/>
      <c r="L572" s="270"/>
      <c r="M572" s="511" t="str">
        <f t="shared" si="8"/>
        <v/>
      </c>
    </row>
    <row r="573" spans="1:13" ht="14.45" customHeight="1" x14ac:dyDescent="0.2">
      <c r="A573" s="516"/>
      <c r="B573" s="512"/>
      <c r="C573" s="513"/>
      <c r="D573" s="513"/>
      <c r="E573" s="514"/>
      <c r="F573" s="512"/>
      <c r="G573" s="513"/>
      <c r="H573" s="513"/>
      <c r="I573" s="513"/>
      <c r="J573" s="513"/>
      <c r="K573" s="515"/>
      <c r="L573" s="270"/>
      <c r="M573" s="511" t="str">
        <f t="shared" si="8"/>
        <v/>
      </c>
    </row>
    <row r="574" spans="1:13" ht="14.45" customHeight="1" x14ac:dyDescent="0.2">
      <c r="A574" s="516"/>
      <c r="B574" s="512"/>
      <c r="C574" s="513"/>
      <c r="D574" s="513"/>
      <c r="E574" s="514"/>
      <c r="F574" s="512"/>
      <c r="G574" s="513"/>
      <c r="H574" s="513"/>
      <c r="I574" s="513"/>
      <c r="J574" s="513"/>
      <c r="K574" s="515"/>
      <c r="L574" s="270"/>
      <c r="M574" s="511" t="str">
        <f t="shared" si="8"/>
        <v/>
      </c>
    </row>
    <row r="575" spans="1:13" ht="14.45" customHeight="1" x14ac:dyDescent="0.2">
      <c r="A575" s="516"/>
      <c r="B575" s="512"/>
      <c r="C575" s="513"/>
      <c r="D575" s="513"/>
      <c r="E575" s="514"/>
      <c r="F575" s="512"/>
      <c r="G575" s="513"/>
      <c r="H575" s="513"/>
      <c r="I575" s="513"/>
      <c r="J575" s="513"/>
      <c r="K575" s="515"/>
      <c r="L575" s="270"/>
      <c r="M575" s="511" t="str">
        <f t="shared" si="8"/>
        <v/>
      </c>
    </row>
    <row r="576" spans="1:13" ht="14.45" customHeight="1" x14ac:dyDescent="0.2">
      <c r="A576" s="516"/>
      <c r="B576" s="512"/>
      <c r="C576" s="513"/>
      <c r="D576" s="513"/>
      <c r="E576" s="514"/>
      <c r="F576" s="512"/>
      <c r="G576" s="513"/>
      <c r="H576" s="513"/>
      <c r="I576" s="513"/>
      <c r="J576" s="513"/>
      <c r="K576" s="515"/>
      <c r="L576" s="270"/>
      <c r="M576" s="511" t="str">
        <f t="shared" si="8"/>
        <v/>
      </c>
    </row>
    <row r="577" spans="1:13" ht="14.45" customHeight="1" x14ac:dyDescent="0.2">
      <c r="A577" s="516"/>
      <c r="B577" s="512"/>
      <c r="C577" s="513"/>
      <c r="D577" s="513"/>
      <c r="E577" s="514"/>
      <c r="F577" s="512"/>
      <c r="G577" s="513"/>
      <c r="H577" s="513"/>
      <c r="I577" s="513"/>
      <c r="J577" s="513"/>
      <c r="K577" s="515"/>
      <c r="L577" s="270"/>
      <c r="M577" s="511" t="str">
        <f t="shared" si="8"/>
        <v/>
      </c>
    </row>
    <row r="578" spans="1:13" ht="14.45" customHeight="1" x14ac:dyDescent="0.2">
      <c r="A578" s="516"/>
      <c r="B578" s="512"/>
      <c r="C578" s="513"/>
      <c r="D578" s="513"/>
      <c r="E578" s="514"/>
      <c r="F578" s="512"/>
      <c r="G578" s="513"/>
      <c r="H578" s="513"/>
      <c r="I578" s="513"/>
      <c r="J578" s="513"/>
      <c r="K578" s="515"/>
      <c r="L578" s="270"/>
      <c r="M578" s="511" t="str">
        <f t="shared" si="8"/>
        <v/>
      </c>
    </row>
    <row r="579" spans="1:13" ht="14.45" customHeight="1" x14ac:dyDescent="0.2">
      <c r="A579" s="516"/>
      <c r="B579" s="512"/>
      <c r="C579" s="513"/>
      <c r="D579" s="513"/>
      <c r="E579" s="514"/>
      <c r="F579" s="512"/>
      <c r="G579" s="513"/>
      <c r="H579" s="513"/>
      <c r="I579" s="513"/>
      <c r="J579" s="513"/>
      <c r="K579" s="515"/>
      <c r="L579" s="270"/>
      <c r="M579" s="511" t="str">
        <f t="shared" si="8"/>
        <v/>
      </c>
    </row>
    <row r="580" spans="1:13" ht="14.45" customHeight="1" x14ac:dyDescent="0.2">
      <c r="A580" s="516"/>
      <c r="B580" s="512"/>
      <c r="C580" s="513"/>
      <c r="D580" s="513"/>
      <c r="E580" s="514"/>
      <c r="F580" s="512"/>
      <c r="G580" s="513"/>
      <c r="H580" s="513"/>
      <c r="I580" s="513"/>
      <c r="J580" s="513"/>
      <c r="K580" s="515"/>
      <c r="L580" s="270"/>
      <c r="M580" s="511" t="str">
        <f t="shared" si="8"/>
        <v/>
      </c>
    </row>
    <row r="581" spans="1:13" ht="14.45" customHeight="1" x14ac:dyDescent="0.2">
      <c r="A581" s="516"/>
      <c r="B581" s="512"/>
      <c r="C581" s="513"/>
      <c r="D581" s="513"/>
      <c r="E581" s="514"/>
      <c r="F581" s="512"/>
      <c r="G581" s="513"/>
      <c r="H581" s="513"/>
      <c r="I581" s="513"/>
      <c r="J581" s="513"/>
      <c r="K581" s="515"/>
      <c r="L581" s="270"/>
      <c r="M581" s="511" t="str">
        <f t="shared" si="8"/>
        <v/>
      </c>
    </row>
    <row r="582" spans="1:13" ht="14.45" customHeight="1" x14ac:dyDescent="0.2">
      <c r="A582" s="516"/>
      <c r="B582" s="512"/>
      <c r="C582" s="513"/>
      <c r="D582" s="513"/>
      <c r="E582" s="514"/>
      <c r="F582" s="512"/>
      <c r="G582" s="513"/>
      <c r="H582" s="513"/>
      <c r="I582" s="513"/>
      <c r="J582" s="513"/>
      <c r="K582" s="515"/>
      <c r="L582" s="270"/>
      <c r="M582" s="51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16"/>
      <c r="B583" s="512"/>
      <c r="C583" s="513"/>
      <c r="D583" s="513"/>
      <c r="E583" s="514"/>
      <c r="F583" s="512"/>
      <c r="G583" s="513"/>
      <c r="H583" s="513"/>
      <c r="I583" s="513"/>
      <c r="J583" s="513"/>
      <c r="K583" s="515"/>
      <c r="L583" s="270"/>
      <c r="M583" s="511" t="str">
        <f t="shared" si="9"/>
        <v/>
      </c>
    </row>
    <row r="584" spans="1:13" ht="14.45" customHeight="1" x14ac:dyDescent="0.2">
      <c r="A584" s="516"/>
      <c r="B584" s="512"/>
      <c r="C584" s="513"/>
      <c r="D584" s="513"/>
      <c r="E584" s="514"/>
      <c r="F584" s="512"/>
      <c r="G584" s="513"/>
      <c r="H584" s="513"/>
      <c r="I584" s="513"/>
      <c r="J584" s="513"/>
      <c r="K584" s="515"/>
      <c r="L584" s="270"/>
      <c r="M584" s="511" t="str">
        <f t="shared" si="9"/>
        <v/>
      </c>
    </row>
    <row r="585" spans="1:13" ht="14.45" customHeight="1" x14ac:dyDescent="0.2">
      <c r="A585" s="516"/>
      <c r="B585" s="512"/>
      <c r="C585" s="513"/>
      <c r="D585" s="513"/>
      <c r="E585" s="514"/>
      <c r="F585" s="512"/>
      <c r="G585" s="513"/>
      <c r="H585" s="513"/>
      <c r="I585" s="513"/>
      <c r="J585" s="513"/>
      <c r="K585" s="515"/>
      <c r="L585" s="270"/>
      <c r="M585" s="511" t="str">
        <f t="shared" si="9"/>
        <v/>
      </c>
    </row>
    <row r="586" spans="1:13" ht="14.45" customHeight="1" x14ac:dyDescent="0.2">
      <c r="A586" s="516"/>
      <c r="B586" s="512"/>
      <c r="C586" s="513"/>
      <c r="D586" s="513"/>
      <c r="E586" s="514"/>
      <c r="F586" s="512"/>
      <c r="G586" s="513"/>
      <c r="H586" s="513"/>
      <c r="I586" s="513"/>
      <c r="J586" s="513"/>
      <c r="K586" s="515"/>
      <c r="L586" s="270"/>
      <c r="M586" s="511" t="str">
        <f t="shared" si="9"/>
        <v/>
      </c>
    </row>
    <row r="587" spans="1:13" ht="14.45" customHeight="1" x14ac:dyDescent="0.2">
      <c r="A587" s="516"/>
      <c r="B587" s="512"/>
      <c r="C587" s="513"/>
      <c r="D587" s="513"/>
      <c r="E587" s="514"/>
      <c r="F587" s="512"/>
      <c r="G587" s="513"/>
      <c r="H587" s="513"/>
      <c r="I587" s="513"/>
      <c r="J587" s="513"/>
      <c r="K587" s="515"/>
      <c r="L587" s="270"/>
      <c r="M587" s="511" t="str">
        <f t="shared" si="9"/>
        <v/>
      </c>
    </row>
    <row r="588" spans="1:13" ht="14.45" customHeight="1" x14ac:dyDescent="0.2">
      <c r="A588" s="516"/>
      <c r="B588" s="512"/>
      <c r="C588" s="513"/>
      <c r="D588" s="513"/>
      <c r="E588" s="514"/>
      <c r="F588" s="512"/>
      <c r="G588" s="513"/>
      <c r="H588" s="513"/>
      <c r="I588" s="513"/>
      <c r="J588" s="513"/>
      <c r="K588" s="515"/>
      <c r="L588" s="270"/>
      <c r="M588" s="511" t="str">
        <f t="shared" si="9"/>
        <v/>
      </c>
    </row>
    <row r="589" spans="1:13" ht="14.45" customHeight="1" x14ac:dyDescent="0.2">
      <c r="A589" s="516"/>
      <c r="B589" s="512"/>
      <c r="C589" s="513"/>
      <c r="D589" s="513"/>
      <c r="E589" s="514"/>
      <c r="F589" s="512"/>
      <c r="G589" s="513"/>
      <c r="H589" s="513"/>
      <c r="I589" s="513"/>
      <c r="J589" s="513"/>
      <c r="K589" s="515"/>
      <c r="L589" s="270"/>
      <c r="M589" s="511" t="str">
        <f t="shared" si="9"/>
        <v/>
      </c>
    </row>
    <row r="590" spans="1:13" ht="14.45" customHeight="1" x14ac:dyDescent="0.2">
      <c r="A590" s="516"/>
      <c r="B590" s="512"/>
      <c r="C590" s="513"/>
      <c r="D590" s="513"/>
      <c r="E590" s="514"/>
      <c r="F590" s="512"/>
      <c r="G590" s="513"/>
      <c r="H590" s="513"/>
      <c r="I590" s="513"/>
      <c r="J590" s="513"/>
      <c r="K590" s="515"/>
      <c r="L590" s="270"/>
      <c r="M590" s="511" t="str">
        <f t="shared" si="9"/>
        <v/>
      </c>
    </row>
    <row r="591" spans="1:13" ht="14.45" customHeight="1" x14ac:dyDescent="0.2">
      <c r="A591" s="516"/>
      <c r="B591" s="512"/>
      <c r="C591" s="513"/>
      <c r="D591" s="513"/>
      <c r="E591" s="514"/>
      <c r="F591" s="512"/>
      <c r="G591" s="513"/>
      <c r="H591" s="513"/>
      <c r="I591" s="513"/>
      <c r="J591" s="513"/>
      <c r="K591" s="515"/>
      <c r="L591" s="270"/>
      <c r="M591" s="511" t="str">
        <f t="shared" si="9"/>
        <v/>
      </c>
    </row>
    <row r="592" spans="1:13" ht="14.45" customHeight="1" x14ac:dyDescent="0.2">
      <c r="A592" s="516"/>
      <c r="B592" s="512"/>
      <c r="C592" s="513"/>
      <c r="D592" s="513"/>
      <c r="E592" s="514"/>
      <c r="F592" s="512"/>
      <c r="G592" s="513"/>
      <c r="H592" s="513"/>
      <c r="I592" s="513"/>
      <c r="J592" s="513"/>
      <c r="K592" s="515"/>
      <c r="L592" s="270"/>
      <c r="M592" s="511" t="str">
        <f t="shared" si="9"/>
        <v/>
      </c>
    </row>
    <row r="593" spans="1:13" ht="14.45" customHeight="1" x14ac:dyDescent="0.2">
      <c r="A593" s="516"/>
      <c r="B593" s="512"/>
      <c r="C593" s="513"/>
      <c r="D593" s="513"/>
      <c r="E593" s="514"/>
      <c r="F593" s="512"/>
      <c r="G593" s="513"/>
      <c r="H593" s="513"/>
      <c r="I593" s="513"/>
      <c r="J593" s="513"/>
      <c r="K593" s="515"/>
      <c r="L593" s="270"/>
      <c r="M593" s="511" t="str">
        <f t="shared" si="9"/>
        <v/>
      </c>
    </row>
    <row r="594" spans="1:13" ht="14.45" customHeight="1" x14ac:dyDescent="0.2">
      <c r="A594" s="516"/>
      <c r="B594" s="512"/>
      <c r="C594" s="513"/>
      <c r="D594" s="513"/>
      <c r="E594" s="514"/>
      <c r="F594" s="512"/>
      <c r="G594" s="513"/>
      <c r="H594" s="513"/>
      <c r="I594" s="513"/>
      <c r="J594" s="513"/>
      <c r="K594" s="515"/>
      <c r="L594" s="270"/>
      <c r="M594" s="511" t="str">
        <f t="shared" si="9"/>
        <v/>
      </c>
    </row>
    <row r="595" spans="1:13" ht="14.45" customHeight="1" x14ac:dyDescent="0.2">
      <c r="A595" s="516"/>
      <c r="B595" s="512"/>
      <c r="C595" s="513"/>
      <c r="D595" s="513"/>
      <c r="E595" s="514"/>
      <c r="F595" s="512"/>
      <c r="G595" s="513"/>
      <c r="H595" s="513"/>
      <c r="I595" s="513"/>
      <c r="J595" s="513"/>
      <c r="K595" s="515"/>
      <c r="L595" s="270"/>
      <c r="M595" s="511" t="str">
        <f t="shared" si="9"/>
        <v/>
      </c>
    </row>
    <row r="596" spans="1:13" ht="14.45" customHeight="1" x14ac:dyDescent="0.2">
      <c r="A596" s="516"/>
      <c r="B596" s="512"/>
      <c r="C596" s="513"/>
      <c r="D596" s="513"/>
      <c r="E596" s="514"/>
      <c r="F596" s="512"/>
      <c r="G596" s="513"/>
      <c r="H596" s="513"/>
      <c r="I596" s="513"/>
      <c r="J596" s="513"/>
      <c r="K596" s="515"/>
      <c r="L596" s="270"/>
      <c r="M596" s="511" t="str">
        <f t="shared" si="9"/>
        <v/>
      </c>
    </row>
    <row r="597" spans="1:13" ht="14.45" customHeight="1" x14ac:dyDescent="0.2">
      <c r="A597" s="516"/>
      <c r="B597" s="512"/>
      <c r="C597" s="513"/>
      <c r="D597" s="513"/>
      <c r="E597" s="514"/>
      <c r="F597" s="512"/>
      <c r="G597" s="513"/>
      <c r="H597" s="513"/>
      <c r="I597" s="513"/>
      <c r="J597" s="513"/>
      <c r="K597" s="515"/>
      <c r="L597" s="270"/>
      <c r="M597" s="511" t="str">
        <f t="shared" si="9"/>
        <v/>
      </c>
    </row>
    <row r="598" spans="1:13" ht="14.45" customHeight="1" x14ac:dyDescent="0.2">
      <c r="A598" s="516"/>
      <c r="B598" s="512"/>
      <c r="C598" s="513"/>
      <c r="D598" s="513"/>
      <c r="E598" s="514"/>
      <c r="F598" s="512"/>
      <c r="G598" s="513"/>
      <c r="H598" s="513"/>
      <c r="I598" s="513"/>
      <c r="J598" s="513"/>
      <c r="K598" s="515"/>
      <c r="L598" s="270"/>
      <c r="M598" s="511" t="str">
        <f t="shared" si="9"/>
        <v/>
      </c>
    </row>
    <row r="599" spans="1:13" ht="14.45" customHeight="1" x14ac:dyDescent="0.2">
      <c r="A599" s="516"/>
      <c r="B599" s="512"/>
      <c r="C599" s="513"/>
      <c r="D599" s="513"/>
      <c r="E599" s="514"/>
      <c r="F599" s="512"/>
      <c r="G599" s="513"/>
      <c r="H599" s="513"/>
      <c r="I599" s="513"/>
      <c r="J599" s="513"/>
      <c r="K599" s="515"/>
      <c r="L599" s="270"/>
      <c r="M599" s="511" t="str">
        <f t="shared" si="9"/>
        <v/>
      </c>
    </row>
    <row r="600" spans="1:13" ht="14.45" customHeight="1" x14ac:dyDescent="0.2">
      <c r="A600" s="516"/>
      <c r="B600" s="512"/>
      <c r="C600" s="513"/>
      <c r="D600" s="513"/>
      <c r="E600" s="514"/>
      <c r="F600" s="512"/>
      <c r="G600" s="513"/>
      <c r="H600" s="513"/>
      <c r="I600" s="513"/>
      <c r="J600" s="513"/>
      <c r="K600" s="515"/>
      <c r="L600" s="270"/>
      <c r="M600" s="511" t="str">
        <f t="shared" si="9"/>
        <v/>
      </c>
    </row>
    <row r="601" spans="1:13" ht="14.45" customHeight="1" x14ac:dyDescent="0.2">
      <c r="A601" s="516"/>
      <c r="B601" s="512"/>
      <c r="C601" s="513"/>
      <c r="D601" s="513"/>
      <c r="E601" s="514"/>
      <c r="F601" s="512"/>
      <c r="G601" s="513"/>
      <c r="H601" s="513"/>
      <c r="I601" s="513"/>
      <c r="J601" s="513"/>
      <c r="K601" s="515"/>
      <c r="L601" s="270"/>
      <c r="M601" s="511" t="str">
        <f t="shared" si="9"/>
        <v/>
      </c>
    </row>
    <row r="602" spans="1:13" ht="14.45" customHeight="1" x14ac:dyDescent="0.2">
      <c r="A602" s="516"/>
      <c r="B602" s="512"/>
      <c r="C602" s="513"/>
      <c r="D602" s="513"/>
      <c r="E602" s="514"/>
      <c r="F602" s="512"/>
      <c r="G602" s="513"/>
      <c r="H602" s="513"/>
      <c r="I602" s="513"/>
      <c r="J602" s="513"/>
      <c r="K602" s="515"/>
      <c r="L602" s="270"/>
      <c r="M602" s="511" t="str">
        <f t="shared" si="9"/>
        <v/>
      </c>
    </row>
    <row r="603" spans="1:13" ht="14.45" customHeight="1" x14ac:dyDescent="0.2">
      <c r="A603" s="516"/>
      <c r="B603" s="512"/>
      <c r="C603" s="513"/>
      <c r="D603" s="513"/>
      <c r="E603" s="514"/>
      <c r="F603" s="512"/>
      <c r="G603" s="513"/>
      <c r="H603" s="513"/>
      <c r="I603" s="513"/>
      <c r="J603" s="513"/>
      <c r="K603" s="515"/>
      <c r="L603" s="270"/>
      <c r="M603" s="511" t="str">
        <f t="shared" si="9"/>
        <v/>
      </c>
    </row>
    <row r="604" spans="1:13" ht="14.45" customHeight="1" x14ac:dyDescent="0.2">
      <c r="A604" s="516"/>
      <c r="B604" s="512"/>
      <c r="C604" s="513"/>
      <c r="D604" s="513"/>
      <c r="E604" s="514"/>
      <c r="F604" s="512"/>
      <c r="G604" s="513"/>
      <c r="H604" s="513"/>
      <c r="I604" s="513"/>
      <c r="J604" s="513"/>
      <c r="K604" s="515"/>
      <c r="L604" s="270"/>
      <c r="M604" s="511" t="str">
        <f t="shared" si="9"/>
        <v/>
      </c>
    </row>
    <row r="605" spans="1:13" ht="14.45" customHeight="1" x14ac:dyDescent="0.2">
      <c r="A605" s="516"/>
      <c r="B605" s="512"/>
      <c r="C605" s="513"/>
      <c r="D605" s="513"/>
      <c r="E605" s="514"/>
      <c r="F605" s="512"/>
      <c r="G605" s="513"/>
      <c r="H605" s="513"/>
      <c r="I605" s="513"/>
      <c r="J605" s="513"/>
      <c r="K605" s="515"/>
      <c r="L605" s="270"/>
      <c r="M605" s="511" t="str">
        <f t="shared" si="9"/>
        <v/>
      </c>
    </row>
    <row r="606" spans="1:13" ht="14.45" customHeight="1" x14ac:dyDescent="0.2">
      <c r="A606" s="516"/>
      <c r="B606" s="512"/>
      <c r="C606" s="513"/>
      <c r="D606" s="513"/>
      <c r="E606" s="514"/>
      <c r="F606" s="512"/>
      <c r="G606" s="513"/>
      <c r="H606" s="513"/>
      <c r="I606" s="513"/>
      <c r="J606" s="513"/>
      <c r="K606" s="515"/>
      <c r="L606" s="270"/>
      <c r="M606" s="511" t="str">
        <f t="shared" si="9"/>
        <v/>
      </c>
    </row>
    <row r="607" spans="1:13" ht="14.45" customHeight="1" x14ac:dyDescent="0.2">
      <c r="A607" s="516"/>
      <c r="B607" s="512"/>
      <c r="C607" s="513"/>
      <c r="D607" s="513"/>
      <c r="E607" s="514"/>
      <c r="F607" s="512"/>
      <c r="G607" s="513"/>
      <c r="H607" s="513"/>
      <c r="I607" s="513"/>
      <c r="J607" s="513"/>
      <c r="K607" s="515"/>
      <c r="L607" s="270"/>
      <c r="M607" s="511" t="str">
        <f t="shared" si="9"/>
        <v/>
      </c>
    </row>
    <row r="608" spans="1:13" ht="14.45" customHeight="1" x14ac:dyDescent="0.2">
      <c r="A608" s="516"/>
      <c r="B608" s="512"/>
      <c r="C608" s="513"/>
      <c r="D608" s="513"/>
      <c r="E608" s="514"/>
      <c r="F608" s="512"/>
      <c r="G608" s="513"/>
      <c r="H608" s="513"/>
      <c r="I608" s="513"/>
      <c r="J608" s="513"/>
      <c r="K608" s="515"/>
      <c r="L608" s="270"/>
      <c r="M608" s="511" t="str">
        <f t="shared" si="9"/>
        <v/>
      </c>
    </row>
    <row r="609" spans="1:13" ht="14.45" customHeight="1" x14ac:dyDescent="0.2">
      <c r="A609" s="516"/>
      <c r="B609" s="512"/>
      <c r="C609" s="513"/>
      <c r="D609" s="513"/>
      <c r="E609" s="514"/>
      <c r="F609" s="512"/>
      <c r="G609" s="513"/>
      <c r="H609" s="513"/>
      <c r="I609" s="513"/>
      <c r="J609" s="513"/>
      <c r="K609" s="515"/>
      <c r="L609" s="270"/>
      <c r="M609" s="511" t="str">
        <f t="shared" si="9"/>
        <v/>
      </c>
    </row>
    <row r="610" spans="1:13" ht="14.45" customHeight="1" x14ac:dyDescent="0.2">
      <c r="A610" s="516"/>
      <c r="B610" s="512"/>
      <c r="C610" s="513"/>
      <c r="D610" s="513"/>
      <c r="E610" s="514"/>
      <c r="F610" s="512"/>
      <c r="G610" s="513"/>
      <c r="H610" s="513"/>
      <c r="I610" s="513"/>
      <c r="J610" s="513"/>
      <c r="K610" s="515"/>
      <c r="L610" s="270"/>
      <c r="M610" s="511" t="str">
        <f t="shared" si="9"/>
        <v/>
      </c>
    </row>
    <row r="611" spans="1:13" ht="14.45" customHeight="1" x14ac:dyDescent="0.2">
      <c r="A611" s="516"/>
      <c r="B611" s="512"/>
      <c r="C611" s="513"/>
      <c r="D611" s="513"/>
      <c r="E611" s="514"/>
      <c r="F611" s="512"/>
      <c r="G611" s="513"/>
      <c r="H611" s="513"/>
      <c r="I611" s="513"/>
      <c r="J611" s="513"/>
      <c r="K611" s="515"/>
      <c r="L611" s="270"/>
      <c r="M611" s="511" t="str">
        <f t="shared" si="9"/>
        <v/>
      </c>
    </row>
    <row r="612" spans="1:13" ht="14.45" customHeight="1" x14ac:dyDescent="0.2">
      <c r="A612" s="516"/>
      <c r="B612" s="512"/>
      <c r="C612" s="513"/>
      <c r="D612" s="513"/>
      <c r="E612" s="514"/>
      <c r="F612" s="512"/>
      <c r="G612" s="513"/>
      <c r="H612" s="513"/>
      <c r="I612" s="513"/>
      <c r="J612" s="513"/>
      <c r="K612" s="515"/>
      <c r="L612" s="270"/>
      <c r="M612" s="511" t="str">
        <f t="shared" si="9"/>
        <v/>
      </c>
    </row>
    <row r="613" spans="1:13" ht="14.45" customHeight="1" x14ac:dyDescent="0.2">
      <c r="A613" s="516"/>
      <c r="B613" s="512"/>
      <c r="C613" s="513"/>
      <c r="D613" s="513"/>
      <c r="E613" s="514"/>
      <c r="F613" s="512"/>
      <c r="G613" s="513"/>
      <c r="H613" s="513"/>
      <c r="I613" s="513"/>
      <c r="J613" s="513"/>
      <c r="K613" s="515"/>
      <c r="L613" s="270"/>
      <c r="M613" s="511" t="str">
        <f t="shared" si="9"/>
        <v/>
      </c>
    </row>
    <row r="614" spans="1:13" ht="14.45" customHeight="1" x14ac:dyDescent="0.2">
      <c r="A614" s="516"/>
      <c r="B614" s="512"/>
      <c r="C614" s="513"/>
      <c r="D614" s="513"/>
      <c r="E614" s="514"/>
      <c r="F614" s="512"/>
      <c r="G614" s="513"/>
      <c r="H614" s="513"/>
      <c r="I614" s="513"/>
      <c r="J614" s="513"/>
      <c r="K614" s="515"/>
      <c r="L614" s="270"/>
      <c r="M614" s="511" t="str">
        <f t="shared" si="9"/>
        <v/>
      </c>
    </row>
    <row r="615" spans="1:13" ht="14.45" customHeight="1" x14ac:dyDescent="0.2">
      <c r="A615" s="516"/>
      <c r="B615" s="512"/>
      <c r="C615" s="513"/>
      <c r="D615" s="513"/>
      <c r="E615" s="514"/>
      <c r="F615" s="512"/>
      <c r="G615" s="513"/>
      <c r="H615" s="513"/>
      <c r="I615" s="513"/>
      <c r="J615" s="513"/>
      <c r="K615" s="515"/>
      <c r="L615" s="270"/>
      <c r="M615" s="511" t="str">
        <f t="shared" si="9"/>
        <v/>
      </c>
    </row>
    <row r="616" spans="1:13" ht="14.45" customHeight="1" x14ac:dyDescent="0.2">
      <c r="A616" s="516"/>
      <c r="B616" s="512"/>
      <c r="C616" s="513"/>
      <c r="D616" s="513"/>
      <c r="E616" s="514"/>
      <c r="F616" s="512"/>
      <c r="G616" s="513"/>
      <c r="H616" s="513"/>
      <c r="I616" s="513"/>
      <c r="J616" s="513"/>
      <c r="K616" s="515"/>
      <c r="L616" s="270"/>
      <c r="M616" s="511" t="str">
        <f t="shared" si="9"/>
        <v/>
      </c>
    </row>
    <row r="617" spans="1:13" ht="14.45" customHeight="1" x14ac:dyDescent="0.2">
      <c r="A617" s="516"/>
      <c r="B617" s="512"/>
      <c r="C617" s="513"/>
      <c r="D617" s="513"/>
      <c r="E617" s="514"/>
      <c r="F617" s="512"/>
      <c r="G617" s="513"/>
      <c r="H617" s="513"/>
      <c r="I617" s="513"/>
      <c r="J617" s="513"/>
      <c r="K617" s="515"/>
      <c r="L617" s="270"/>
      <c r="M617" s="511" t="str">
        <f t="shared" si="9"/>
        <v/>
      </c>
    </row>
    <row r="618" spans="1:13" ht="14.45" customHeight="1" x14ac:dyDescent="0.2">
      <c r="A618" s="516"/>
      <c r="B618" s="512"/>
      <c r="C618" s="513"/>
      <c r="D618" s="513"/>
      <c r="E618" s="514"/>
      <c r="F618" s="512"/>
      <c r="G618" s="513"/>
      <c r="H618" s="513"/>
      <c r="I618" s="513"/>
      <c r="J618" s="513"/>
      <c r="K618" s="515"/>
      <c r="L618" s="270"/>
      <c r="M618" s="511" t="str">
        <f t="shared" si="9"/>
        <v/>
      </c>
    </row>
    <row r="619" spans="1:13" ht="14.45" customHeight="1" x14ac:dyDescent="0.2">
      <c r="A619" s="516"/>
      <c r="B619" s="512"/>
      <c r="C619" s="513"/>
      <c r="D619" s="513"/>
      <c r="E619" s="514"/>
      <c r="F619" s="512"/>
      <c r="G619" s="513"/>
      <c r="H619" s="513"/>
      <c r="I619" s="513"/>
      <c r="J619" s="513"/>
      <c r="K619" s="515"/>
      <c r="L619" s="270"/>
      <c r="M619" s="511" t="str">
        <f t="shared" si="9"/>
        <v/>
      </c>
    </row>
    <row r="620" spans="1:13" ht="14.45" customHeight="1" x14ac:dyDescent="0.2">
      <c r="A620" s="516"/>
      <c r="B620" s="512"/>
      <c r="C620" s="513"/>
      <c r="D620" s="513"/>
      <c r="E620" s="514"/>
      <c r="F620" s="512"/>
      <c r="G620" s="513"/>
      <c r="H620" s="513"/>
      <c r="I620" s="513"/>
      <c r="J620" s="513"/>
      <c r="K620" s="515"/>
      <c r="L620" s="270"/>
      <c r="M620" s="511" t="str">
        <f t="shared" si="9"/>
        <v/>
      </c>
    </row>
    <row r="621" spans="1:13" ht="14.45" customHeight="1" x14ac:dyDescent="0.2">
      <c r="A621" s="516"/>
      <c r="B621" s="512"/>
      <c r="C621" s="513"/>
      <c r="D621" s="513"/>
      <c r="E621" s="514"/>
      <c r="F621" s="512"/>
      <c r="G621" s="513"/>
      <c r="H621" s="513"/>
      <c r="I621" s="513"/>
      <c r="J621" s="513"/>
      <c r="K621" s="515"/>
      <c r="L621" s="270"/>
      <c r="M621" s="511" t="str">
        <f t="shared" si="9"/>
        <v/>
      </c>
    </row>
    <row r="622" spans="1:13" ht="14.45" customHeight="1" x14ac:dyDescent="0.2">
      <c r="A622" s="516"/>
      <c r="B622" s="512"/>
      <c r="C622" s="513"/>
      <c r="D622" s="513"/>
      <c r="E622" s="514"/>
      <c r="F622" s="512"/>
      <c r="G622" s="513"/>
      <c r="H622" s="513"/>
      <c r="I622" s="513"/>
      <c r="J622" s="513"/>
      <c r="K622" s="515"/>
      <c r="L622" s="270"/>
      <c r="M622" s="511" t="str">
        <f t="shared" si="9"/>
        <v/>
      </c>
    </row>
    <row r="623" spans="1:13" ht="14.45" customHeight="1" x14ac:dyDescent="0.2">
      <c r="A623" s="516"/>
      <c r="B623" s="512"/>
      <c r="C623" s="513"/>
      <c r="D623" s="513"/>
      <c r="E623" s="514"/>
      <c r="F623" s="512"/>
      <c r="G623" s="513"/>
      <c r="H623" s="513"/>
      <c r="I623" s="513"/>
      <c r="J623" s="513"/>
      <c r="K623" s="515"/>
      <c r="L623" s="270"/>
      <c r="M623" s="511" t="str">
        <f t="shared" si="9"/>
        <v/>
      </c>
    </row>
    <row r="624" spans="1:13" ht="14.45" customHeight="1" x14ac:dyDescent="0.2">
      <c r="A624" s="516"/>
      <c r="B624" s="512"/>
      <c r="C624" s="513"/>
      <c r="D624" s="513"/>
      <c r="E624" s="514"/>
      <c r="F624" s="512"/>
      <c r="G624" s="513"/>
      <c r="H624" s="513"/>
      <c r="I624" s="513"/>
      <c r="J624" s="513"/>
      <c r="K624" s="515"/>
      <c r="L624" s="270"/>
      <c r="M624" s="511" t="str">
        <f t="shared" si="9"/>
        <v/>
      </c>
    </row>
    <row r="625" spans="1:13" ht="14.45" customHeight="1" x14ac:dyDescent="0.2">
      <c r="A625" s="516"/>
      <c r="B625" s="512"/>
      <c r="C625" s="513"/>
      <c r="D625" s="513"/>
      <c r="E625" s="514"/>
      <c r="F625" s="512"/>
      <c r="G625" s="513"/>
      <c r="H625" s="513"/>
      <c r="I625" s="513"/>
      <c r="J625" s="513"/>
      <c r="K625" s="515"/>
      <c r="L625" s="270"/>
      <c r="M625" s="511" t="str">
        <f t="shared" si="9"/>
        <v/>
      </c>
    </row>
    <row r="626" spans="1:13" ht="14.45" customHeight="1" x14ac:dyDescent="0.2">
      <c r="A626" s="516"/>
      <c r="B626" s="512"/>
      <c r="C626" s="513"/>
      <c r="D626" s="513"/>
      <c r="E626" s="514"/>
      <c r="F626" s="512"/>
      <c r="G626" s="513"/>
      <c r="H626" s="513"/>
      <c r="I626" s="513"/>
      <c r="J626" s="513"/>
      <c r="K626" s="515"/>
      <c r="L626" s="270"/>
      <c r="M626" s="511" t="str">
        <f t="shared" si="9"/>
        <v/>
      </c>
    </row>
    <row r="627" spans="1:13" ht="14.45" customHeight="1" x14ac:dyDescent="0.2">
      <c r="A627" s="516"/>
      <c r="B627" s="512"/>
      <c r="C627" s="513"/>
      <c r="D627" s="513"/>
      <c r="E627" s="514"/>
      <c r="F627" s="512"/>
      <c r="G627" s="513"/>
      <c r="H627" s="513"/>
      <c r="I627" s="513"/>
      <c r="J627" s="513"/>
      <c r="K627" s="515"/>
      <c r="L627" s="270"/>
      <c r="M627" s="511" t="str">
        <f t="shared" si="9"/>
        <v/>
      </c>
    </row>
    <row r="628" spans="1:13" ht="14.45" customHeight="1" x14ac:dyDescent="0.2">
      <c r="A628" s="516"/>
      <c r="B628" s="512"/>
      <c r="C628" s="513"/>
      <c r="D628" s="513"/>
      <c r="E628" s="514"/>
      <c r="F628" s="512"/>
      <c r="G628" s="513"/>
      <c r="H628" s="513"/>
      <c r="I628" s="513"/>
      <c r="J628" s="513"/>
      <c r="K628" s="515"/>
      <c r="L628" s="270"/>
      <c r="M628" s="511" t="str">
        <f t="shared" si="9"/>
        <v/>
      </c>
    </row>
    <row r="629" spans="1:13" ht="14.45" customHeight="1" x14ac:dyDescent="0.2">
      <c r="A629" s="516"/>
      <c r="B629" s="512"/>
      <c r="C629" s="513"/>
      <c r="D629" s="513"/>
      <c r="E629" s="514"/>
      <c r="F629" s="512"/>
      <c r="G629" s="513"/>
      <c r="H629" s="513"/>
      <c r="I629" s="513"/>
      <c r="J629" s="513"/>
      <c r="K629" s="515"/>
      <c r="L629" s="270"/>
      <c r="M629" s="511" t="str">
        <f t="shared" si="9"/>
        <v/>
      </c>
    </row>
    <row r="630" spans="1:13" ht="14.45" customHeight="1" x14ac:dyDescent="0.2">
      <c r="A630" s="516"/>
      <c r="B630" s="512"/>
      <c r="C630" s="513"/>
      <c r="D630" s="513"/>
      <c r="E630" s="514"/>
      <c r="F630" s="512"/>
      <c r="G630" s="513"/>
      <c r="H630" s="513"/>
      <c r="I630" s="513"/>
      <c r="J630" s="513"/>
      <c r="K630" s="515"/>
      <c r="L630" s="270"/>
      <c r="M630" s="511" t="str">
        <f t="shared" si="9"/>
        <v/>
      </c>
    </row>
    <row r="631" spans="1:13" ht="14.45" customHeight="1" x14ac:dyDescent="0.2">
      <c r="A631" s="516"/>
      <c r="B631" s="512"/>
      <c r="C631" s="513"/>
      <c r="D631" s="513"/>
      <c r="E631" s="514"/>
      <c r="F631" s="512"/>
      <c r="G631" s="513"/>
      <c r="H631" s="513"/>
      <c r="I631" s="513"/>
      <c r="J631" s="513"/>
      <c r="K631" s="515"/>
      <c r="L631" s="270"/>
      <c r="M631" s="511" t="str">
        <f t="shared" si="9"/>
        <v/>
      </c>
    </row>
    <row r="632" spans="1:13" ht="14.45" customHeight="1" x14ac:dyDescent="0.2">
      <c r="A632" s="516"/>
      <c r="B632" s="512"/>
      <c r="C632" s="513"/>
      <c r="D632" s="513"/>
      <c r="E632" s="514"/>
      <c r="F632" s="512"/>
      <c r="G632" s="513"/>
      <c r="H632" s="513"/>
      <c r="I632" s="513"/>
      <c r="J632" s="513"/>
      <c r="K632" s="515"/>
      <c r="L632" s="270"/>
      <c r="M632" s="511" t="str">
        <f t="shared" si="9"/>
        <v/>
      </c>
    </row>
    <row r="633" spans="1:13" ht="14.45" customHeight="1" x14ac:dyDescent="0.2">
      <c r="A633" s="516"/>
      <c r="B633" s="512"/>
      <c r="C633" s="513"/>
      <c r="D633" s="513"/>
      <c r="E633" s="514"/>
      <c r="F633" s="512"/>
      <c r="G633" s="513"/>
      <c r="H633" s="513"/>
      <c r="I633" s="513"/>
      <c r="J633" s="513"/>
      <c r="K633" s="515"/>
      <c r="L633" s="270"/>
      <c r="M633" s="511" t="str">
        <f t="shared" si="9"/>
        <v/>
      </c>
    </row>
    <row r="634" spans="1:13" ht="14.45" customHeight="1" x14ac:dyDescent="0.2">
      <c r="A634" s="516"/>
      <c r="B634" s="512"/>
      <c r="C634" s="513"/>
      <c r="D634" s="513"/>
      <c r="E634" s="514"/>
      <c r="F634" s="512"/>
      <c r="G634" s="513"/>
      <c r="H634" s="513"/>
      <c r="I634" s="513"/>
      <c r="J634" s="513"/>
      <c r="K634" s="515"/>
      <c r="L634" s="270"/>
      <c r="M634" s="511" t="str">
        <f t="shared" si="9"/>
        <v/>
      </c>
    </row>
    <row r="635" spans="1:13" ht="14.45" customHeight="1" x14ac:dyDescent="0.2">
      <c r="A635" s="516"/>
      <c r="B635" s="512"/>
      <c r="C635" s="513"/>
      <c r="D635" s="513"/>
      <c r="E635" s="514"/>
      <c r="F635" s="512"/>
      <c r="G635" s="513"/>
      <c r="H635" s="513"/>
      <c r="I635" s="513"/>
      <c r="J635" s="513"/>
      <c r="K635" s="515"/>
      <c r="L635" s="270"/>
      <c r="M635" s="511" t="str">
        <f t="shared" si="9"/>
        <v/>
      </c>
    </row>
    <row r="636" spans="1:13" ht="14.45" customHeight="1" x14ac:dyDescent="0.2">
      <c r="A636" s="516"/>
      <c r="B636" s="512"/>
      <c r="C636" s="513"/>
      <c r="D636" s="513"/>
      <c r="E636" s="514"/>
      <c r="F636" s="512"/>
      <c r="G636" s="513"/>
      <c r="H636" s="513"/>
      <c r="I636" s="513"/>
      <c r="J636" s="513"/>
      <c r="K636" s="515"/>
      <c r="L636" s="270"/>
      <c r="M636" s="511" t="str">
        <f t="shared" si="9"/>
        <v/>
      </c>
    </row>
    <row r="637" spans="1:13" ht="14.45" customHeight="1" x14ac:dyDescent="0.2">
      <c r="A637" s="516"/>
      <c r="B637" s="512"/>
      <c r="C637" s="513"/>
      <c r="D637" s="513"/>
      <c r="E637" s="514"/>
      <c r="F637" s="512"/>
      <c r="G637" s="513"/>
      <c r="H637" s="513"/>
      <c r="I637" s="513"/>
      <c r="J637" s="513"/>
      <c r="K637" s="515"/>
      <c r="L637" s="270"/>
      <c r="M637" s="511" t="str">
        <f t="shared" si="9"/>
        <v/>
      </c>
    </row>
    <row r="638" spans="1:13" ht="14.45" customHeight="1" x14ac:dyDescent="0.2">
      <c r="A638" s="516"/>
      <c r="B638" s="512"/>
      <c r="C638" s="513"/>
      <c r="D638" s="513"/>
      <c r="E638" s="514"/>
      <c r="F638" s="512"/>
      <c r="G638" s="513"/>
      <c r="H638" s="513"/>
      <c r="I638" s="513"/>
      <c r="J638" s="513"/>
      <c r="K638" s="515"/>
      <c r="L638" s="270"/>
      <c r="M638" s="511" t="str">
        <f t="shared" si="9"/>
        <v/>
      </c>
    </row>
    <row r="639" spans="1:13" ht="14.45" customHeight="1" x14ac:dyDescent="0.2">
      <c r="A639" s="516"/>
      <c r="B639" s="512"/>
      <c r="C639" s="513"/>
      <c r="D639" s="513"/>
      <c r="E639" s="514"/>
      <c r="F639" s="512"/>
      <c r="G639" s="513"/>
      <c r="H639" s="513"/>
      <c r="I639" s="513"/>
      <c r="J639" s="513"/>
      <c r="K639" s="515"/>
      <c r="L639" s="270"/>
      <c r="M639" s="511" t="str">
        <f t="shared" si="9"/>
        <v/>
      </c>
    </row>
    <row r="640" spans="1:13" ht="14.45" customHeight="1" x14ac:dyDescent="0.2">
      <c r="A640" s="516"/>
      <c r="B640" s="512"/>
      <c r="C640" s="513"/>
      <c r="D640" s="513"/>
      <c r="E640" s="514"/>
      <c r="F640" s="512"/>
      <c r="G640" s="513"/>
      <c r="H640" s="513"/>
      <c r="I640" s="513"/>
      <c r="J640" s="513"/>
      <c r="K640" s="515"/>
      <c r="L640" s="270"/>
      <c r="M640" s="511" t="str">
        <f t="shared" si="9"/>
        <v/>
      </c>
    </row>
    <row r="641" spans="1:13" ht="14.45" customHeight="1" x14ac:dyDescent="0.2">
      <c r="A641" s="516"/>
      <c r="B641" s="512"/>
      <c r="C641" s="513"/>
      <c r="D641" s="513"/>
      <c r="E641" s="514"/>
      <c r="F641" s="512"/>
      <c r="G641" s="513"/>
      <c r="H641" s="513"/>
      <c r="I641" s="513"/>
      <c r="J641" s="513"/>
      <c r="K641" s="515"/>
      <c r="L641" s="270"/>
      <c r="M641" s="511" t="str">
        <f t="shared" si="9"/>
        <v/>
      </c>
    </row>
    <row r="642" spans="1:13" ht="14.45" customHeight="1" x14ac:dyDescent="0.2">
      <c r="A642" s="516"/>
      <c r="B642" s="512"/>
      <c r="C642" s="513"/>
      <c r="D642" s="513"/>
      <c r="E642" s="514"/>
      <c r="F642" s="512"/>
      <c r="G642" s="513"/>
      <c r="H642" s="513"/>
      <c r="I642" s="513"/>
      <c r="J642" s="513"/>
      <c r="K642" s="515"/>
      <c r="L642" s="270"/>
      <c r="M642" s="511" t="str">
        <f t="shared" si="9"/>
        <v/>
      </c>
    </row>
    <row r="643" spans="1:13" ht="14.45" customHeight="1" x14ac:dyDescent="0.2">
      <c r="A643" s="516"/>
      <c r="B643" s="512"/>
      <c r="C643" s="513"/>
      <c r="D643" s="513"/>
      <c r="E643" s="514"/>
      <c r="F643" s="512"/>
      <c r="G643" s="513"/>
      <c r="H643" s="513"/>
      <c r="I643" s="513"/>
      <c r="J643" s="513"/>
      <c r="K643" s="515"/>
      <c r="L643" s="270"/>
      <c r="M643" s="511" t="str">
        <f t="shared" si="9"/>
        <v/>
      </c>
    </row>
    <row r="644" spans="1:13" ht="14.45" customHeight="1" x14ac:dyDescent="0.2">
      <c r="A644" s="516"/>
      <c r="B644" s="512"/>
      <c r="C644" s="513"/>
      <c r="D644" s="513"/>
      <c r="E644" s="514"/>
      <c r="F644" s="512"/>
      <c r="G644" s="513"/>
      <c r="H644" s="513"/>
      <c r="I644" s="513"/>
      <c r="J644" s="513"/>
      <c r="K644" s="515"/>
      <c r="L644" s="270"/>
      <c r="M644" s="511" t="str">
        <f t="shared" si="9"/>
        <v/>
      </c>
    </row>
    <row r="645" spans="1:13" ht="14.45" customHeight="1" x14ac:dyDescent="0.2">
      <c r="A645" s="516"/>
      <c r="B645" s="512"/>
      <c r="C645" s="513"/>
      <c r="D645" s="513"/>
      <c r="E645" s="514"/>
      <c r="F645" s="512"/>
      <c r="G645" s="513"/>
      <c r="H645" s="513"/>
      <c r="I645" s="513"/>
      <c r="J645" s="513"/>
      <c r="K645" s="515"/>
      <c r="L645" s="270"/>
      <c r="M645" s="511" t="str">
        <f t="shared" si="9"/>
        <v/>
      </c>
    </row>
    <row r="646" spans="1:13" ht="14.45" customHeight="1" x14ac:dyDescent="0.2">
      <c r="A646" s="516"/>
      <c r="B646" s="512"/>
      <c r="C646" s="513"/>
      <c r="D646" s="513"/>
      <c r="E646" s="514"/>
      <c r="F646" s="512"/>
      <c r="G646" s="513"/>
      <c r="H646" s="513"/>
      <c r="I646" s="513"/>
      <c r="J646" s="513"/>
      <c r="K646" s="515"/>
      <c r="L646" s="270"/>
      <c r="M646" s="51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16"/>
      <c r="B647" s="512"/>
      <c r="C647" s="513"/>
      <c r="D647" s="513"/>
      <c r="E647" s="514"/>
      <c r="F647" s="512"/>
      <c r="G647" s="513"/>
      <c r="H647" s="513"/>
      <c r="I647" s="513"/>
      <c r="J647" s="513"/>
      <c r="K647" s="515"/>
      <c r="L647" s="270"/>
      <c r="M647" s="511" t="str">
        <f t="shared" si="10"/>
        <v/>
      </c>
    </row>
    <row r="648" spans="1:13" ht="14.45" customHeight="1" x14ac:dyDescent="0.2">
      <c r="A648" s="516"/>
      <c r="B648" s="512"/>
      <c r="C648" s="513"/>
      <c r="D648" s="513"/>
      <c r="E648" s="514"/>
      <c r="F648" s="512"/>
      <c r="G648" s="513"/>
      <c r="H648" s="513"/>
      <c r="I648" s="513"/>
      <c r="J648" s="513"/>
      <c r="K648" s="515"/>
      <c r="L648" s="270"/>
      <c r="M648" s="511" t="str">
        <f t="shared" si="10"/>
        <v/>
      </c>
    </row>
    <row r="649" spans="1:13" ht="14.45" customHeight="1" x14ac:dyDescent="0.2">
      <c r="A649" s="516"/>
      <c r="B649" s="512"/>
      <c r="C649" s="513"/>
      <c r="D649" s="513"/>
      <c r="E649" s="514"/>
      <c r="F649" s="512"/>
      <c r="G649" s="513"/>
      <c r="H649" s="513"/>
      <c r="I649" s="513"/>
      <c r="J649" s="513"/>
      <c r="K649" s="515"/>
      <c r="L649" s="270"/>
      <c r="M649" s="511" t="str">
        <f t="shared" si="10"/>
        <v/>
      </c>
    </row>
    <row r="650" spans="1:13" ht="14.45" customHeight="1" x14ac:dyDescent="0.2">
      <c r="A650" s="516"/>
      <c r="B650" s="512"/>
      <c r="C650" s="513"/>
      <c r="D650" s="513"/>
      <c r="E650" s="514"/>
      <c r="F650" s="512"/>
      <c r="G650" s="513"/>
      <c r="H650" s="513"/>
      <c r="I650" s="513"/>
      <c r="J650" s="513"/>
      <c r="K650" s="515"/>
      <c r="L650" s="270"/>
      <c r="M650" s="511" t="str">
        <f t="shared" si="10"/>
        <v/>
      </c>
    </row>
    <row r="651" spans="1:13" ht="14.45" customHeight="1" x14ac:dyDescent="0.2">
      <c r="A651" s="516"/>
      <c r="B651" s="512"/>
      <c r="C651" s="513"/>
      <c r="D651" s="513"/>
      <c r="E651" s="514"/>
      <c r="F651" s="512"/>
      <c r="G651" s="513"/>
      <c r="H651" s="513"/>
      <c r="I651" s="513"/>
      <c r="J651" s="513"/>
      <c r="K651" s="515"/>
      <c r="L651" s="270"/>
      <c r="M651" s="511" t="str">
        <f t="shared" si="10"/>
        <v/>
      </c>
    </row>
    <row r="652" spans="1:13" ht="14.45" customHeight="1" x14ac:dyDescent="0.2">
      <c r="A652" s="516"/>
      <c r="B652" s="512"/>
      <c r="C652" s="513"/>
      <c r="D652" s="513"/>
      <c r="E652" s="514"/>
      <c r="F652" s="512"/>
      <c r="G652" s="513"/>
      <c r="H652" s="513"/>
      <c r="I652" s="513"/>
      <c r="J652" s="513"/>
      <c r="K652" s="515"/>
      <c r="L652" s="270"/>
      <c r="M652" s="511" t="str">
        <f t="shared" si="10"/>
        <v/>
      </c>
    </row>
    <row r="653" spans="1:13" ht="14.45" customHeight="1" x14ac:dyDescent="0.2">
      <c r="A653" s="516"/>
      <c r="B653" s="512"/>
      <c r="C653" s="513"/>
      <c r="D653" s="513"/>
      <c r="E653" s="514"/>
      <c r="F653" s="512"/>
      <c r="G653" s="513"/>
      <c r="H653" s="513"/>
      <c r="I653" s="513"/>
      <c r="J653" s="513"/>
      <c r="K653" s="515"/>
      <c r="L653" s="270"/>
      <c r="M653" s="511" t="str">
        <f t="shared" si="10"/>
        <v/>
      </c>
    </row>
    <row r="654" spans="1:13" ht="14.45" customHeight="1" x14ac:dyDescent="0.2">
      <c r="A654" s="516"/>
      <c r="B654" s="512"/>
      <c r="C654" s="513"/>
      <c r="D654" s="513"/>
      <c r="E654" s="514"/>
      <c r="F654" s="512"/>
      <c r="G654" s="513"/>
      <c r="H654" s="513"/>
      <c r="I654" s="513"/>
      <c r="J654" s="513"/>
      <c r="K654" s="515"/>
      <c r="L654" s="270"/>
      <c r="M654" s="511" t="str">
        <f t="shared" si="10"/>
        <v/>
      </c>
    </row>
    <row r="655" spans="1:13" ht="14.45" customHeight="1" x14ac:dyDescent="0.2">
      <c r="A655" s="516"/>
      <c r="B655" s="512"/>
      <c r="C655" s="513"/>
      <c r="D655" s="513"/>
      <c r="E655" s="514"/>
      <c r="F655" s="512"/>
      <c r="G655" s="513"/>
      <c r="H655" s="513"/>
      <c r="I655" s="513"/>
      <c r="J655" s="513"/>
      <c r="K655" s="515"/>
      <c r="L655" s="270"/>
      <c r="M655" s="511" t="str">
        <f t="shared" si="10"/>
        <v/>
      </c>
    </row>
    <row r="656" spans="1:13" ht="14.45" customHeight="1" x14ac:dyDescent="0.2">
      <c r="A656" s="516"/>
      <c r="B656" s="512"/>
      <c r="C656" s="513"/>
      <c r="D656" s="513"/>
      <c r="E656" s="514"/>
      <c r="F656" s="512"/>
      <c r="G656" s="513"/>
      <c r="H656" s="513"/>
      <c r="I656" s="513"/>
      <c r="J656" s="513"/>
      <c r="K656" s="515"/>
      <c r="L656" s="270"/>
      <c r="M656" s="511" t="str">
        <f t="shared" si="10"/>
        <v/>
      </c>
    </row>
    <row r="657" spans="1:13" ht="14.45" customHeight="1" x14ac:dyDescent="0.2">
      <c r="A657" s="516"/>
      <c r="B657" s="512"/>
      <c r="C657" s="513"/>
      <c r="D657" s="513"/>
      <c r="E657" s="514"/>
      <c r="F657" s="512"/>
      <c r="G657" s="513"/>
      <c r="H657" s="513"/>
      <c r="I657" s="513"/>
      <c r="J657" s="513"/>
      <c r="K657" s="515"/>
      <c r="L657" s="270"/>
      <c r="M657" s="511" t="str">
        <f t="shared" si="10"/>
        <v/>
      </c>
    </row>
    <row r="658" spans="1:13" ht="14.45" customHeight="1" x14ac:dyDescent="0.2">
      <c r="A658" s="516"/>
      <c r="B658" s="512"/>
      <c r="C658" s="513"/>
      <c r="D658" s="513"/>
      <c r="E658" s="514"/>
      <c r="F658" s="512"/>
      <c r="G658" s="513"/>
      <c r="H658" s="513"/>
      <c r="I658" s="513"/>
      <c r="J658" s="513"/>
      <c r="K658" s="515"/>
      <c r="L658" s="270"/>
      <c r="M658" s="511" t="str">
        <f t="shared" si="10"/>
        <v/>
      </c>
    </row>
    <row r="659" spans="1:13" ht="14.45" customHeight="1" x14ac:dyDescent="0.2">
      <c r="A659" s="516"/>
      <c r="B659" s="512"/>
      <c r="C659" s="513"/>
      <c r="D659" s="513"/>
      <c r="E659" s="514"/>
      <c r="F659" s="512"/>
      <c r="G659" s="513"/>
      <c r="H659" s="513"/>
      <c r="I659" s="513"/>
      <c r="J659" s="513"/>
      <c r="K659" s="515"/>
      <c r="L659" s="270"/>
      <c r="M659" s="511" t="str">
        <f t="shared" si="10"/>
        <v/>
      </c>
    </row>
    <row r="660" spans="1:13" ht="14.45" customHeight="1" x14ac:dyDescent="0.2">
      <c r="A660" s="516"/>
      <c r="B660" s="512"/>
      <c r="C660" s="513"/>
      <c r="D660" s="513"/>
      <c r="E660" s="514"/>
      <c r="F660" s="512"/>
      <c r="G660" s="513"/>
      <c r="H660" s="513"/>
      <c r="I660" s="513"/>
      <c r="J660" s="513"/>
      <c r="K660" s="515"/>
      <c r="L660" s="270"/>
      <c r="M660" s="511" t="str">
        <f t="shared" si="10"/>
        <v/>
      </c>
    </row>
    <row r="661" spans="1:13" ht="14.45" customHeight="1" x14ac:dyDescent="0.2">
      <c r="A661" s="516"/>
      <c r="B661" s="512"/>
      <c r="C661" s="513"/>
      <c r="D661" s="513"/>
      <c r="E661" s="514"/>
      <c r="F661" s="512"/>
      <c r="G661" s="513"/>
      <c r="H661" s="513"/>
      <c r="I661" s="513"/>
      <c r="J661" s="513"/>
      <c r="K661" s="515"/>
      <c r="L661" s="270"/>
      <c r="M661" s="511" t="str">
        <f t="shared" si="10"/>
        <v/>
      </c>
    </row>
    <row r="662" spans="1:13" ht="14.45" customHeight="1" x14ac:dyDescent="0.2">
      <c r="A662" s="516"/>
      <c r="B662" s="512"/>
      <c r="C662" s="513"/>
      <c r="D662" s="513"/>
      <c r="E662" s="514"/>
      <c r="F662" s="512"/>
      <c r="G662" s="513"/>
      <c r="H662" s="513"/>
      <c r="I662" s="513"/>
      <c r="J662" s="513"/>
      <c r="K662" s="515"/>
      <c r="L662" s="270"/>
      <c r="M662" s="511" t="str">
        <f t="shared" si="10"/>
        <v/>
      </c>
    </row>
    <row r="663" spans="1:13" ht="14.45" customHeight="1" x14ac:dyDescent="0.2">
      <c r="A663" s="516"/>
      <c r="B663" s="512"/>
      <c r="C663" s="513"/>
      <c r="D663" s="513"/>
      <c r="E663" s="514"/>
      <c r="F663" s="512"/>
      <c r="G663" s="513"/>
      <c r="H663" s="513"/>
      <c r="I663" s="513"/>
      <c r="J663" s="513"/>
      <c r="K663" s="515"/>
      <c r="L663" s="270"/>
      <c r="M663" s="511" t="str">
        <f t="shared" si="10"/>
        <v/>
      </c>
    </row>
    <row r="664" spans="1:13" ht="14.45" customHeight="1" x14ac:dyDescent="0.2">
      <c r="A664" s="516"/>
      <c r="B664" s="512"/>
      <c r="C664" s="513"/>
      <c r="D664" s="513"/>
      <c r="E664" s="514"/>
      <c r="F664" s="512"/>
      <c r="G664" s="513"/>
      <c r="H664" s="513"/>
      <c r="I664" s="513"/>
      <c r="J664" s="513"/>
      <c r="K664" s="515"/>
      <c r="L664" s="270"/>
      <c r="M664" s="511" t="str">
        <f t="shared" si="10"/>
        <v/>
      </c>
    </row>
    <row r="665" spans="1:13" ht="14.45" customHeight="1" x14ac:dyDescent="0.2">
      <c r="A665" s="516"/>
      <c r="B665" s="512"/>
      <c r="C665" s="513"/>
      <c r="D665" s="513"/>
      <c r="E665" s="514"/>
      <c r="F665" s="512"/>
      <c r="G665" s="513"/>
      <c r="H665" s="513"/>
      <c r="I665" s="513"/>
      <c r="J665" s="513"/>
      <c r="K665" s="515"/>
      <c r="L665" s="270"/>
      <c r="M665" s="511" t="str">
        <f t="shared" si="10"/>
        <v/>
      </c>
    </row>
    <row r="666" spans="1:13" ht="14.45" customHeight="1" x14ac:dyDescent="0.2">
      <c r="A666" s="516"/>
      <c r="B666" s="512"/>
      <c r="C666" s="513"/>
      <c r="D666" s="513"/>
      <c r="E666" s="514"/>
      <c r="F666" s="512"/>
      <c r="G666" s="513"/>
      <c r="H666" s="513"/>
      <c r="I666" s="513"/>
      <c r="J666" s="513"/>
      <c r="K666" s="515"/>
      <c r="L666" s="270"/>
      <c r="M666" s="511" t="str">
        <f t="shared" si="10"/>
        <v/>
      </c>
    </row>
    <row r="667" spans="1:13" ht="14.45" customHeight="1" x14ac:dyDescent="0.2">
      <c r="A667" s="516"/>
      <c r="B667" s="512"/>
      <c r="C667" s="513"/>
      <c r="D667" s="513"/>
      <c r="E667" s="514"/>
      <c r="F667" s="512"/>
      <c r="G667" s="513"/>
      <c r="H667" s="513"/>
      <c r="I667" s="513"/>
      <c r="J667" s="513"/>
      <c r="K667" s="515"/>
      <c r="L667" s="270"/>
      <c r="M667" s="511" t="str">
        <f t="shared" si="10"/>
        <v/>
      </c>
    </row>
    <row r="668" spans="1:13" ht="14.45" customHeight="1" x14ac:dyDescent="0.2">
      <c r="A668" s="516"/>
      <c r="B668" s="512"/>
      <c r="C668" s="513"/>
      <c r="D668" s="513"/>
      <c r="E668" s="514"/>
      <c r="F668" s="512"/>
      <c r="G668" s="513"/>
      <c r="H668" s="513"/>
      <c r="I668" s="513"/>
      <c r="J668" s="513"/>
      <c r="K668" s="515"/>
      <c r="L668" s="270"/>
      <c r="M668" s="511" t="str">
        <f t="shared" si="10"/>
        <v/>
      </c>
    </row>
    <row r="669" spans="1:13" ht="14.45" customHeight="1" x14ac:dyDescent="0.2">
      <c r="A669" s="516"/>
      <c r="B669" s="512"/>
      <c r="C669" s="513"/>
      <c r="D669" s="513"/>
      <c r="E669" s="514"/>
      <c r="F669" s="512"/>
      <c r="G669" s="513"/>
      <c r="H669" s="513"/>
      <c r="I669" s="513"/>
      <c r="J669" s="513"/>
      <c r="K669" s="515"/>
      <c r="L669" s="270"/>
      <c r="M669" s="511" t="str">
        <f t="shared" si="10"/>
        <v/>
      </c>
    </row>
    <row r="670" spans="1:13" ht="14.45" customHeight="1" x14ac:dyDescent="0.2">
      <c r="A670" s="516"/>
      <c r="B670" s="512"/>
      <c r="C670" s="513"/>
      <c r="D670" s="513"/>
      <c r="E670" s="514"/>
      <c r="F670" s="512"/>
      <c r="G670" s="513"/>
      <c r="H670" s="513"/>
      <c r="I670" s="513"/>
      <c r="J670" s="513"/>
      <c r="K670" s="515"/>
      <c r="L670" s="270"/>
      <c r="M670" s="511" t="str">
        <f t="shared" si="10"/>
        <v/>
      </c>
    </row>
    <row r="671" spans="1:13" ht="14.45" customHeight="1" x14ac:dyDescent="0.2">
      <c r="A671" s="516"/>
      <c r="B671" s="512"/>
      <c r="C671" s="513"/>
      <c r="D671" s="513"/>
      <c r="E671" s="514"/>
      <c r="F671" s="512"/>
      <c r="G671" s="513"/>
      <c r="H671" s="513"/>
      <c r="I671" s="513"/>
      <c r="J671" s="513"/>
      <c r="K671" s="515"/>
      <c r="L671" s="270"/>
      <c r="M671" s="511" t="str">
        <f t="shared" si="10"/>
        <v/>
      </c>
    </row>
    <row r="672" spans="1:13" ht="14.45" customHeight="1" x14ac:dyDescent="0.2">
      <c r="A672" s="516"/>
      <c r="B672" s="512"/>
      <c r="C672" s="513"/>
      <c r="D672" s="513"/>
      <c r="E672" s="514"/>
      <c r="F672" s="512"/>
      <c r="G672" s="513"/>
      <c r="H672" s="513"/>
      <c r="I672" s="513"/>
      <c r="J672" s="513"/>
      <c r="K672" s="515"/>
      <c r="L672" s="270"/>
      <c r="M672" s="511" t="str">
        <f t="shared" si="10"/>
        <v/>
      </c>
    </row>
    <row r="673" spans="1:13" ht="14.45" customHeight="1" x14ac:dyDescent="0.2">
      <c r="A673" s="516"/>
      <c r="B673" s="512"/>
      <c r="C673" s="513"/>
      <c r="D673" s="513"/>
      <c r="E673" s="514"/>
      <c r="F673" s="512"/>
      <c r="G673" s="513"/>
      <c r="H673" s="513"/>
      <c r="I673" s="513"/>
      <c r="J673" s="513"/>
      <c r="K673" s="515"/>
      <c r="L673" s="270"/>
      <c r="M673" s="511" t="str">
        <f t="shared" si="10"/>
        <v/>
      </c>
    </row>
    <row r="674" spans="1:13" ht="14.45" customHeight="1" x14ac:dyDescent="0.2">
      <c r="A674" s="516"/>
      <c r="B674" s="512"/>
      <c r="C674" s="513"/>
      <c r="D674" s="513"/>
      <c r="E674" s="514"/>
      <c r="F674" s="512"/>
      <c r="G674" s="513"/>
      <c r="H674" s="513"/>
      <c r="I674" s="513"/>
      <c r="J674" s="513"/>
      <c r="K674" s="515"/>
      <c r="L674" s="270"/>
      <c r="M674" s="511" t="str">
        <f t="shared" si="10"/>
        <v/>
      </c>
    </row>
    <row r="675" spans="1:13" ht="14.45" customHeight="1" x14ac:dyDescent="0.2">
      <c r="A675" s="516"/>
      <c r="B675" s="512"/>
      <c r="C675" s="513"/>
      <c r="D675" s="513"/>
      <c r="E675" s="514"/>
      <c r="F675" s="512"/>
      <c r="G675" s="513"/>
      <c r="H675" s="513"/>
      <c r="I675" s="513"/>
      <c r="J675" s="513"/>
      <c r="K675" s="515"/>
      <c r="L675" s="270"/>
      <c r="M675" s="511" t="str">
        <f t="shared" si="10"/>
        <v/>
      </c>
    </row>
    <row r="676" spans="1:13" ht="14.45" customHeight="1" x14ac:dyDescent="0.2">
      <c r="A676" s="516"/>
      <c r="B676" s="512"/>
      <c r="C676" s="513"/>
      <c r="D676" s="513"/>
      <c r="E676" s="514"/>
      <c r="F676" s="512"/>
      <c r="G676" s="513"/>
      <c r="H676" s="513"/>
      <c r="I676" s="513"/>
      <c r="J676" s="513"/>
      <c r="K676" s="515"/>
      <c r="L676" s="270"/>
      <c r="M676" s="511" t="str">
        <f t="shared" si="10"/>
        <v/>
      </c>
    </row>
    <row r="677" spans="1:13" ht="14.45" customHeight="1" x14ac:dyDescent="0.2">
      <c r="A677" s="516"/>
      <c r="B677" s="512"/>
      <c r="C677" s="513"/>
      <c r="D677" s="513"/>
      <c r="E677" s="514"/>
      <c r="F677" s="512"/>
      <c r="G677" s="513"/>
      <c r="H677" s="513"/>
      <c r="I677" s="513"/>
      <c r="J677" s="513"/>
      <c r="K677" s="515"/>
      <c r="L677" s="270"/>
      <c r="M677" s="511" t="str">
        <f t="shared" si="10"/>
        <v/>
      </c>
    </row>
    <row r="678" spans="1:13" ht="14.45" customHeight="1" x14ac:dyDescent="0.2">
      <c r="A678" s="516"/>
      <c r="B678" s="512"/>
      <c r="C678" s="513"/>
      <c r="D678" s="513"/>
      <c r="E678" s="514"/>
      <c r="F678" s="512"/>
      <c r="G678" s="513"/>
      <c r="H678" s="513"/>
      <c r="I678" s="513"/>
      <c r="J678" s="513"/>
      <c r="K678" s="515"/>
      <c r="L678" s="270"/>
      <c r="M678" s="511" t="str">
        <f t="shared" si="10"/>
        <v/>
      </c>
    </row>
    <row r="679" spans="1:13" ht="14.45" customHeight="1" x14ac:dyDescent="0.2">
      <c r="A679" s="516"/>
      <c r="B679" s="512"/>
      <c r="C679" s="513"/>
      <c r="D679" s="513"/>
      <c r="E679" s="514"/>
      <c r="F679" s="512"/>
      <c r="G679" s="513"/>
      <c r="H679" s="513"/>
      <c r="I679" s="513"/>
      <c r="J679" s="513"/>
      <c r="K679" s="515"/>
      <c r="L679" s="270"/>
      <c r="M679" s="511" t="str">
        <f t="shared" si="10"/>
        <v/>
      </c>
    </row>
    <row r="680" spans="1:13" ht="14.45" customHeight="1" x14ac:dyDescent="0.2">
      <c r="A680" s="516"/>
      <c r="B680" s="512"/>
      <c r="C680" s="513"/>
      <c r="D680" s="513"/>
      <c r="E680" s="514"/>
      <c r="F680" s="512"/>
      <c r="G680" s="513"/>
      <c r="H680" s="513"/>
      <c r="I680" s="513"/>
      <c r="J680" s="513"/>
      <c r="K680" s="515"/>
      <c r="L680" s="270"/>
      <c r="M680" s="511" t="str">
        <f t="shared" si="10"/>
        <v/>
      </c>
    </row>
    <row r="681" spans="1:13" ht="14.45" customHeight="1" x14ac:dyDescent="0.2">
      <c r="A681" s="516"/>
      <c r="B681" s="512"/>
      <c r="C681" s="513"/>
      <c r="D681" s="513"/>
      <c r="E681" s="514"/>
      <c r="F681" s="512"/>
      <c r="G681" s="513"/>
      <c r="H681" s="513"/>
      <c r="I681" s="513"/>
      <c r="J681" s="513"/>
      <c r="K681" s="515"/>
      <c r="L681" s="270"/>
      <c r="M681" s="511" t="str">
        <f t="shared" si="10"/>
        <v/>
      </c>
    </row>
    <row r="682" spans="1:13" ht="14.45" customHeight="1" x14ac:dyDescent="0.2">
      <c r="A682" s="516"/>
      <c r="B682" s="512"/>
      <c r="C682" s="513"/>
      <c r="D682" s="513"/>
      <c r="E682" s="514"/>
      <c r="F682" s="512"/>
      <c r="G682" s="513"/>
      <c r="H682" s="513"/>
      <c r="I682" s="513"/>
      <c r="J682" s="513"/>
      <c r="K682" s="515"/>
      <c r="L682" s="270"/>
      <c r="M682" s="511" t="str">
        <f t="shared" si="10"/>
        <v/>
      </c>
    </row>
    <row r="683" spans="1:13" ht="14.45" customHeight="1" x14ac:dyDescent="0.2">
      <c r="A683" s="516"/>
      <c r="B683" s="512"/>
      <c r="C683" s="513"/>
      <c r="D683" s="513"/>
      <c r="E683" s="514"/>
      <c r="F683" s="512"/>
      <c r="G683" s="513"/>
      <c r="H683" s="513"/>
      <c r="I683" s="513"/>
      <c r="J683" s="513"/>
      <c r="K683" s="515"/>
      <c r="L683" s="270"/>
      <c r="M683" s="511" t="str">
        <f t="shared" si="10"/>
        <v/>
      </c>
    </row>
    <row r="684" spans="1:13" ht="14.45" customHeight="1" x14ac:dyDescent="0.2">
      <c r="A684" s="516"/>
      <c r="B684" s="512"/>
      <c r="C684" s="513"/>
      <c r="D684" s="513"/>
      <c r="E684" s="514"/>
      <c r="F684" s="512"/>
      <c r="G684" s="513"/>
      <c r="H684" s="513"/>
      <c r="I684" s="513"/>
      <c r="J684" s="513"/>
      <c r="K684" s="515"/>
      <c r="L684" s="270"/>
      <c r="M684" s="511" t="str">
        <f t="shared" si="10"/>
        <v/>
      </c>
    </row>
    <row r="685" spans="1:13" ht="14.45" customHeight="1" x14ac:dyDescent="0.2">
      <c r="A685" s="516"/>
      <c r="B685" s="512"/>
      <c r="C685" s="513"/>
      <c r="D685" s="513"/>
      <c r="E685" s="514"/>
      <c r="F685" s="512"/>
      <c r="G685" s="513"/>
      <c r="H685" s="513"/>
      <c r="I685" s="513"/>
      <c r="J685" s="513"/>
      <c r="K685" s="515"/>
      <c r="L685" s="270"/>
      <c r="M685" s="511" t="str">
        <f t="shared" si="10"/>
        <v/>
      </c>
    </row>
    <row r="686" spans="1:13" ht="14.45" customHeight="1" x14ac:dyDescent="0.2">
      <c r="A686" s="516"/>
      <c r="B686" s="512"/>
      <c r="C686" s="513"/>
      <c r="D686" s="513"/>
      <c r="E686" s="514"/>
      <c r="F686" s="512"/>
      <c r="G686" s="513"/>
      <c r="H686" s="513"/>
      <c r="I686" s="513"/>
      <c r="J686" s="513"/>
      <c r="K686" s="515"/>
      <c r="L686" s="270"/>
      <c r="M686" s="511" t="str">
        <f t="shared" si="10"/>
        <v/>
      </c>
    </row>
    <row r="687" spans="1:13" ht="14.45" customHeight="1" x14ac:dyDescent="0.2">
      <c r="A687" s="516"/>
      <c r="B687" s="512"/>
      <c r="C687" s="513"/>
      <c r="D687" s="513"/>
      <c r="E687" s="514"/>
      <c r="F687" s="512"/>
      <c r="G687" s="513"/>
      <c r="H687" s="513"/>
      <c r="I687" s="513"/>
      <c r="J687" s="513"/>
      <c r="K687" s="515"/>
      <c r="L687" s="270"/>
      <c r="M687" s="511" t="str">
        <f t="shared" si="10"/>
        <v/>
      </c>
    </row>
    <row r="688" spans="1:13" ht="14.45" customHeight="1" x14ac:dyDescent="0.2">
      <c r="A688" s="516"/>
      <c r="B688" s="512"/>
      <c r="C688" s="513"/>
      <c r="D688" s="513"/>
      <c r="E688" s="514"/>
      <c r="F688" s="512"/>
      <c r="G688" s="513"/>
      <c r="H688" s="513"/>
      <c r="I688" s="513"/>
      <c r="J688" s="513"/>
      <c r="K688" s="515"/>
      <c r="L688" s="270"/>
      <c r="M688" s="511" t="str">
        <f t="shared" si="10"/>
        <v/>
      </c>
    </row>
    <row r="689" spans="1:13" ht="14.45" customHeight="1" x14ac:dyDescent="0.2">
      <c r="A689" s="516"/>
      <c r="B689" s="512"/>
      <c r="C689" s="513"/>
      <c r="D689" s="513"/>
      <c r="E689" s="514"/>
      <c r="F689" s="512"/>
      <c r="G689" s="513"/>
      <c r="H689" s="513"/>
      <c r="I689" s="513"/>
      <c r="J689" s="513"/>
      <c r="K689" s="515"/>
      <c r="L689" s="270"/>
      <c r="M689" s="511" t="str">
        <f t="shared" si="10"/>
        <v/>
      </c>
    </row>
    <row r="690" spans="1:13" ht="14.45" customHeight="1" x14ac:dyDescent="0.2">
      <c r="A690" s="516"/>
      <c r="B690" s="512"/>
      <c r="C690" s="513"/>
      <c r="D690" s="513"/>
      <c r="E690" s="514"/>
      <c r="F690" s="512"/>
      <c r="G690" s="513"/>
      <c r="H690" s="513"/>
      <c r="I690" s="513"/>
      <c r="J690" s="513"/>
      <c r="K690" s="515"/>
      <c r="L690" s="270"/>
      <c r="M690" s="511" t="str">
        <f t="shared" si="10"/>
        <v/>
      </c>
    </row>
    <row r="691" spans="1:13" ht="14.45" customHeight="1" x14ac:dyDescent="0.2">
      <c r="A691" s="516"/>
      <c r="B691" s="512"/>
      <c r="C691" s="513"/>
      <c r="D691" s="513"/>
      <c r="E691" s="514"/>
      <c r="F691" s="512"/>
      <c r="G691" s="513"/>
      <c r="H691" s="513"/>
      <c r="I691" s="513"/>
      <c r="J691" s="513"/>
      <c r="K691" s="515"/>
      <c r="L691" s="270"/>
      <c r="M691" s="511" t="str">
        <f t="shared" si="10"/>
        <v/>
      </c>
    </row>
    <row r="692" spans="1:13" ht="14.45" customHeight="1" x14ac:dyDescent="0.2">
      <c r="A692" s="516"/>
      <c r="B692" s="512"/>
      <c r="C692" s="513"/>
      <c r="D692" s="513"/>
      <c r="E692" s="514"/>
      <c r="F692" s="512"/>
      <c r="G692" s="513"/>
      <c r="H692" s="513"/>
      <c r="I692" s="513"/>
      <c r="J692" s="513"/>
      <c r="K692" s="515"/>
      <c r="L692" s="270"/>
      <c r="M692" s="511" t="str">
        <f t="shared" si="10"/>
        <v/>
      </c>
    </row>
    <row r="693" spans="1:13" ht="14.45" customHeight="1" x14ac:dyDescent="0.2">
      <c r="A693" s="516"/>
      <c r="B693" s="512"/>
      <c r="C693" s="513"/>
      <c r="D693" s="513"/>
      <c r="E693" s="514"/>
      <c r="F693" s="512"/>
      <c r="G693" s="513"/>
      <c r="H693" s="513"/>
      <c r="I693" s="513"/>
      <c r="J693" s="513"/>
      <c r="K693" s="515"/>
      <c r="L693" s="270"/>
      <c r="M693" s="511" t="str">
        <f t="shared" si="10"/>
        <v/>
      </c>
    </row>
    <row r="694" spans="1:13" ht="14.45" customHeight="1" x14ac:dyDescent="0.2">
      <c r="A694" s="516"/>
      <c r="B694" s="512"/>
      <c r="C694" s="513"/>
      <c r="D694" s="513"/>
      <c r="E694" s="514"/>
      <c r="F694" s="512"/>
      <c r="G694" s="513"/>
      <c r="H694" s="513"/>
      <c r="I694" s="513"/>
      <c r="J694" s="513"/>
      <c r="K694" s="515"/>
      <c r="L694" s="270"/>
      <c r="M694" s="511" t="str">
        <f t="shared" si="10"/>
        <v/>
      </c>
    </row>
    <row r="695" spans="1:13" ht="14.45" customHeight="1" x14ac:dyDescent="0.2">
      <c r="A695" s="516"/>
      <c r="B695" s="512"/>
      <c r="C695" s="513"/>
      <c r="D695" s="513"/>
      <c r="E695" s="514"/>
      <c r="F695" s="512"/>
      <c r="G695" s="513"/>
      <c r="H695" s="513"/>
      <c r="I695" s="513"/>
      <c r="J695" s="513"/>
      <c r="K695" s="515"/>
      <c r="L695" s="270"/>
      <c r="M695" s="511" t="str">
        <f t="shared" si="10"/>
        <v/>
      </c>
    </row>
    <row r="696" spans="1:13" ht="14.45" customHeight="1" x14ac:dyDescent="0.2">
      <c r="A696" s="516"/>
      <c r="B696" s="512"/>
      <c r="C696" s="513"/>
      <c r="D696" s="513"/>
      <c r="E696" s="514"/>
      <c r="F696" s="512"/>
      <c r="G696" s="513"/>
      <c r="H696" s="513"/>
      <c r="I696" s="513"/>
      <c r="J696" s="513"/>
      <c r="K696" s="515"/>
      <c r="L696" s="270"/>
      <c r="M696" s="511" t="str">
        <f t="shared" si="10"/>
        <v/>
      </c>
    </row>
    <row r="697" spans="1:13" ht="14.45" customHeight="1" x14ac:dyDescent="0.2">
      <c r="A697" s="516"/>
      <c r="B697" s="512"/>
      <c r="C697" s="513"/>
      <c r="D697" s="513"/>
      <c r="E697" s="514"/>
      <c r="F697" s="512"/>
      <c r="G697" s="513"/>
      <c r="H697" s="513"/>
      <c r="I697" s="513"/>
      <c r="J697" s="513"/>
      <c r="K697" s="515"/>
      <c r="L697" s="270"/>
      <c r="M697" s="511" t="str">
        <f t="shared" si="10"/>
        <v/>
      </c>
    </row>
    <row r="698" spans="1:13" ht="14.45" customHeight="1" x14ac:dyDescent="0.2">
      <c r="A698" s="516"/>
      <c r="B698" s="512"/>
      <c r="C698" s="513"/>
      <c r="D698" s="513"/>
      <c r="E698" s="514"/>
      <c r="F698" s="512"/>
      <c r="G698" s="513"/>
      <c r="H698" s="513"/>
      <c r="I698" s="513"/>
      <c r="J698" s="513"/>
      <c r="K698" s="515"/>
      <c r="L698" s="270"/>
      <c r="M698" s="511" t="str">
        <f t="shared" si="10"/>
        <v/>
      </c>
    </row>
    <row r="699" spans="1:13" ht="14.45" customHeight="1" x14ac:dyDescent="0.2">
      <c r="A699" s="516"/>
      <c r="B699" s="512"/>
      <c r="C699" s="513"/>
      <c r="D699" s="513"/>
      <c r="E699" s="514"/>
      <c r="F699" s="512"/>
      <c r="G699" s="513"/>
      <c r="H699" s="513"/>
      <c r="I699" s="513"/>
      <c r="J699" s="513"/>
      <c r="K699" s="515"/>
      <c r="L699" s="270"/>
      <c r="M699" s="511" t="str">
        <f t="shared" si="10"/>
        <v/>
      </c>
    </row>
    <row r="700" spans="1:13" ht="14.45" customHeight="1" x14ac:dyDescent="0.2">
      <c r="A700" s="516"/>
      <c r="B700" s="512"/>
      <c r="C700" s="513"/>
      <c r="D700" s="513"/>
      <c r="E700" s="514"/>
      <c r="F700" s="512"/>
      <c r="G700" s="513"/>
      <c r="H700" s="513"/>
      <c r="I700" s="513"/>
      <c r="J700" s="513"/>
      <c r="K700" s="515"/>
      <c r="L700" s="270"/>
      <c r="M700" s="511" t="str">
        <f t="shared" si="10"/>
        <v/>
      </c>
    </row>
    <row r="701" spans="1:13" ht="14.45" customHeight="1" x14ac:dyDescent="0.2">
      <c r="A701" s="516"/>
      <c r="B701" s="512"/>
      <c r="C701" s="513"/>
      <c r="D701" s="513"/>
      <c r="E701" s="514"/>
      <c r="F701" s="512"/>
      <c r="G701" s="513"/>
      <c r="H701" s="513"/>
      <c r="I701" s="513"/>
      <c r="J701" s="513"/>
      <c r="K701" s="515"/>
      <c r="L701" s="270"/>
      <c r="M701" s="511" t="str">
        <f t="shared" si="10"/>
        <v/>
      </c>
    </row>
    <row r="702" spans="1:13" ht="14.45" customHeight="1" x14ac:dyDescent="0.2">
      <c r="A702" s="516"/>
      <c r="B702" s="512"/>
      <c r="C702" s="513"/>
      <c r="D702" s="513"/>
      <c r="E702" s="514"/>
      <c r="F702" s="512"/>
      <c r="G702" s="513"/>
      <c r="H702" s="513"/>
      <c r="I702" s="513"/>
      <c r="J702" s="513"/>
      <c r="K702" s="515"/>
      <c r="L702" s="270"/>
      <c r="M702" s="511" t="str">
        <f t="shared" si="10"/>
        <v/>
      </c>
    </row>
    <row r="703" spans="1:13" ht="14.45" customHeight="1" x14ac:dyDescent="0.2">
      <c r="A703" s="516"/>
      <c r="B703" s="512"/>
      <c r="C703" s="513"/>
      <c r="D703" s="513"/>
      <c r="E703" s="514"/>
      <c r="F703" s="512"/>
      <c r="G703" s="513"/>
      <c r="H703" s="513"/>
      <c r="I703" s="513"/>
      <c r="J703" s="513"/>
      <c r="K703" s="515"/>
      <c r="L703" s="270"/>
      <c r="M703" s="511" t="str">
        <f t="shared" si="10"/>
        <v/>
      </c>
    </row>
    <row r="704" spans="1:13" ht="14.45" customHeight="1" x14ac:dyDescent="0.2">
      <c r="A704" s="516"/>
      <c r="B704" s="512"/>
      <c r="C704" s="513"/>
      <c r="D704" s="513"/>
      <c r="E704" s="514"/>
      <c r="F704" s="512"/>
      <c r="G704" s="513"/>
      <c r="H704" s="513"/>
      <c r="I704" s="513"/>
      <c r="J704" s="513"/>
      <c r="K704" s="515"/>
      <c r="L704" s="270"/>
      <c r="M704" s="511" t="str">
        <f t="shared" si="10"/>
        <v/>
      </c>
    </row>
    <row r="705" spans="1:13" ht="14.45" customHeight="1" x14ac:dyDescent="0.2">
      <c r="A705" s="516"/>
      <c r="B705" s="512"/>
      <c r="C705" s="513"/>
      <c r="D705" s="513"/>
      <c r="E705" s="514"/>
      <c r="F705" s="512"/>
      <c r="G705" s="513"/>
      <c r="H705" s="513"/>
      <c r="I705" s="513"/>
      <c r="J705" s="513"/>
      <c r="K705" s="515"/>
      <c r="L705" s="270"/>
      <c r="M705" s="511" t="str">
        <f t="shared" si="10"/>
        <v/>
      </c>
    </row>
    <row r="706" spans="1:13" ht="14.45" customHeight="1" x14ac:dyDescent="0.2">
      <c r="A706" s="516"/>
      <c r="B706" s="512"/>
      <c r="C706" s="513"/>
      <c r="D706" s="513"/>
      <c r="E706" s="514"/>
      <c r="F706" s="512"/>
      <c r="G706" s="513"/>
      <c r="H706" s="513"/>
      <c r="I706" s="513"/>
      <c r="J706" s="513"/>
      <c r="K706" s="515"/>
      <c r="L706" s="270"/>
      <c r="M706" s="511" t="str">
        <f t="shared" si="10"/>
        <v/>
      </c>
    </row>
    <row r="707" spans="1:13" ht="14.45" customHeight="1" x14ac:dyDescent="0.2">
      <c r="A707" s="516"/>
      <c r="B707" s="512"/>
      <c r="C707" s="513"/>
      <c r="D707" s="513"/>
      <c r="E707" s="514"/>
      <c r="F707" s="512"/>
      <c r="G707" s="513"/>
      <c r="H707" s="513"/>
      <c r="I707" s="513"/>
      <c r="J707" s="513"/>
      <c r="K707" s="515"/>
      <c r="L707" s="270"/>
      <c r="M707" s="511" t="str">
        <f t="shared" si="10"/>
        <v/>
      </c>
    </row>
    <row r="708" spans="1:13" ht="14.45" customHeight="1" x14ac:dyDescent="0.2">
      <c r="A708" s="516"/>
      <c r="B708" s="512"/>
      <c r="C708" s="513"/>
      <c r="D708" s="513"/>
      <c r="E708" s="514"/>
      <c r="F708" s="512"/>
      <c r="G708" s="513"/>
      <c r="H708" s="513"/>
      <c r="I708" s="513"/>
      <c r="J708" s="513"/>
      <c r="K708" s="515"/>
      <c r="L708" s="270"/>
      <c r="M708" s="511" t="str">
        <f t="shared" si="10"/>
        <v/>
      </c>
    </row>
    <row r="709" spans="1:13" ht="14.45" customHeight="1" x14ac:dyDescent="0.2">
      <c r="A709" s="516"/>
      <c r="B709" s="512"/>
      <c r="C709" s="513"/>
      <c r="D709" s="513"/>
      <c r="E709" s="514"/>
      <c r="F709" s="512"/>
      <c r="G709" s="513"/>
      <c r="H709" s="513"/>
      <c r="I709" s="513"/>
      <c r="J709" s="513"/>
      <c r="K709" s="515"/>
      <c r="L709" s="270"/>
      <c r="M709" s="511" t="str">
        <f t="shared" si="10"/>
        <v/>
      </c>
    </row>
    <row r="710" spans="1:13" ht="14.45" customHeight="1" x14ac:dyDescent="0.2">
      <c r="A710" s="516"/>
      <c r="B710" s="512"/>
      <c r="C710" s="513"/>
      <c r="D710" s="513"/>
      <c r="E710" s="514"/>
      <c r="F710" s="512"/>
      <c r="G710" s="513"/>
      <c r="H710" s="513"/>
      <c r="I710" s="513"/>
      <c r="J710" s="513"/>
      <c r="K710" s="515"/>
      <c r="L710" s="270"/>
      <c r="M710" s="51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16"/>
      <c r="B711" s="512"/>
      <c r="C711" s="513"/>
      <c r="D711" s="513"/>
      <c r="E711" s="514"/>
      <c r="F711" s="512"/>
      <c r="G711" s="513"/>
      <c r="H711" s="513"/>
      <c r="I711" s="513"/>
      <c r="J711" s="513"/>
      <c r="K711" s="515"/>
      <c r="L711" s="270"/>
      <c r="M711" s="511" t="str">
        <f t="shared" si="11"/>
        <v/>
      </c>
    </row>
    <row r="712" spans="1:13" ht="14.45" customHeight="1" x14ac:dyDescent="0.2">
      <c r="A712" s="516"/>
      <c r="B712" s="512"/>
      <c r="C712" s="513"/>
      <c r="D712" s="513"/>
      <c r="E712" s="514"/>
      <c r="F712" s="512"/>
      <c r="G712" s="513"/>
      <c r="H712" s="513"/>
      <c r="I712" s="513"/>
      <c r="J712" s="513"/>
      <c r="K712" s="515"/>
      <c r="L712" s="270"/>
      <c r="M712" s="511" t="str">
        <f t="shared" si="11"/>
        <v/>
      </c>
    </row>
    <row r="713" spans="1:13" ht="14.45" customHeight="1" x14ac:dyDescent="0.2">
      <c r="A713" s="516"/>
      <c r="B713" s="512"/>
      <c r="C713" s="513"/>
      <c r="D713" s="513"/>
      <c r="E713" s="514"/>
      <c r="F713" s="512"/>
      <c r="G713" s="513"/>
      <c r="H713" s="513"/>
      <c r="I713" s="513"/>
      <c r="J713" s="513"/>
      <c r="K713" s="515"/>
      <c r="L713" s="270"/>
      <c r="M713" s="511" t="str">
        <f t="shared" si="11"/>
        <v/>
      </c>
    </row>
    <row r="714" spans="1:13" ht="14.45" customHeight="1" x14ac:dyDescent="0.2">
      <c r="A714" s="516"/>
      <c r="B714" s="512"/>
      <c r="C714" s="513"/>
      <c r="D714" s="513"/>
      <c r="E714" s="514"/>
      <c r="F714" s="512"/>
      <c r="G714" s="513"/>
      <c r="H714" s="513"/>
      <c r="I714" s="513"/>
      <c r="J714" s="513"/>
      <c r="K714" s="515"/>
      <c r="L714" s="270"/>
      <c r="M714" s="511" t="str">
        <f t="shared" si="11"/>
        <v/>
      </c>
    </row>
    <row r="715" spans="1:13" ht="14.45" customHeight="1" x14ac:dyDescent="0.2">
      <c r="A715" s="516"/>
      <c r="B715" s="512"/>
      <c r="C715" s="513"/>
      <c r="D715" s="513"/>
      <c r="E715" s="514"/>
      <c r="F715" s="512"/>
      <c r="G715" s="513"/>
      <c r="H715" s="513"/>
      <c r="I715" s="513"/>
      <c r="J715" s="513"/>
      <c r="K715" s="515"/>
      <c r="L715" s="270"/>
      <c r="M715" s="511" t="str">
        <f t="shared" si="11"/>
        <v/>
      </c>
    </row>
    <row r="716" spans="1:13" ht="14.45" customHeight="1" x14ac:dyDescent="0.2">
      <c r="A716" s="516"/>
      <c r="B716" s="512"/>
      <c r="C716" s="513"/>
      <c r="D716" s="513"/>
      <c r="E716" s="514"/>
      <c r="F716" s="512"/>
      <c r="G716" s="513"/>
      <c r="H716" s="513"/>
      <c r="I716" s="513"/>
      <c r="J716" s="513"/>
      <c r="K716" s="515"/>
      <c r="L716" s="270"/>
      <c r="M716" s="511" t="str">
        <f t="shared" si="11"/>
        <v/>
      </c>
    </row>
    <row r="717" spans="1:13" ht="14.45" customHeight="1" x14ac:dyDescent="0.2">
      <c r="A717" s="516"/>
      <c r="B717" s="512"/>
      <c r="C717" s="513"/>
      <c r="D717" s="513"/>
      <c r="E717" s="514"/>
      <c r="F717" s="512"/>
      <c r="G717" s="513"/>
      <c r="H717" s="513"/>
      <c r="I717" s="513"/>
      <c r="J717" s="513"/>
      <c r="K717" s="515"/>
      <c r="L717" s="270"/>
      <c r="M717" s="511" t="str">
        <f t="shared" si="11"/>
        <v/>
      </c>
    </row>
    <row r="718" spans="1:13" ht="14.45" customHeight="1" x14ac:dyDescent="0.2">
      <c r="A718" s="516"/>
      <c r="B718" s="512"/>
      <c r="C718" s="513"/>
      <c r="D718" s="513"/>
      <c r="E718" s="514"/>
      <c r="F718" s="512"/>
      <c r="G718" s="513"/>
      <c r="H718" s="513"/>
      <c r="I718" s="513"/>
      <c r="J718" s="513"/>
      <c r="K718" s="515"/>
      <c r="L718" s="270"/>
      <c r="M718" s="511" t="str">
        <f t="shared" si="11"/>
        <v/>
      </c>
    </row>
    <row r="719" spans="1:13" ht="14.45" customHeight="1" x14ac:dyDescent="0.2">
      <c r="A719" s="516"/>
      <c r="B719" s="512"/>
      <c r="C719" s="513"/>
      <c r="D719" s="513"/>
      <c r="E719" s="514"/>
      <c r="F719" s="512"/>
      <c r="G719" s="513"/>
      <c r="H719" s="513"/>
      <c r="I719" s="513"/>
      <c r="J719" s="513"/>
      <c r="K719" s="515"/>
      <c r="L719" s="270"/>
      <c r="M719" s="511" t="str">
        <f t="shared" si="11"/>
        <v/>
      </c>
    </row>
    <row r="720" spans="1:13" ht="14.45" customHeight="1" x14ac:dyDescent="0.2">
      <c r="A720" s="516"/>
      <c r="B720" s="512"/>
      <c r="C720" s="513"/>
      <c r="D720" s="513"/>
      <c r="E720" s="514"/>
      <c r="F720" s="512"/>
      <c r="G720" s="513"/>
      <c r="H720" s="513"/>
      <c r="I720" s="513"/>
      <c r="J720" s="513"/>
      <c r="K720" s="515"/>
      <c r="L720" s="270"/>
      <c r="M720" s="511" t="str">
        <f t="shared" si="11"/>
        <v/>
      </c>
    </row>
    <row r="721" spans="1:13" ht="14.45" customHeight="1" x14ac:dyDescent="0.2">
      <c r="A721" s="516"/>
      <c r="B721" s="512"/>
      <c r="C721" s="513"/>
      <c r="D721" s="513"/>
      <c r="E721" s="514"/>
      <c r="F721" s="512"/>
      <c r="G721" s="513"/>
      <c r="H721" s="513"/>
      <c r="I721" s="513"/>
      <c r="J721" s="513"/>
      <c r="K721" s="515"/>
      <c r="L721" s="270"/>
      <c r="M721" s="511" t="str">
        <f t="shared" si="11"/>
        <v/>
      </c>
    </row>
    <row r="722" spans="1:13" ht="14.45" customHeight="1" x14ac:dyDescent="0.2">
      <c r="A722" s="516"/>
      <c r="B722" s="512"/>
      <c r="C722" s="513"/>
      <c r="D722" s="513"/>
      <c r="E722" s="514"/>
      <c r="F722" s="512"/>
      <c r="G722" s="513"/>
      <c r="H722" s="513"/>
      <c r="I722" s="513"/>
      <c r="J722" s="513"/>
      <c r="K722" s="515"/>
      <c r="L722" s="270"/>
      <c r="M722" s="511" t="str">
        <f t="shared" si="11"/>
        <v/>
      </c>
    </row>
    <row r="723" spans="1:13" ht="14.45" customHeight="1" x14ac:dyDescent="0.2">
      <c r="A723" s="516"/>
      <c r="B723" s="512"/>
      <c r="C723" s="513"/>
      <c r="D723" s="513"/>
      <c r="E723" s="514"/>
      <c r="F723" s="512"/>
      <c r="G723" s="513"/>
      <c r="H723" s="513"/>
      <c r="I723" s="513"/>
      <c r="J723" s="513"/>
      <c r="K723" s="515"/>
      <c r="L723" s="270"/>
      <c r="M723" s="511" t="str">
        <f t="shared" si="11"/>
        <v/>
      </c>
    </row>
    <row r="724" spans="1:13" ht="14.45" customHeight="1" x14ac:dyDescent="0.2">
      <c r="A724" s="516"/>
      <c r="B724" s="512"/>
      <c r="C724" s="513"/>
      <c r="D724" s="513"/>
      <c r="E724" s="514"/>
      <c r="F724" s="512"/>
      <c r="G724" s="513"/>
      <c r="H724" s="513"/>
      <c r="I724" s="513"/>
      <c r="J724" s="513"/>
      <c r="K724" s="515"/>
      <c r="L724" s="270"/>
      <c r="M724" s="511" t="str">
        <f t="shared" si="11"/>
        <v/>
      </c>
    </row>
    <row r="725" spans="1:13" ht="14.45" customHeight="1" x14ac:dyDescent="0.2">
      <c r="A725" s="516"/>
      <c r="B725" s="512"/>
      <c r="C725" s="513"/>
      <c r="D725" s="513"/>
      <c r="E725" s="514"/>
      <c r="F725" s="512"/>
      <c r="G725" s="513"/>
      <c r="H725" s="513"/>
      <c r="I725" s="513"/>
      <c r="J725" s="513"/>
      <c r="K725" s="515"/>
      <c r="L725" s="270"/>
      <c r="M725" s="511" t="str">
        <f t="shared" si="11"/>
        <v/>
      </c>
    </row>
    <row r="726" spans="1:13" ht="14.45" customHeight="1" x14ac:dyDescent="0.2">
      <c r="A726" s="516"/>
      <c r="B726" s="512"/>
      <c r="C726" s="513"/>
      <c r="D726" s="513"/>
      <c r="E726" s="514"/>
      <c r="F726" s="512"/>
      <c r="G726" s="513"/>
      <c r="H726" s="513"/>
      <c r="I726" s="513"/>
      <c r="J726" s="513"/>
      <c r="K726" s="515"/>
      <c r="L726" s="270"/>
      <c r="M726" s="511" t="str">
        <f t="shared" si="11"/>
        <v/>
      </c>
    </row>
    <row r="727" spans="1:13" ht="14.45" customHeight="1" x14ac:dyDescent="0.2">
      <c r="A727" s="516"/>
      <c r="B727" s="512"/>
      <c r="C727" s="513"/>
      <c r="D727" s="513"/>
      <c r="E727" s="514"/>
      <c r="F727" s="512"/>
      <c r="G727" s="513"/>
      <c r="H727" s="513"/>
      <c r="I727" s="513"/>
      <c r="J727" s="513"/>
      <c r="K727" s="515"/>
      <c r="L727" s="270"/>
      <c r="M727" s="511" t="str">
        <f t="shared" si="11"/>
        <v/>
      </c>
    </row>
    <row r="728" spans="1:13" ht="14.45" customHeight="1" x14ac:dyDescent="0.2">
      <c r="A728" s="516"/>
      <c r="B728" s="512"/>
      <c r="C728" s="513"/>
      <c r="D728" s="513"/>
      <c r="E728" s="514"/>
      <c r="F728" s="512"/>
      <c r="G728" s="513"/>
      <c r="H728" s="513"/>
      <c r="I728" s="513"/>
      <c r="J728" s="513"/>
      <c r="K728" s="515"/>
      <c r="L728" s="270"/>
      <c r="M728" s="511" t="str">
        <f t="shared" si="11"/>
        <v/>
      </c>
    </row>
    <row r="729" spans="1:13" ht="14.45" customHeight="1" x14ac:dyDescent="0.2">
      <c r="A729" s="516"/>
      <c r="B729" s="512"/>
      <c r="C729" s="513"/>
      <c r="D729" s="513"/>
      <c r="E729" s="514"/>
      <c r="F729" s="512"/>
      <c r="G729" s="513"/>
      <c r="H729" s="513"/>
      <c r="I729" s="513"/>
      <c r="J729" s="513"/>
      <c r="K729" s="515"/>
      <c r="L729" s="270"/>
      <c r="M729" s="511" t="str">
        <f t="shared" si="11"/>
        <v/>
      </c>
    </row>
    <row r="730" spans="1:13" ht="14.45" customHeight="1" x14ac:dyDescent="0.2">
      <c r="A730" s="516"/>
      <c r="B730" s="512"/>
      <c r="C730" s="513"/>
      <c r="D730" s="513"/>
      <c r="E730" s="514"/>
      <c r="F730" s="512"/>
      <c r="G730" s="513"/>
      <c r="H730" s="513"/>
      <c r="I730" s="513"/>
      <c r="J730" s="513"/>
      <c r="K730" s="515"/>
      <c r="L730" s="270"/>
      <c r="M730" s="511" t="str">
        <f t="shared" si="11"/>
        <v/>
      </c>
    </row>
    <row r="731" spans="1:13" ht="14.45" customHeight="1" x14ac:dyDescent="0.2">
      <c r="A731" s="516"/>
      <c r="B731" s="512"/>
      <c r="C731" s="513"/>
      <c r="D731" s="513"/>
      <c r="E731" s="514"/>
      <c r="F731" s="512"/>
      <c r="G731" s="513"/>
      <c r="H731" s="513"/>
      <c r="I731" s="513"/>
      <c r="J731" s="513"/>
      <c r="K731" s="515"/>
      <c r="L731" s="270"/>
      <c r="M731" s="511" t="str">
        <f t="shared" si="11"/>
        <v/>
      </c>
    </row>
    <row r="732" spans="1:13" ht="14.45" customHeight="1" x14ac:dyDescent="0.2">
      <c r="A732" s="516"/>
      <c r="B732" s="512"/>
      <c r="C732" s="513"/>
      <c r="D732" s="513"/>
      <c r="E732" s="514"/>
      <c r="F732" s="512"/>
      <c r="G732" s="513"/>
      <c r="H732" s="513"/>
      <c r="I732" s="513"/>
      <c r="J732" s="513"/>
      <c r="K732" s="515"/>
      <c r="L732" s="270"/>
      <c r="M732" s="511" t="str">
        <f t="shared" si="11"/>
        <v/>
      </c>
    </row>
    <row r="733" spans="1:13" ht="14.45" customHeight="1" x14ac:dyDescent="0.2">
      <c r="A733" s="516"/>
      <c r="B733" s="512"/>
      <c r="C733" s="513"/>
      <c r="D733" s="513"/>
      <c r="E733" s="514"/>
      <c r="F733" s="512"/>
      <c r="G733" s="513"/>
      <c r="H733" s="513"/>
      <c r="I733" s="513"/>
      <c r="J733" s="513"/>
      <c r="K733" s="515"/>
      <c r="L733" s="270"/>
      <c r="M733" s="511" t="str">
        <f t="shared" si="11"/>
        <v/>
      </c>
    </row>
    <row r="734" spans="1:13" ht="14.45" customHeight="1" x14ac:dyDescent="0.2">
      <c r="A734" s="516"/>
      <c r="B734" s="512"/>
      <c r="C734" s="513"/>
      <c r="D734" s="513"/>
      <c r="E734" s="514"/>
      <c r="F734" s="512"/>
      <c r="G734" s="513"/>
      <c r="H734" s="513"/>
      <c r="I734" s="513"/>
      <c r="J734" s="513"/>
      <c r="K734" s="515"/>
      <c r="L734" s="270"/>
      <c r="M734" s="511" t="str">
        <f t="shared" si="11"/>
        <v/>
      </c>
    </row>
    <row r="735" spans="1:13" ht="14.45" customHeight="1" x14ac:dyDescent="0.2">
      <c r="A735" s="516"/>
      <c r="B735" s="512"/>
      <c r="C735" s="513"/>
      <c r="D735" s="513"/>
      <c r="E735" s="514"/>
      <c r="F735" s="512"/>
      <c r="G735" s="513"/>
      <c r="H735" s="513"/>
      <c r="I735" s="513"/>
      <c r="J735" s="513"/>
      <c r="K735" s="515"/>
      <c r="L735" s="270"/>
      <c r="M735" s="511" t="str">
        <f t="shared" si="11"/>
        <v/>
      </c>
    </row>
    <row r="736" spans="1:13" ht="14.45" customHeight="1" x14ac:dyDescent="0.2">
      <c r="A736" s="516"/>
      <c r="B736" s="512"/>
      <c r="C736" s="513"/>
      <c r="D736" s="513"/>
      <c r="E736" s="514"/>
      <c r="F736" s="512"/>
      <c r="G736" s="513"/>
      <c r="H736" s="513"/>
      <c r="I736" s="513"/>
      <c r="J736" s="513"/>
      <c r="K736" s="515"/>
      <c r="L736" s="270"/>
      <c r="M736" s="511" t="str">
        <f t="shared" si="11"/>
        <v/>
      </c>
    </row>
    <row r="737" spans="1:13" ht="14.45" customHeight="1" x14ac:dyDescent="0.2">
      <c r="A737" s="516"/>
      <c r="B737" s="512"/>
      <c r="C737" s="513"/>
      <c r="D737" s="513"/>
      <c r="E737" s="514"/>
      <c r="F737" s="512"/>
      <c r="G737" s="513"/>
      <c r="H737" s="513"/>
      <c r="I737" s="513"/>
      <c r="J737" s="513"/>
      <c r="K737" s="515"/>
      <c r="L737" s="270"/>
      <c r="M737" s="511" t="str">
        <f t="shared" si="11"/>
        <v/>
      </c>
    </row>
    <row r="738" spans="1:13" ht="14.45" customHeight="1" x14ac:dyDescent="0.2">
      <c r="A738" s="516"/>
      <c r="B738" s="512"/>
      <c r="C738" s="513"/>
      <c r="D738" s="513"/>
      <c r="E738" s="514"/>
      <c r="F738" s="512"/>
      <c r="G738" s="513"/>
      <c r="H738" s="513"/>
      <c r="I738" s="513"/>
      <c r="J738" s="513"/>
      <c r="K738" s="515"/>
      <c r="L738" s="270"/>
      <c r="M738" s="511" t="str">
        <f t="shared" si="11"/>
        <v/>
      </c>
    </row>
    <row r="739" spans="1:13" ht="14.45" customHeight="1" x14ac:dyDescent="0.2">
      <c r="A739" s="516"/>
      <c r="B739" s="512"/>
      <c r="C739" s="513"/>
      <c r="D739" s="513"/>
      <c r="E739" s="514"/>
      <c r="F739" s="512"/>
      <c r="G739" s="513"/>
      <c r="H739" s="513"/>
      <c r="I739" s="513"/>
      <c r="J739" s="513"/>
      <c r="K739" s="515"/>
      <c r="L739" s="270"/>
      <c r="M739" s="511" t="str">
        <f t="shared" si="11"/>
        <v/>
      </c>
    </row>
    <row r="740" spans="1:13" ht="14.45" customHeight="1" x14ac:dyDescent="0.2">
      <c r="A740" s="516"/>
      <c r="B740" s="512"/>
      <c r="C740" s="513"/>
      <c r="D740" s="513"/>
      <c r="E740" s="514"/>
      <c r="F740" s="512"/>
      <c r="G740" s="513"/>
      <c r="H740" s="513"/>
      <c r="I740" s="513"/>
      <c r="J740" s="513"/>
      <c r="K740" s="515"/>
      <c r="L740" s="270"/>
      <c r="M740" s="511" t="str">
        <f t="shared" si="11"/>
        <v/>
      </c>
    </row>
    <row r="741" spans="1:13" ht="14.45" customHeight="1" x14ac:dyDescent="0.2">
      <c r="A741" s="516"/>
      <c r="B741" s="512"/>
      <c r="C741" s="513"/>
      <c r="D741" s="513"/>
      <c r="E741" s="514"/>
      <c r="F741" s="512"/>
      <c r="G741" s="513"/>
      <c r="H741" s="513"/>
      <c r="I741" s="513"/>
      <c r="J741" s="513"/>
      <c r="K741" s="515"/>
      <c r="L741" s="270"/>
      <c r="M741" s="511" t="str">
        <f t="shared" si="11"/>
        <v/>
      </c>
    </row>
    <row r="742" spans="1:13" ht="14.45" customHeight="1" x14ac:dyDescent="0.2">
      <c r="A742" s="516"/>
      <c r="B742" s="512"/>
      <c r="C742" s="513"/>
      <c r="D742" s="513"/>
      <c r="E742" s="514"/>
      <c r="F742" s="512"/>
      <c r="G742" s="513"/>
      <c r="H742" s="513"/>
      <c r="I742" s="513"/>
      <c r="J742" s="513"/>
      <c r="K742" s="515"/>
      <c r="L742" s="270"/>
      <c r="M742" s="511" t="str">
        <f t="shared" si="11"/>
        <v/>
      </c>
    </row>
    <row r="743" spans="1:13" ht="14.45" customHeight="1" x14ac:dyDescent="0.2">
      <c r="A743" s="516"/>
      <c r="B743" s="512"/>
      <c r="C743" s="513"/>
      <c r="D743" s="513"/>
      <c r="E743" s="514"/>
      <c r="F743" s="512"/>
      <c r="G743" s="513"/>
      <c r="H743" s="513"/>
      <c r="I743" s="513"/>
      <c r="J743" s="513"/>
      <c r="K743" s="515"/>
      <c r="L743" s="270"/>
      <c r="M743" s="511" t="str">
        <f t="shared" si="11"/>
        <v/>
      </c>
    </row>
    <row r="744" spans="1:13" ht="14.45" customHeight="1" x14ac:dyDescent="0.2">
      <c r="A744" s="516"/>
      <c r="B744" s="512"/>
      <c r="C744" s="513"/>
      <c r="D744" s="513"/>
      <c r="E744" s="514"/>
      <c r="F744" s="512"/>
      <c r="G744" s="513"/>
      <c r="H744" s="513"/>
      <c r="I744" s="513"/>
      <c r="J744" s="513"/>
      <c r="K744" s="515"/>
      <c r="L744" s="270"/>
      <c r="M744" s="511" t="str">
        <f t="shared" si="11"/>
        <v/>
      </c>
    </row>
    <row r="745" spans="1:13" ht="14.45" customHeight="1" x14ac:dyDescent="0.2">
      <c r="A745" s="516"/>
      <c r="B745" s="512"/>
      <c r="C745" s="513"/>
      <c r="D745" s="513"/>
      <c r="E745" s="514"/>
      <c r="F745" s="512"/>
      <c r="G745" s="513"/>
      <c r="H745" s="513"/>
      <c r="I745" s="513"/>
      <c r="J745" s="513"/>
      <c r="K745" s="515"/>
      <c r="L745" s="270"/>
      <c r="M745" s="511" t="str">
        <f t="shared" si="11"/>
        <v/>
      </c>
    </row>
    <row r="746" spans="1:13" ht="14.45" customHeight="1" x14ac:dyDescent="0.2">
      <c r="A746" s="516"/>
      <c r="B746" s="512"/>
      <c r="C746" s="513"/>
      <c r="D746" s="513"/>
      <c r="E746" s="514"/>
      <c r="F746" s="512"/>
      <c r="G746" s="513"/>
      <c r="H746" s="513"/>
      <c r="I746" s="513"/>
      <c r="J746" s="513"/>
      <c r="K746" s="515"/>
      <c r="L746" s="270"/>
      <c r="M746" s="511" t="str">
        <f t="shared" si="11"/>
        <v/>
      </c>
    </row>
    <row r="747" spans="1:13" ht="14.45" customHeight="1" x14ac:dyDescent="0.2">
      <c r="A747" s="516"/>
      <c r="B747" s="512"/>
      <c r="C747" s="513"/>
      <c r="D747" s="513"/>
      <c r="E747" s="514"/>
      <c r="F747" s="512"/>
      <c r="G747" s="513"/>
      <c r="H747" s="513"/>
      <c r="I747" s="513"/>
      <c r="J747" s="513"/>
      <c r="K747" s="515"/>
      <c r="L747" s="270"/>
      <c r="M747" s="511" t="str">
        <f t="shared" si="11"/>
        <v/>
      </c>
    </row>
    <row r="748" spans="1:13" ht="14.45" customHeight="1" x14ac:dyDescent="0.2">
      <c r="A748" s="516"/>
      <c r="B748" s="512"/>
      <c r="C748" s="513"/>
      <c r="D748" s="513"/>
      <c r="E748" s="514"/>
      <c r="F748" s="512"/>
      <c r="G748" s="513"/>
      <c r="H748" s="513"/>
      <c r="I748" s="513"/>
      <c r="J748" s="513"/>
      <c r="K748" s="515"/>
      <c r="L748" s="270"/>
      <c r="M748" s="511" t="str">
        <f t="shared" si="11"/>
        <v/>
      </c>
    </row>
    <row r="749" spans="1:13" ht="14.45" customHeight="1" x14ac:dyDescent="0.2">
      <c r="A749" s="516"/>
      <c r="B749" s="512"/>
      <c r="C749" s="513"/>
      <c r="D749" s="513"/>
      <c r="E749" s="514"/>
      <c r="F749" s="512"/>
      <c r="G749" s="513"/>
      <c r="H749" s="513"/>
      <c r="I749" s="513"/>
      <c r="J749" s="513"/>
      <c r="K749" s="515"/>
      <c r="L749" s="270"/>
      <c r="M749" s="511" t="str">
        <f t="shared" si="11"/>
        <v/>
      </c>
    </row>
    <row r="750" spans="1:13" ht="14.45" customHeight="1" x14ac:dyDescent="0.2">
      <c r="A750" s="516"/>
      <c r="B750" s="512"/>
      <c r="C750" s="513"/>
      <c r="D750" s="513"/>
      <c r="E750" s="514"/>
      <c r="F750" s="512"/>
      <c r="G750" s="513"/>
      <c r="H750" s="513"/>
      <c r="I750" s="513"/>
      <c r="J750" s="513"/>
      <c r="K750" s="515"/>
      <c r="L750" s="270"/>
      <c r="M750" s="511" t="str">
        <f t="shared" si="11"/>
        <v/>
      </c>
    </row>
    <row r="751" spans="1:13" ht="14.45" customHeight="1" x14ac:dyDescent="0.2">
      <c r="A751" s="516"/>
      <c r="B751" s="512"/>
      <c r="C751" s="513"/>
      <c r="D751" s="513"/>
      <c r="E751" s="514"/>
      <c r="F751" s="512"/>
      <c r="G751" s="513"/>
      <c r="H751" s="513"/>
      <c r="I751" s="513"/>
      <c r="J751" s="513"/>
      <c r="K751" s="515"/>
      <c r="L751" s="270"/>
      <c r="M751" s="511" t="str">
        <f t="shared" si="11"/>
        <v/>
      </c>
    </row>
    <row r="752" spans="1:13" ht="14.45" customHeight="1" x14ac:dyDescent="0.2">
      <c r="A752" s="516"/>
      <c r="B752" s="512"/>
      <c r="C752" s="513"/>
      <c r="D752" s="513"/>
      <c r="E752" s="514"/>
      <c r="F752" s="512"/>
      <c r="G752" s="513"/>
      <c r="H752" s="513"/>
      <c r="I752" s="513"/>
      <c r="J752" s="513"/>
      <c r="K752" s="515"/>
      <c r="L752" s="270"/>
      <c r="M752" s="511" t="str">
        <f t="shared" si="11"/>
        <v/>
      </c>
    </row>
    <row r="753" spans="1:13" ht="14.45" customHeight="1" x14ac:dyDescent="0.2">
      <c r="A753" s="516"/>
      <c r="B753" s="512"/>
      <c r="C753" s="513"/>
      <c r="D753" s="513"/>
      <c r="E753" s="514"/>
      <c r="F753" s="512"/>
      <c r="G753" s="513"/>
      <c r="H753" s="513"/>
      <c r="I753" s="513"/>
      <c r="J753" s="513"/>
      <c r="K753" s="515"/>
      <c r="L753" s="270"/>
      <c r="M753" s="511" t="str">
        <f t="shared" si="11"/>
        <v/>
      </c>
    </row>
    <row r="754" spans="1:13" ht="14.45" customHeight="1" x14ac:dyDescent="0.2">
      <c r="A754" s="516"/>
      <c r="B754" s="512"/>
      <c r="C754" s="513"/>
      <c r="D754" s="513"/>
      <c r="E754" s="514"/>
      <c r="F754" s="512"/>
      <c r="G754" s="513"/>
      <c r="H754" s="513"/>
      <c r="I754" s="513"/>
      <c r="J754" s="513"/>
      <c r="K754" s="515"/>
      <c r="L754" s="270"/>
      <c r="M754" s="511" t="str">
        <f t="shared" si="11"/>
        <v/>
      </c>
    </row>
    <row r="755" spans="1:13" ht="14.45" customHeight="1" x14ac:dyDescent="0.2">
      <c r="A755" s="516"/>
      <c r="B755" s="512"/>
      <c r="C755" s="513"/>
      <c r="D755" s="513"/>
      <c r="E755" s="514"/>
      <c r="F755" s="512"/>
      <c r="G755" s="513"/>
      <c r="H755" s="513"/>
      <c r="I755" s="513"/>
      <c r="J755" s="513"/>
      <c r="K755" s="515"/>
      <c r="L755" s="270"/>
      <c r="M755" s="511" t="str">
        <f t="shared" si="11"/>
        <v/>
      </c>
    </row>
    <row r="756" spans="1:13" ht="14.45" customHeight="1" x14ac:dyDescent="0.2">
      <c r="A756" s="516"/>
      <c r="B756" s="512"/>
      <c r="C756" s="513"/>
      <c r="D756" s="513"/>
      <c r="E756" s="514"/>
      <c r="F756" s="512"/>
      <c r="G756" s="513"/>
      <c r="H756" s="513"/>
      <c r="I756" s="513"/>
      <c r="J756" s="513"/>
      <c r="K756" s="515"/>
      <c r="L756" s="270"/>
      <c r="M756" s="511" t="str">
        <f t="shared" si="11"/>
        <v/>
      </c>
    </row>
    <row r="757" spans="1:13" ht="14.45" customHeight="1" x14ac:dyDescent="0.2">
      <c r="A757" s="516"/>
      <c r="B757" s="512"/>
      <c r="C757" s="513"/>
      <c r="D757" s="513"/>
      <c r="E757" s="514"/>
      <c r="F757" s="512"/>
      <c r="G757" s="513"/>
      <c r="H757" s="513"/>
      <c r="I757" s="513"/>
      <c r="J757" s="513"/>
      <c r="K757" s="515"/>
      <c r="L757" s="270"/>
      <c r="M757" s="511" t="str">
        <f t="shared" si="11"/>
        <v/>
      </c>
    </row>
    <row r="758" spans="1:13" ht="14.45" customHeight="1" x14ac:dyDescent="0.2">
      <c r="A758" s="516"/>
      <c r="B758" s="512"/>
      <c r="C758" s="513"/>
      <c r="D758" s="513"/>
      <c r="E758" s="514"/>
      <c r="F758" s="512"/>
      <c r="G758" s="513"/>
      <c r="H758" s="513"/>
      <c r="I758" s="513"/>
      <c r="J758" s="513"/>
      <c r="K758" s="515"/>
      <c r="L758" s="270"/>
      <c r="M758" s="511" t="str">
        <f t="shared" si="11"/>
        <v/>
      </c>
    </row>
    <row r="759" spans="1:13" ht="14.45" customHeight="1" x14ac:dyDescent="0.2">
      <c r="A759" s="516"/>
      <c r="B759" s="512"/>
      <c r="C759" s="513"/>
      <c r="D759" s="513"/>
      <c r="E759" s="514"/>
      <c r="F759" s="512"/>
      <c r="G759" s="513"/>
      <c r="H759" s="513"/>
      <c r="I759" s="513"/>
      <c r="J759" s="513"/>
      <c r="K759" s="515"/>
      <c r="L759" s="270"/>
      <c r="M759" s="511" t="str">
        <f t="shared" si="11"/>
        <v/>
      </c>
    </row>
    <row r="760" spans="1:13" ht="14.45" customHeight="1" x14ac:dyDescent="0.2">
      <c r="A760" s="516"/>
      <c r="B760" s="512"/>
      <c r="C760" s="513"/>
      <c r="D760" s="513"/>
      <c r="E760" s="514"/>
      <c r="F760" s="512"/>
      <c r="G760" s="513"/>
      <c r="H760" s="513"/>
      <c r="I760" s="513"/>
      <c r="J760" s="513"/>
      <c r="K760" s="515"/>
      <c r="L760" s="270"/>
      <c r="M760" s="511" t="str">
        <f t="shared" si="11"/>
        <v/>
      </c>
    </row>
    <row r="761" spans="1:13" ht="14.45" customHeight="1" x14ac:dyDescent="0.2">
      <c r="A761" s="516"/>
      <c r="B761" s="512"/>
      <c r="C761" s="513"/>
      <c r="D761" s="513"/>
      <c r="E761" s="514"/>
      <c r="F761" s="512"/>
      <c r="G761" s="513"/>
      <c r="H761" s="513"/>
      <c r="I761" s="513"/>
      <c r="J761" s="513"/>
      <c r="K761" s="515"/>
      <c r="L761" s="270"/>
      <c r="M761" s="511" t="str">
        <f t="shared" si="11"/>
        <v/>
      </c>
    </row>
    <row r="762" spans="1:13" ht="14.45" customHeight="1" x14ac:dyDescent="0.2">
      <c r="A762" s="516"/>
      <c r="B762" s="512"/>
      <c r="C762" s="513"/>
      <c r="D762" s="513"/>
      <c r="E762" s="514"/>
      <c r="F762" s="512"/>
      <c r="G762" s="513"/>
      <c r="H762" s="513"/>
      <c r="I762" s="513"/>
      <c r="J762" s="513"/>
      <c r="K762" s="515"/>
      <c r="L762" s="270"/>
      <c r="M762" s="511" t="str">
        <f t="shared" si="11"/>
        <v/>
      </c>
    </row>
    <row r="763" spans="1:13" ht="14.45" customHeight="1" x14ac:dyDescent="0.2">
      <c r="A763" s="516"/>
      <c r="B763" s="512"/>
      <c r="C763" s="513"/>
      <c r="D763" s="513"/>
      <c r="E763" s="514"/>
      <c r="F763" s="512"/>
      <c r="G763" s="513"/>
      <c r="H763" s="513"/>
      <c r="I763" s="513"/>
      <c r="J763" s="513"/>
      <c r="K763" s="515"/>
      <c r="L763" s="270"/>
      <c r="M763" s="511" t="str">
        <f t="shared" si="11"/>
        <v/>
      </c>
    </row>
    <row r="764" spans="1:13" ht="14.45" customHeight="1" x14ac:dyDescent="0.2">
      <c r="A764" s="516"/>
      <c r="B764" s="512"/>
      <c r="C764" s="513"/>
      <c r="D764" s="513"/>
      <c r="E764" s="514"/>
      <c r="F764" s="512"/>
      <c r="G764" s="513"/>
      <c r="H764" s="513"/>
      <c r="I764" s="513"/>
      <c r="J764" s="513"/>
      <c r="K764" s="515"/>
      <c r="L764" s="270"/>
      <c r="M764" s="511" t="str">
        <f t="shared" si="11"/>
        <v/>
      </c>
    </row>
    <row r="765" spans="1:13" ht="14.45" customHeight="1" x14ac:dyDescent="0.2">
      <c r="A765" s="516"/>
      <c r="B765" s="512"/>
      <c r="C765" s="513"/>
      <c r="D765" s="513"/>
      <c r="E765" s="514"/>
      <c r="F765" s="512"/>
      <c r="G765" s="513"/>
      <c r="H765" s="513"/>
      <c r="I765" s="513"/>
      <c r="J765" s="513"/>
      <c r="K765" s="515"/>
      <c r="L765" s="270"/>
      <c r="M765" s="511" t="str">
        <f t="shared" si="11"/>
        <v/>
      </c>
    </row>
    <row r="766" spans="1:13" ht="14.45" customHeight="1" x14ac:dyDescent="0.2">
      <c r="A766" s="516"/>
      <c r="B766" s="512"/>
      <c r="C766" s="513"/>
      <c r="D766" s="513"/>
      <c r="E766" s="514"/>
      <c r="F766" s="512"/>
      <c r="G766" s="513"/>
      <c r="H766" s="513"/>
      <c r="I766" s="513"/>
      <c r="J766" s="513"/>
      <c r="K766" s="515"/>
      <c r="L766" s="270"/>
      <c r="M766" s="511" t="str">
        <f t="shared" si="11"/>
        <v/>
      </c>
    </row>
    <row r="767" spans="1:13" ht="14.45" customHeight="1" x14ac:dyDescent="0.2">
      <c r="A767" s="516"/>
      <c r="B767" s="512"/>
      <c r="C767" s="513"/>
      <c r="D767" s="513"/>
      <c r="E767" s="514"/>
      <c r="F767" s="512"/>
      <c r="G767" s="513"/>
      <c r="H767" s="513"/>
      <c r="I767" s="513"/>
      <c r="J767" s="513"/>
      <c r="K767" s="515"/>
      <c r="L767" s="270"/>
      <c r="M767" s="511" t="str">
        <f t="shared" si="11"/>
        <v/>
      </c>
    </row>
    <row r="768" spans="1:13" ht="14.45" customHeight="1" x14ac:dyDescent="0.2">
      <c r="A768" s="516"/>
      <c r="B768" s="512"/>
      <c r="C768" s="513"/>
      <c r="D768" s="513"/>
      <c r="E768" s="514"/>
      <c r="F768" s="512"/>
      <c r="G768" s="513"/>
      <c r="H768" s="513"/>
      <c r="I768" s="513"/>
      <c r="J768" s="513"/>
      <c r="K768" s="515"/>
      <c r="L768" s="270"/>
      <c r="M768" s="511" t="str">
        <f t="shared" si="11"/>
        <v/>
      </c>
    </row>
    <row r="769" spans="1:13" ht="14.45" customHeight="1" x14ac:dyDescent="0.2">
      <c r="A769" s="516"/>
      <c r="B769" s="512"/>
      <c r="C769" s="513"/>
      <c r="D769" s="513"/>
      <c r="E769" s="514"/>
      <c r="F769" s="512"/>
      <c r="G769" s="513"/>
      <c r="H769" s="513"/>
      <c r="I769" s="513"/>
      <c r="J769" s="513"/>
      <c r="K769" s="515"/>
      <c r="L769" s="270"/>
      <c r="M769" s="511" t="str">
        <f t="shared" si="11"/>
        <v/>
      </c>
    </row>
    <row r="770" spans="1:13" ht="14.45" customHeight="1" x14ac:dyDescent="0.2">
      <c r="A770" s="516"/>
      <c r="B770" s="512"/>
      <c r="C770" s="513"/>
      <c r="D770" s="513"/>
      <c r="E770" s="514"/>
      <c r="F770" s="512"/>
      <c r="G770" s="513"/>
      <c r="H770" s="513"/>
      <c r="I770" s="513"/>
      <c r="J770" s="513"/>
      <c r="K770" s="515"/>
      <c r="L770" s="270"/>
      <c r="M770" s="511" t="str">
        <f t="shared" si="11"/>
        <v/>
      </c>
    </row>
    <row r="771" spans="1:13" ht="14.45" customHeight="1" x14ac:dyDescent="0.2">
      <c r="A771" s="516"/>
      <c r="B771" s="512"/>
      <c r="C771" s="513"/>
      <c r="D771" s="513"/>
      <c r="E771" s="514"/>
      <c r="F771" s="512"/>
      <c r="G771" s="513"/>
      <c r="H771" s="513"/>
      <c r="I771" s="513"/>
      <c r="J771" s="513"/>
      <c r="K771" s="515"/>
      <c r="L771" s="270"/>
      <c r="M771" s="511" t="str">
        <f t="shared" si="11"/>
        <v/>
      </c>
    </row>
    <row r="772" spans="1:13" ht="14.45" customHeight="1" x14ac:dyDescent="0.2">
      <c r="A772" s="516"/>
      <c r="B772" s="512"/>
      <c r="C772" s="513"/>
      <c r="D772" s="513"/>
      <c r="E772" s="514"/>
      <c r="F772" s="512"/>
      <c r="G772" s="513"/>
      <c r="H772" s="513"/>
      <c r="I772" s="513"/>
      <c r="J772" s="513"/>
      <c r="K772" s="515"/>
      <c r="L772" s="270"/>
      <c r="M772" s="511" t="str">
        <f t="shared" si="11"/>
        <v/>
      </c>
    </row>
    <row r="773" spans="1:13" ht="14.45" customHeight="1" x14ac:dyDescent="0.2">
      <c r="A773" s="516"/>
      <c r="B773" s="512"/>
      <c r="C773" s="513"/>
      <c r="D773" s="513"/>
      <c r="E773" s="514"/>
      <c r="F773" s="512"/>
      <c r="G773" s="513"/>
      <c r="H773" s="513"/>
      <c r="I773" s="513"/>
      <c r="J773" s="513"/>
      <c r="K773" s="515"/>
      <c r="L773" s="270"/>
      <c r="M773" s="511" t="str">
        <f t="shared" si="11"/>
        <v/>
      </c>
    </row>
    <row r="774" spans="1:13" ht="14.45" customHeight="1" x14ac:dyDescent="0.2">
      <c r="A774" s="516"/>
      <c r="B774" s="512"/>
      <c r="C774" s="513"/>
      <c r="D774" s="513"/>
      <c r="E774" s="514"/>
      <c r="F774" s="512"/>
      <c r="G774" s="513"/>
      <c r="H774" s="513"/>
      <c r="I774" s="513"/>
      <c r="J774" s="513"/>
      <c r="K774" s="515"/>
      <c r="L774" s="270"/>
      <c r="M774" s="51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16"/>
      <c r="B775" s="512"/>
      <c r="C775" s="513"/>
      <c r="D775" s="513"/>
      <c r="E775" s="514"/>
      <c r="F775" s="512"/>
      <c r="G775" s="513"/>
      <c r="H775" s="513"/>
      <c r="I775" s="513"/>
      <c r="J775" s="513"/>
      <c r="K775" s="515"/>
      <c r="L775" s="270"/>
      <c r="M775" s="511" t="str">
        <f t="shared" si="12"/>
        <v/>
      </c>
    </row>
    <row r="776" spans="1:13" ht="14.45" customHeight="1" x14ac:dyDescent="0.2">
      <c r="A776" s="516"/>
      <c r="B776" s="512"/>
      <c r="C776" s="513"/>
      <c r="D776" s="513"/>
      <c r="E776" s="514"/>
      <c r="F776" s="512"/>
      <c r="G776" s="513"/>
      <c r="H776" s="513"/>
      <c r="I776" s="513"/>
      <c r="J776" s="513"/>
      <c r="K776" s="515"/>
      <c r="L776" s="270"/>
      <c r="M776" s="511" t="str">
        <f t="shared" si="12"/>
        <v/>
      </c>
    </row>
    <row r="777" spans="1:13" ht="14.45" customHeight="1" x14ac:dyDescent="0.2">
      <c r="A777" s="516"/>
      <c r="B777" s="512"/>
      <c r="C777" s="513"/>
      <c r="D777" s="513"/>
      <c r="E777" s="514"/>
      <c r="F777" s="512"/>
      <c r="G777" s="513"/>
      <c r="H777" s="513"/>
      <c r="I777" s="513"/>
      <c r="J777" s="513"/>
      <c r="K777" s="515"/>
      <c r="L777" s="270"/>
      <c r="M777" s="511" t="str">
        <f t="shared" si="12"/>
        <v/>
      </c>
    </row>
    <row r="778" spans="1:13" ht="14.45" customHeight="1" x14ac:dyDescent="0.2">
      <c r="A778" s="516"/>
      <c r="B778" s="512"/>
      <c r="C778" s="513"/>
      <c r="D778" s="513"/>
      <c r="E778" s="514"/>
      <c r="F778" s="512"/>
      <c r="G778" s="513"/>
      <c r="H778" s="513"/>
      <c r="I778" s="513"/>
      <c r="J778" s="513"/>
      <c r="K778" s="515"/>
      <c r="L778" s="270"/>
      <c r="M778" s="511" t="str">
        <f t="shared" si="12"/>
        <v/>
      </c>
    </row>
    <row r="779" spans="1:13" ht="14.45" customHeight="1" x14ac:dyDescent="0.2">
      <c r="A779" s="516"/>
      <c r="B779" s="512"/>
      <c r="C779" s="513"/>
      <c r="D779" s="513"/>
      <c r="E779" s="514"/>
      <c r="F779" s="512"/>
      <c r="G779" s="513"/>
      <c r="H779" s="513"/>
      <c r="I779" s="513"/>
      <c r="J779" s="513"/>
      <c r="K779" s="515"/>
      <c r="L779" s="270"/>
      <c r="M779" s="511" t="str">
        <f t="shared" si="12"/>
        <v/>
      </c>
    </row>
    <row r="780" spans="1:13" ht="14.45" customHeight="1" x14ac:dyDescent="0.2">
      <c r="A780" s="516"/>
      <c r="B780" s="512"/>
      <c r="C780" s="513"/>
      <c r="D780" s="513"/>
      <c r="E780" s="514"/>
      <c r="F780" s="512"/>
      <c r="G780" s="513"/>
      <c r="H780" s="513"/>
      <c r="I780" s="513"/>
      <c r="J780" s="513"/>
      <c r="K780" s="515"/>
      <c r="L780" s="270"/>
      <c r="M780" s="511" t="str">
        <f t="shared" si="12"/>
        <v/>
      </c>
    </row>
    <row r="781" spans="1:13" ht="14.45" customHeight="1" x14ac:dyDescent="0.2">
      <c r="A781" s="516"/>
      <c r="B781" s="512"/>
      <c r="C781" s="513"/>
      <c r="D781" s="513"/>
      <c r="E781" s="514"/>
      <c r="F781" s="512"/>
      <c r="G781" s="513"/>
      <c r="H781" s="513"/>
      <c r="I781" s="513"/>
      <c r="J781" s="513"/>
      <c r="K781" s="515"/>
      <c r="L781" s="270"/>
      <c r="M781" s="511" t="str">
        <f t="shared" si="12"/>
        <v/>
      </c>
    </row>
    <row r="782" spans="1:13" ht="14.45" customHeight="1" x14ac:dyDescent="0.2">
      <c r="A782" s="516"/>
      <c r="B782" s="512"/>
      <c r="C782" s="513"/>
      <c r="D782" s="513"/>
      <c r="E782" s="514"/>
      <c r="F782" s="512"/>
      <c r="G782" s="513"/>
      <c r="H782" s="513"/>
      <c r="I782" s="513"/>
      <c r="J782" s="513"/>
      <c r="K782" s="515"/>
      <c r="L782" s="270"/>
      <c r="M782" s="511" t="str">
        <f t="shared" si="12"/>
        <v/>
      </c>
    </row>
    <row r="783" spans="1:13" ht="14.45" customHeight="1" x14ac:dyDescent="0.2">
      <c r="A783" s="516"/>
      <c r="B783" s="512"/>
      <c r="C783" s="513"/>
      <c r="D783" s="513"/>
      <c r="E783" s="514"/>
      <c r="F783" s="512"/>
      <c r="G783" s="513"/>
      <c r="H783" s="513"/>
      <c r="I783" s="513"/>
      <c r="J783" s="513"/>
      <c r="K783" s="515"/>
      <c r="L783" s="270"/>
      <c r="M783" s="511" t="str">
        <f t="shared" si="12"/>
        <v/>
      </c>
    </row>
    <row r="784" spans="1:13" ht="14.45" customHeight="1" x14ac:dyDescent="0.2">
      <c r="A784" s="516"/>
      <c r="B784" s="512"/>
      <c r="C784" s="513"/>
      <c r="D784" s="513"/>
      <c r="E784" s="514"/>
      <c r="F784" s="512"/>
      <c r="G784" s="513"/>
      <c r="H784" s="513"/>
      <c r="I784" s="513"/>
      <c r="J784" s="513"/>
      <c r="K784" s="515"/>
      <c r="L784" s="270"/>
      <c r="M784" s="511" t="str">
        <f t="shared" si="12"/>
        <v/>
      </c>
    </row>
    <row r="785" spans="1:13" ht="14.45" customHeight="1" x14ac:dyDescent="0.2">
      <c r="A785" s="516"/>
      <c r="B785" s="512"/>
      <c r="C785" s="513"/>
      <c r="D785" s="513"/>
      <c r="E785" s="514"/>
      <c r="F785" s="512"/>
      <c r="G785" s="513"/>
      <c r="H785" s="513"/>
      <c r="I785" s="513"/>
      <c r="J785" s="513"/>
      <c r="K785" s="515"/>
      <c r="L785" s="270"/>
      <c r="M785" s="511" t="str">
        <f t="shared" si="12"/>
        <v/>
      </c>
    </row>
    <row r="786" spans="1:13" ht="14.45" customHeight="1" x14ac:dyDescent="0.2">
      <c r="A786" s="516"/>
      <c r="B786" s="512"/>
      <c r="C786" s="513"/>
      <c r="D786" s="513"/>
      <c r="E786" s="514"/>
      <c r="F786" s="512"/>
      <c r="G786" s="513"/>
      <c r="H786" s="513"/>
      <c r="I786" s="513"/>
      <c r="J786" s="513"/>
      <c r="K786" s="515"/>
      <c r="L786" s="270"/>
      <c r="M786" s="511" t="str">
        <f t="shared" si="12"/>
        <v/>
      </c>
    </row>
    <row r="787" spans="1:13" ht="14.45" customHeight="1" x14ac:dyDescent="0.2">
      <c r="A787" s="516"/>
      <c r="B787" s="512"/>
      <c r="C787" s="513"/>
      <c r="D787" s="513"/>
      <c r="E787" s="514"/>
      <c r="F787" s="512"/>
      <c r="G787" s="513"/>
      <c r="H787" s="513"/>
      <c r="I787" s="513"/>
      <c r="J787" s="513"/>
      <c r="K787" s="515"/>
      <c r="L787" s="270"/>
      <c r="M787" s="511" t="str">
        <f t="shared" si="12"/>
        <v/>
      </c>
    </row>
    <row r="788" spans="1:13" ht="14.45" customHeight="1" x14ac:dyDescent="0.2">
      <c r="A788" s="516"/>
      <c r="B788" s="512"/>
      <c r="C788" s="513"/>
      <c r="D788" s="513"/>
      <c r="E788" s="514"/>
      <c r="F788" s="512"/>
      <c r="G788" s="513"/>
      <c r="H788" s="513"/>
      <c r="I788" s="513"/>
      <c r="J788" s="513"/>
      <c r="K788" s="515"/>
      <c r="L788" s="270"/>
      <c r="M788" s="511" t="str">
        <f t="shared" si="12"/>
        <v/>
      </c>
    </row>
    <row r="789" spans="1:13" ht="14.45" customHeight="1" x14ac:dyDescent="0.2">
      <c r="A789" s="516"/>
      <c r="B789" s="512"/>
      <c r="C789" s="513"/>
      <c r="D789" s="513"/>
      <c r="E789" s="514"/>
      <c r="F789" s="512"/>
      <c r="G789" s="513"/>
      <c r="H789" s="513"/>
      <c r="I789" s="513"/>
      <c r="J789" s="513"/>
      <c r="K789" s="515"/>
      <c r="L789" s="270"/>
      <c r="M789" s="511" t="str">
        <f t="shared" si="12"/>
        <v/>
      </c>
    </row>
    <row r="790" spans="1:13" ht="14.45" customHeight="1" x14ac:dyDescent="0.2">
      <c r="A790" s="516"/>
      <c r="B790" s="512"/>
      <c r="C790" s="513"/>
      <c r="D790" s="513"/>
      <c r="E790" s="514"/>
      <c r="F790" s="512"/>
      <c r="G790" s="513"/>
      <c r="H790" s="513"/>
      <c r="I790" s="513"/>
      <c r="J790" s="513"/>
      <c r="K790" s="515"/>
      <c r="L790" s="270"/>
      <c r="M790" s="511" t="str">
        <f t="shared" si="12"/>
        <v/>
      </c>
    </row>
    <row r="791" spans="1:13" ht="14.45" customHeight="1" x14ac:dyDescent="0.2">
      <c r="A791" s="516"/>
      <c r="B791" s="512"/>
      <c r="C791" s="513"/>
      <c r="D791" s="513"/>
      <c r="E791" s="514"/>
      <c r="F791" s="512"/>
      <c r="G791" s="513"/>
      <c r="H791" s="513"/>
      <c r="I791" s="513"/>
      <c r="J791" s="513"/>
      <c r="K791" s="515"/>
      <c r="L791" s="270"/>
      <c r="M791" s="511" t="str">
        <f t="shared" si="12"/>
        <v/>
      </c>
    </row>
    <row r="792" spans="1:13" ht="14.45" customHeight="1" x14ac:dyDescent="0.2">
      <c r="A792" s="516"/>
      <c r="B792" s="512"/>
      <c r="C792" s="513"/>
      <c r="D792" s="513"/>
      <c r="E792" s="514"/>
      <c r="F792" s="512"/>
      <c r="G792" s="513"/>
      <c r="H792" s="513"/>
      <c r="I792" s="513"/>
      <c r="J792" s="513"/>
      <c r="K792" s="515"/>
      <c r="L792" s="270"/>
      <c r="M792" s="511" t="str">
        <f t="shared" si="12"/>
        <v/>
      </c>
    </row>
    <row r="793" spans="1:13" ht="14.45" customHeight="1" x14ac:dyDescent="0.2">
      <c r="A793" s="516"/>
      <c r="B793" s="512"/>
      <c r="C793" s="513"/>
      <c r="D793" s="513"/>
      <c r="E793" s="514"/>
      <c r="F793" s="512"/>
      <c r="G793" s="513"/>
      <c r="H793" s="513"/>
      <c r="I793" s="513"/>
      <c r="J793" s="513"/>
      <c r="K793" s="515"/>
      <c r="L793" s="270"/>
      <c r="M793" s="511" t="str">
        <f t="shared" si="12"/>
        <v/>
      </c>
    </row>
    <row r="794" spans="1:13" ht="14.45" customHeight="1" x14ac:dyDescent="0.2">
      <c r="A794" s="516"/>
      <c r="B794" s="512"/>
      <c r="C794" s="513"/>
      <c r="D794" s="513"/>
      <c r="E794" s="514"/>
      <c r="F794" s="512"/>
      <c r="G794" s="513"/>
      <c r="H794" s="513"/>
      <c r="I794" s="513"/>
      <c r="J794" s="513"/>
      <c r="K794" s="515"/>
      <c r="L794" s="270"/>
      <c r="M794" s="511" t="str">
        <f t="shared" si="12"/>
        <v/>
      </c>
    </row>
    <row r="795" spans="1:13" ht="14.45" customHeight="1" x14ac:dyDescent="0.2">
      <c r="A795" s="516"/>
      <c r="B795" s="512"/>
      <c r="C795" s="513"/>
      <c r="D795" s="513"/>
      <c r="E795" s="514"/>
      <c r="F795" s="512"/>
      <c r="G795" s="513"/>
      <c r="H795" s="513"/>
      <c r="I795" s="513"/>
      <c r="J795" s="513"/>
      <c r="K795" s="515"/>
      <c r="L795" s="270"/>
      <c r="M795" s="511" t="str">
        <f t="shared" si="12"/>
        <v/>
      </c>
    </row>
    <row r="796" spans="1:13" ht="14.45" customHeight="1" x14ac:dyDescent="0.2">
      <c r="A796" s="516"/>
      <c r="B796" s="512"/>
      <c r="C796" s="513"/>
      <c r="D796" s="513"/>
      <c r="E796" s="514"/>
      <c r="F796" s="512"/>
      <c r="G796" s="513"/>
      <c r="H796" s="513"/>
      <c r="I796" s="513"/>
      <c r="J796" s="513"/>
      <c r="K796" s="515"/>
      <c r="L796" s="270"/>
      <c r="M796" s="511" t="str">
        <f t="shared" si="12"/>
        <v/>
      </c>
    </row>
    <row r="797" spans="1:13" ht="14.45" customHeight="1" x14ac:dyDescent="0.2">
      <c r="A797" s="516"/>
      <c r="B797" s="512"/>
      <c r="C797" s="513"/>
      <c r="D797" s="513"/>
      <c r="E797" s="514"/>
      <c r="F797" s="512"/>
      <c r="G797" s="513"/>
      <c r="H797" s="513"/>
      <c r="I797" s="513"/>
      <c r="J797" s="513"/>
      <c r="K797" s="515"/>
      <c r="L797" s="270"/>
      <c r="M797" s="511" t="str">
        <f t="shared" si="12"/>
        <v/>
      </c>
    </row>
    <row r="798" spans="1:13" ht="14.45" customHeight="1" x14ac:dyDescent="0.2">
      <c r="A798" s="516"/>
      <c r="B798" s="512"/>
      <c r="C798" s="513"/>
      <c r="D798" s="513"/>
      <c r="E798" s="514"/>
      <c r="F798" s="512"/>
      <c r="G798" s="513"/>
      <c r="H798" s="513"/>
      <c r="I798" s="513"/>
      <c r="J798" s="513"/>
      <c r="K798" s="515"/>
      <c r="L798" s="270"/>
      <c r="M798" s="511" t="str">
        <f t="shared" si="12"/>
        <v/>
      </c>
    </row>
    <row r="799" spans="1:13" ht="14.45" customHeight="1" x14ac:dyDescent="0.2">
      <c r="A799" s="516"/>
      <c r="B799" s="512"/>
      <c r="C799" s="513"/>
      <c r="D799" s="513"/>
      <c r="E799" s="514"/>
      <c r="F799" s="512"/>
      <c r="G799" s="513"/>
      <c r="H799" s="513"/>
      <c r="I799" s="513"/>
      <c r="J799" s="513"/>
      <c r="K799" s="515"/>
      <c r="L799" s="270"/>
      <c r="M799" s="511" t="str">
        <f t="shared" si="12"/>
        <v/>
      </c>
    </row>
    <row r="800" spans="1:13" ht="14.45" customHeight="1" x14ac:dyDescent="0.2">
      <c r="A800" s="516"/>
      <c r="B800" s="512"/>
      <c r="C800" s="513"/>
      <c r="D800" s="513"/>
      <c r="E800" s="514"/>
      <c r="F800" s="512"/>
      <c r="G800" s="513"/>
      <c r="H800" s="513"/>
      <c r="I800" s="513"/>
      <c r="J800" s="513"/>
      <c r="K800" s="515"/>
      <c r="L800" s="270"/>
      <c r="M800" s="511" t="str">
        <f t="shared" si="12"/>
        <v/>
      </c>
    </row>
    <row r="801" spans="1:13" ht="14.45" customHeight="1" x14ac:dyDescent="0.2">
      <c r="A801" s="516"/>
      <c r="B801" s="512"/>
      <c r="C801" s="513"/>
      <c r="D801" s="513"/>
      <c r="E801" s="514"/>
      <c r="F801" s="512"/>
      <c r="G801" s="513"/>
      <c r="H801" s="513"/>
      <c r="I801" s="513"/>
      <c r="J801" s="513"/>
      <c r="K801" s="515"/>
      <c r="L801" s="270"/>
      <c r="M801" s="511" t="str">
        <f t="shared" si="12"/>
        <v/>
      </c>
    </row>
    <row r="802" spans="1:13" ht="14.45" customHeight="1" x14ac:dyDescent="0.2">
      <c r="A802" s="516"/>
      <c r="B802" s="512"/>
      <c r="C802" s="513"/>
      <c r="D802" s="513"/>
      <c r="E802" s="514"/>
      <c r="F802" s="512"/>
      <c r="G802" s="513"/>
      <c r="H802" s="513"/>
      <c r="I802" s="513"/>
      <c r="J802" s="513"/>
      <c r="K802" s="515"/>
      <c r="L802" s="270"/>
      <c r="M802" s="511" t="str">
        <f t="shared" si="12"/>
        <v/>
      </c>
    </row>
    <row r="803" spans="1:13" ht="14.45" customHeight="1" x14ac:dyDescent="0.2">
      <c r="A803" s="516"/>
      <c r="B803" s="512"/>
      <c r="C803" s="513"/>
      <c r="D803" s="513"/>
      <c r="E803" s="514"/>
      <c r="F803" s="512"/>
      <c r="G803" s="513"/>
      <c r="H803" s="513"/>
      <c r="I803" s="513"/>
      <c r="J803" s="513"/>
      <c r="K803" s="515"/>
      <c r="L803" s="270"/>
      <c r="M803" s="511" t="str">
        <f t="shared" si="12"/>
        <v/>
      </c>
    </row>
    <row r="804" spans="1:13" ht="14.45" customHeight="1" x14ac:dyDescent="0.2">
      <c r="A804" s="516"/>
      <c r="B804" s="512"/>
      <c r="C804" s="513"/>
      <c r="D804" s="513"/>
      <c r="E804" s="514"/>
      <c r="F804" s="512"/>
      <c r="G804" s="513"/>
      <c r="H804" s="513"/>
      <c r="I804" s="513"/>
      <c r="J804" s="513"/>
      <c r="K804" s="515"/>
      <c r="L804" s="270"/>
      <c r="M804" s="511" t="str">
        <f t="shared" si="12"/>
        <v/>
      </c>
    </row>
    <row r="805" spans="1:13" ht="14.45" customHeight="1" x14ac:dyDescent="0.2">
      <c r="A805" s="516"/>
      <c r="B805" s="512"/>
      <c r="C805" s="513"/>
      <c r="D805" s="513"/>
      <c r="E805" s="514"/>
      <c r="F805" s="512"/>
      <c r="G805" s="513"/>
      <c r="H805" s="513"/>
      <c r="I805" s="513"/>
      <c r="J805" s="513"/>
      <c r="K805" s="515"/>
      <c r="L805" s="270"/>
      <c r="M805" s="511" t="str">
        <f t="shared" si="12"/>
        <v/>
      </c>
    </row>
    <row r="806" spans="1:13" ht="14.45" customHeight="1" x14ac:dyDescent="0.2">
      <c r="A806" s="516"/>
      <c r="B806" s="512"/>
      <c r="C806" s="513"/>
      <c r="D806" s="513"/>
      <c r="E806" s="514"/>
      <c r="F806" s="512"/>
      <c r="G806" s="513"/>
      <c r="H806" s="513"/>
      <c r="I806" s="513"/>
      <c r="J806" s="513"/>
      <c r="K806" s="515"/>
      <c r="L806" s="270"/>
      <c r="M806" s="511" t="str">
        <f t="shared" si="12"/>
        <v/>
      </c>
    </row>
    <row r="807" spans="1:13" ht="14.45" customHeight="1" x14ac:dyDescent="0.2">
      <c r="A807" s="516"/>
      <c r="B807" s="512"/>
      <c r="C807" s="513"/>
      <c r="D807" s="513"/>
      <c r="E807" s="514"/>
      <c r="F807" s="512"/>
      <c r="G807" s="513"/>
      <c r="H807" s="513"/>
      <c r="I807" s="513"/>
      <c r="J807" s="513"/>
      <c r="K807" s="515"/>
      <c r="L807" s="270"/>
      <c r="M807" s="511" t="str">
        <f t="shared" si="12"/>
        <v/>
      </c>
    </row>
    <row r="808" spans="1:13" ht="14.45" customHeight="1" x14ac:dyDescent="0.2">
      <c r="A808" s="516"/>
      <c r="B808" s="512"/>
      <c r="C808" s="513"/>
      <c r="D808" s="513"/>
      <c r="E808" s="514"/>
      <c r="F808" s="512"/>
      <c r="G808" s="513"/>
      <c r="H808" s="513"/>
      <c r="I808" s="513"/>
      <c r="J808" s="513"/>
      <c r="K808" s="515"/>
      <c r="L808" s="270"/>
      <c r="M808" s="511" t="str">
        <f t="shared" si="12"/>
        <v/>
      </c>
    </row>
    <row r="809" spans="1:13" ht="14.45" customHeight="1" x14ac:dyDescent="0.2">
      <c r="A809" s="516"/>
      <c r="B809" s="512"/>
      <c r="C809" s="513"/>
      <c r="D809" s="513"/>
      <c r="E809" s="514"/>
      <c r="F809" s="512"/>
      <c r="G809" s="513"/>
      <c r="H809" s="513"/>
      <c r="I809" s="513"/>
      <c r="J809" s="513"/>
      <c r="K809" s="515"/>
      <c r="L809" s="270"/>
      <c r="M809" s="511" t="str">
        <f t="shared" si="12"/>
        <v/>
      </c>
    </row>
    <row r="810" spans="1:13" ht="14.45" customHeight="1" x14ac:dyDescent="0.2">
      <c r="A810" s="516"/>
      <c r="B810" s="512"/>
      <c r="C810" s="513"/>
      <c r="D810" s="513"/>
      <c r="E810" s="514"/>
      <c r="F810" s="512"/>
      <c r="G810" s="513"/>
      <c r="H810" s="513"/>
      <c r="I810" s="513"/>
      <c r="J810" s="513"/>
      <c r="K810" s="515"/>
      <c r="L810" s="270"/>
      <c r="M810" s="511" t="str">
        <f t="shared" si="12"/>
        <v/>
      </c>
    </row>
    <row r="811" spans="1:13" ht="14.45" customHeight="1" x14ac:dyDescent="0.2">
      <c r="A811" s="516"/>
      <c r="B811" s="512"/>
      <c r="C811" s="513"/>
      <c r="D811" s="513"/>
      <c r="E811" s="514"/>
      <c r="F811" s="512"/>
      <c r="G811" s="513"/>
      <c r="H811" s="513"/>
      <c r="I811" s="513"/>
      <c r="J811" s="513"/>
      <c r="K811" s="515"/>
      <c r="L811" s="270"/>
      <c r="M811" s="511" t="str">
        <f t="shared" si="12"/>
        <v/>
      </c>
    </row>
    <row r="812" spans="1:13" ht="14.45" customHeight="1" x14ac:dyDescent="0.2">
      <c r="A812" s="516"/>
      <c r="B812" s="512"/>
      <c r="C812" s="513"/>
      <c r="D812" s="513"/>
      <c r="E812" s="514"/>
      <c r="F812" s="512"/>
      <c r="G812" s="513"/>
      <c r="H812" s="513"/>
      <c r="I812" s="513"/>
      <c r="J812" s="513"/>
      <c r="K812" s="515"/>
      <c r="L812" s="270"/>
      <c r="M812" s="511" t="str">
        <f t="shared" si="12"/>
        <v/>
      </c>
    </row>
    <row r="813" spans="1:13" ht="14.45" customHeight="1" x14ac:dyDescent="0.2">
      <c r="A813" s="516"/>
      <c r="B813" s="512"/>
      <c r="C813" s="513"/>
      <c r="D813" s="513"/>
      <c r="E813" s="514"/>
      <c r="F813" s="512"/>
      <c r="G813" s="513"/>
      <c r="H813" s="513"/>
      <c r="I813" s="513"/>
      <c r="J813" s="513"/>
      <c r="K813" s="515"/>
      <c r="L813" s="270"/>
      <c r="M813" s="511" t="str">
        <f t="shared" si="12"/>
        <v/>
      </c>
    </row>
    <row r="814" spans="1:13" ht="14.45" customHeight="1" x14ac:dyDescent="0.2">
      <c r="A814" s="516"/>
      <c r="B814" s="512"/>
      <c r="C814" s="513"/>
      <c r="D814" s="513"/>
      <c r="E814" s="514"/>
      <c r="F814" s="512"/>
      <c r="G814" s="513"/>
      <c r="H814" s="513"/>
      <c r="I814" s="513"/>
      <c r="J814" s="513"/>
      <c r="K814" s="515"/>
      <c r="L814" s="270"/>
      <c r="M814" s="511" t="str">
        <f t="shared" si="12"/>
        <v/>
      </c>
    </row>
    <row r="815" spans="1:13" ht="14.45" customHeight="1" x14ac:dyDescent="0.2">
      <c r="A815" s="516"/>
      <c r="B815" s="512"/>
      <c r="C815" s="513"/>
      <c r="D815" s="513"/>
      <c r="E815" s="514"/>
      <c r="F815" s="512"/>
      <c r="G815" s="513"/>
      <c r="H815" s="513"/>
      <c r="I815" s="513"/>
      <c r="J815" s="513"/>
      <c r="K815" s="515"/>
      <c r="L815" s="270"/>
      <c r="M815" s="511" t="str">
        <f t="shared" si="12"/>
        <v/>
      </c>
    </row>
    <row r="816" spans="1:13" ht="14.45" customHeight="1" x14ac:dyDescent="0.2">
      <c r="A816" s="516"/>
      <c r="B816" s="512"/>
      <c r="C816" s="513"/>
      <c r="D816" s="513"/>
      <c r="E816" s="514"/>
      <c r="F816" s="512"/>
      <c r="G816" s="513"/>
      <c r="H816" s="513"/>
      <c r="I816" s="513"/>
      <c r="J816" s="513"/>
      <c r="K816" s="515"/>
      <c r="L816" s="270"/>
      <c r="M816" s="511" t="str">
        <f t="shared" si="12"/>
        <v/>
      </c>
    </row>
    <row r="817" spans="1:13" ht="14.45" customHeight="1" x14ac:dyDescent="0.2">
      <c r="A817" s="516"/>
      <c r="B817" s="512"/>
      <c r="C817" s="513"/>
      <c r="D817" s="513"/>
      <c r="E817" s="514"/>
      <c r="F817" s="512"/>
      <c r="G817" s="513"/>
      <c r="H817" s="513"/>
      <c r="I817" s="513"/>
      <c r="J817" s="513"/>
      <c r="K817" s="515"/>
      <c r="L817" s="270"/>
      <c r="M817" s="511" t="str">
        <f t="shared" si="12"/>
        <v/>
      </c>
    </row>
    <row r="818" spans="1:13" ht="14.45" customHeight="1" x14ac:dyDescent="0.2">
      <c r="A818" s="516"/>
      <c r="B818" s="512"/>
      <c r="C818" s="513"/>
      <c r="D818" s="513"/>
      <c r="E818" s="514"/>
      <c r="F818" s="512"/>
      <c r="G818" s="513"/>
      <c r="H818" s="513"/>
      <c r="I818" s="513"/>
      <c r="J818" s="513"/>
      <c r="K818" s="515"/>
      <c r="L818" s="270"/>
      <c r="M818" s="51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100" priority="3">
      <formula>$M23="HV"</formula>
    </cfRule>
    <cfRule type="expression" dxfId="99" priority="4">
      <formula>$M23="X"</formula>
    </cfRule>
  </conditionalFormatting>
  <conditionalFormatting sqref="A6:K22">
    <cfRule type="expression" dxfId="98" priority="1">
      <formula>$M6="HV"</formula>
    </cfRule>
    <cfRule type="expression" dxfId="97" priority="2">
      <formula>$M6="X"</formula>
    </cfRule>
  </conditionalFormatting>
  <hyperlinks>
    <hyperlink ref="A2" location="Obsah!A1" display="Zpět na Obsah  KL 01  1.-4.měsíc" xr:uid="{013EEA4F-53E0-4A81-8536-58FBAC8AD31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customWidth="1" outlineLevel="1"/>
    <col min="4" max="4" width="9.5703125" style="330" customWidth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808" t="s">
        <v>175</v>
      </c>
      <c r="B1" s="809"/>
      <c r="C1" s="809"/>
      <c r="D1" s="809"/>
      <c r="E1" s="809"/>
      <c r="F1" s="809"/>
      <c r="G1" s="779"/>
      <c r="H1" s="810"/>
      <c r="I1" s="810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2018</v>
      </c>
      <c r="D3" s="377">
        <v>2019</v>
      </c>
      <c r="E3" s="11"/>
      <c r="F3" s="787">
        <v>2020</v>
      </c>
      <c r="G3" s="805"/>
      <c r="H3" s="805"/>
      <c r="I3" s="788"/>
    </row>
    <row r="4" spans="1:10" ht="14.45" customHeight="1" thickBot="1" x14ac:dyDescent="0.25">
      <c r="A4" s="381" t="s">
        <v>0</v>
      </c>
      <c r="B4" s="382" t="s">
        <v>239</v>
      </c>
      <c r="C4" s="806" t="s">
        <v>93</v>
      </c>
      <c r="D4" s="807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517" t="s">
        <v>562</v>
      </c>
      <c r="B5" s="518" t="s">
        <v>563</v>
      </c>
      <c r="C5" s="519" t="s">
        <v>329</v>
      </c>
      <c r="D5" s="519" t="s">
        <v>329</v>
      </c>
      <c r="E5" s="519"/>
      <c r="F5" s="519" t="s">
        <v>329</v>
      </c>
      <c r="G5" s="519" t="s">
        <v>329</v>
      </c>
      <c r="H5" s="519" t="s">
        <v>329</v>
      </c>
      <c r="I5" s="520" t="s">
        <v>329</v>
      </c>
      <c r="J5" s="521" t="s">
        <v>73</v>
      </c>
    </row>
    <row r="6" spans="1:10" ht="14.45" customHeight="1" x14ac:dyDescent="0.2">
      <c r="A6" s="517" t="s">
        <v>562</v>
      </c>
      <c r="B6" s="518" t="s">
        <v>564</v>
      </c>
      <c r="C6" s="519">
        <v>89.326049999999995</v>
      </c>
      <c r="D6" s="519">
        <v>77.249669999999995</v>
      </c>
      <c r="E6" s="519"/>
      <c r="F6" s="519">
        <v>78.411369999999991</v>
      </c>
      <c r="G6" s="519">
        <v>0</v>
      </c>
      <c r="H6" s="519">
        <v>78.411369999999991</v>
      </c>
      <c r="I6" s="520" t="s">
        <v>329</v>
      </c>
      <c r="J6" s="521" t="s">
        <v>1</v>
      </c>
    </row>
    <row r="7" spans="1:10" ht="14.45" customHeight="1" x14ac:dyDescent="0.2">
      <c r="A7" s="517" t="s">
        <v>562</v>
      </c>
      <c r="B7" s="518" t="s">
        <v>565</v>
      </c>
      <c r="C7" s="519">
        <v>26091.573529999994</v>
      </c>
      <c r="D7" s="519">
        <v>25306.221149999994</v>
      </c>
      <c r="E7" s="519"/>
      <c r="F7" s="519">
        <v>22656.860359999999</v>
      </c>
      <c r="G7" s="519">
        <v>0</v>
      </c>
      <c r="H7" s="519">
        <v>22656.860359999999</v>
      </c>
      <c r="I7" s="520" t="s">
        <v>329</v>
      </c>
      <c r="J7" s="521" t="s">
        <v>1</v>
      </c>
    </row>
    <row r="8" spans="1:10" ht="14.45" customHeight="1" x14ac:dyDescent="0.2">
      <c r="A8" s="517" t="s">
        <v>562</v>
      </c>
      <c r="B8" s="518" t="s">
        <v>566</v>
      </c>
      <c r="C8" s="519">
        <v>2021.9446700000005</v>
      </c>
      <c r="D8" s="519">
        <v>1835.0993999999998</v>
      </c>
      <c r="E8" s="519"/>
      <c r="F8" s="519">
        <v>1636.7909999999997</v>
      </c>
      <c r="G8" s="519">
        <v>0</v>
      </c>
      <c r="H8" s="519">
        <v>1636.7909999999997</v>
      </c>
      <c r="I8" s="520" t="s">
        <v>329</v>
      </c>
      <c r="J8" s="521" t="s">
        <v>1</v>
      </c>
    </row>
    <row r="9" spans="1:10" ht="14.45" customHeight="1" x14ac:dyDescent="0.2">
      <c r="A9" s="517" t="s">
        <v>562</v>
      </c>
      <c r="B9" s="518" t="s">
        <v>567</v>
      </c>
      <c r="C9" s="519">
        <v>3347.2561099999998</v>
      </c>
      <c r="D9" s="519">
        <v>615.94325000000003</v>
      </c>
      <c r="E9" s="519"/>
      <c r="F9" s="519">
        <v>2151.1183100000007</v>
      </c>
      <c r="G9" s="519">
        <v>0</v>
      </c>
      <c r="H9" s="519">
        <v>2151.1183100000007</v>
      </c>
      <c r="I9" s="520" t="s">
        <v>329</v>
      </c>
      <c r="J9" s="521" t="s">
        <v>1</v>
      </c>
    </row>
    <row r="10" spans="1:10" ht="14.45" customHeight="1" x14ac:dyDescent="0.2">
      <c r="A10" s="517" t="s">
        <v>562</v>
      </c>
      <c r="B10" s="518" t="s">
        <v>568</v>
      </c>
      <c r="C10" s="519">
        <v>0.55200000000000005</v>
      </c>
      <c r="D10" s="519">
        <v>0</v>
      </c>
      <c r="E10" s="519"/>
      <c r="F10" s="519">
        <v>0</v>
      </c>
      <c r="G10" s="519">
        <v>0</v>
      </c>
      <c r="H10" s="519">
        <v>0</v>
      </c>
      <c r="I10" s="520" t="s">
        <v>329</v>
      </c>
      <c r="J10" s="521" t="s">
        <v>1</v>
      </c>
    </row>
    <row r="11" spans="1:10" ht="14.45" customHeight="1" x14ac:dyDescent="0.2">
      <c r="A11" s="517" t="s">
        <v>562</v>
      </c>
      <c r="B11" s="518" t="s">
        <v>569</v>
      </c>
      <c r="C11" s="519">
        <v>31550.652359999993</v>
      </c>
      <c r="D11" s="519">
        <v>27834.513469999994</v>
      </c>
      <c r="E11" s="519"/>
      <c r="F11" s="519">
        <v>26523.181040000003</v>
      </c>
      <c r="G11" s="519">
        <v>0</v>
      </c>
      <c r="H11" s="519">
        <v>26523.181040000003</v>
      </c>
      <c r="I11" s="520" t="s">
        <v>329</v>
      </c>
      <c r="J11" s="521" t="s">
        <v>570</v>
      </c>
    </row>
    <row r="13" spans="1:10" ht="14.45" customHeight="1" x14ac:dyDescent="0.2">
      <c r="A13" s="517" t="s">
        <v>562</v>
      </c>
      <c r="B13" s="518" t="s">
        <v>563</v>
      </c>
      <c r="C13" s="519" t="s">
        <v>329</v>
      </c>
      <c r="D13" s="519" t="s">
        <v>329</v>
      </c>
      <c r="E13" s="519"/>
      <c r="F13" s="519" t="s">
        <v>329</v>
      </c>
      <c r="G13" s="519" t="s">
        <v>329</v>
      </c>
      <c r="H13" s="519" t="s">
        <v>329</v>
      </c>
      <c r="I13" s="520" t="s">
        <v>329</v>
      </c>
      <c r="J13" s="521" t="s">
        <v>73</v>
      </c>
    </row>
    <row r="14" spans="1:10" ht="14.45" customHeight="1" x14ac:dyDescent="0.2">
      <c r="A14" s="517" t="s">
        <v>571</v>
      </c>
      <c r="B14" s="518" t="s">
        <v>572</v>
      </c>
      <c r="C14" s="519" t="s">
        <v>329</v>
      </c>
      <c r="D14" s="519" t="s">
        <v>329</v>
      </c>
      <c r="E14" s="519"/>
      <c r="F14" s="519" t="s">
        <v>329</v>
      </c>
      <c r="G14" s="519" t="s">
        <v>329</v>
      </c>
      <c r="H14" s="519" t="s">
        <v>329</v>
      </c>
      <c r="I14" s="520" t="s">
        <v>329</v>
      </c>
      <c r="J14" s="521" t="s">
        <v>0</v>
      </c>
    </row>
    <row r="15" spans="1:10" ht="14.45" customHeight="1" x14ac:dyDescent="0.2">
      <c r="A15" s="517" t="s">
        <v>571</v>
      </c>
      <c r="B15" s="518" t="s">
        <v>564</v>
      </c>
      <c r="C15" s="519">
        <v>11.424520000000003</v>
      </c>
      <c r="D15" s="519">
        <v>8.3551099999999998</v>
      </c>
      <c r="E15" s="519"/>
      <c r="F15" s="519">
        <v>5.9767900000000012</v>
      </c>
      <c r="G15" s="519">
        <v>0</v>
      </c>
      <c r="H15" s="519">
        <v>5.9767900000000012</v>
      </c>
      <c r="I15" s="520" t="s">
        <v>329</v>
      </c>
      <c r="J15" s="521" t="s">
        <v>1</v>
      </c>
    </row>
    <row r="16" spans="1:10" ht="14.45" customHeight="1" x14ac:dyDescent="0.2">
      <c r="A16" s="517" t="s">
        <v>571</v>
      </c>
      <c r="B16" s="518" t="s">
        <v>565</v>
      </c>
      <c r="C16" s="519">
        <v>1079.4079999999999</v>
      </c>
      <c r="D16" s="519">
        <v>1310.9469999999999</v>
      </c>
      <c r="E16" s="519"/>
      <c r="F16" s="519">
        <v>1012.649</v>
      </c>
      <c r="G16" s="519">
        <v>0</v>
      </c>
      <c r="H16" s="519">
        <v>1012.649</v>
      </c>
      <c r="I16" s="520" t="s">
        <v>329</v>
      </c>
      <c r="J16" s="521" t="s">
        <v>1</v>
      </c>
    </row>
    <row r="17" spans="1:10" ht="14.45" customHeight="1" x14ac:dyDescent="0.2">
      <c r="A17" s="517" t="s">
        <v>571</v>
      </c>
      <c r="B17" s="518" t="s">
        <v>568</v>
      </c>
      <c r="C17" s="519">
        <v>0.55200000000000005</v>
      </c>
      <c r="D17" s="519">
        <v>0</v>
      </c>
      <c r="E17" s="519"/>
      <c r="F17" s="519">
        <v>0</v>
      </c>
      <c r="G17" s="519">
        <v>0</v>
      </c>
      <c r="H17" s="519">
        <v>0</v>
      </c>
      <c r="I17" s="520" t="s">
        <v>329</v>
      </c>
      <c r="J17" s="521" t="s">
        <v>1</v>
      </c>
    </row>
    <row r="18" spans="1:10" ht="14.45" customHeight="1" x14ac:dyDescent="0.2">
      <c r="A18" s="517" t="s">
        <v>571</v>
      </c>
      <c r="B18" s="518" t="s">
        <v>573</v>
      </c>
      <c r="C18" s="519">
        <v>1091.3845199999998</v>
      </c>
      <c r="D18" s="519">
        <v>1319.3021099999999</v>
      </c>
      <c r="E18" s="519"/>
      <c r="F18" s="519">
        <v>1018.6257900000001</v>
      </c>
      <c r="G18" s="519">
        <v>0</v>
      </c>
      <c r="H18" s="519">
        <v>1018.6257900000001</v>
      </c>
      <c r="I18" s="520" t="s">
        <v>329</v>
      </c>
      <c r="J18" s="521" t="s">
        <v>574</v>
      </c>
    </row>
    <row r="19" spans="1:10" ht="14.45" customHeight="1" x14ac:dyDescent="0.2">
      <c r="A19" s="517" t="s">
        <v>329</v>
      </c>
      <c r="B19" s="518" t="s">
        <v>329</v>
      </c>
      <c r="C19" s="519" t="s">
        <v>329</v>
      </c>
      <c r="D19" s="519" t="s">
        <v>329</v>
      </c>
      <c r="E19" s="519"/>
      <c r="F19" s="519" t="s">
        <v>329</v>
      </c>
      <c r="G19" s="519" t="s">
        <v>329</v>
      </c>
      <c r="H19" s="519" t="s">
        <v>329</v>
      </c>
      <c r="I19" s="520" t="s">
        <v>329</v>
      </c>
      <c r="J19" s="521" t="s">
        <v>575</v>
      </c>
    </row>
    <row r="20" spans="1:10" ht="14.45" customHeight="1" x14ac:dyDescent="0.2">
      <c r="A20" s="517" t="s">
        <v>576</v>
      </c>
      <c r="B20" s="518" t="s">
        <v>577</v>
      </c>
      <c r="C20" s="519" t="s">
        <v>329</v>
      </c>
      <c r="D20" s="519" t="s">
        <v>329</v>
      </c>
      <c r="E20" s="519"/>
      <c r="F20" s="519" t="s">
        <v>329</v>
      </c>
      <c r="G20" s="519" t="s">
        <v>329</v>
      </c>
      <c r="H20" s="519" t="s">
        <v>329</v>
      </c>
      <c r="I20" s="520" t="s">
        <v>329</v>
      </c>
      <c r="J20" s="521" t="s">
        <v>0</v>
      </c>
    </row>
    <row r="21" spans="1:10" ht="14.45" customHeight="1" x14ac:dyDescent="0.2">
      <c r="A21" s="517" t="s">
        <v>576</v>
      </c>
      <c r="B21" s="518" t="s">
        <v>564</v>
      </c>
      <c r="C21" s="519">
        <v>14.597500000000002</v>
      </c>
      <c r="D21" s="519">
        <v>13.496999999999998</v>
      </c>
      <c r="E21" s="519"/>
      <c r="F21" s="519">
        <v>19.122799999999994</v>
      </c>
      <c r="G21" s="519">
        <v>0</v>
      </c>
      <c r="H21" s="519">
        <v>19.122799999999994</v>
      </c>
      <c r="I21" s="520" t="s">
        <v>329</v>
      </c>
      <c r="J21" s="521" t="s">
        <v>1</v>
      </c>
    </row>
    <row r="22" spans="1:10" ht="14.45" customHeight="1" x14ac:dyDescent="0.2">
      <c r="A22" s="517" t="s">
        <v>576</v>
      </c>
      <c r="B22" s="518" t="s">
        <v>565</v>
      </c>
      <c r="C22" s="519">
        <v>6958.5992299999971</v>
      </c>
      <c r="D22" s="519">
        <v>6614.0047499999973</v>
      </c>
      <c r="E22" s="519"/>
      <c r="F22" s="519">
        <v>5886.6156600000004</v>
      </c>
      <c r="G22" s="519">
        <v>0</v>
      </c>
      <c r="H22" s="519">
        <v>5886.6156600000004</v>
      </c>
      <c r="I22" s="520" t="s">
        <v>329</v>
      </c>
      <c r="J22" s="521" t="s">
        <v>1</v>
      </c>
    </row>
    <row r="23" spans="1:10" ht="14.45" customHeight="1" x14ac:dyDescent="0.2">
      <c r="A23" s="517" t="s">
        <v>576</v>
      </c>
      <c r="B23" s="518" t="s">
        <v>566</v>
      </c>
      <c r="C23" s="519">
        <v>181.83</v>
      </c>
      <c r="D23" s="519">
        <v>344.52</v>
      </c>
      <c r="E23" s="519"/>
      <c r="F23" s="519">
        <v>408.21</v>
      </c>
      <c r="G23" s="519">
        <v>0</v>
      </c>
      <c r="H23" s="519">
        <v>408.21</v>
      </c>
      <c r="I23" s="520" t="s">
        <v>329</v>
      </c>
      <c r="J23" s="521" t="s">
        <v>1</v>
      </c>
    </row>
    <row r="24" spans="1:10" ht="14.45" customHeight="1" x14ac:dyDescent="0.2">
      <c r="A24" s="517" t="s">
        <v>576</v>
      </c>
      <c r="B24" s="518" t="s">
        <v>578</v>
      </c>
      <c r="C24" s="519">
        <v>7155.0267299999969</v>
      </c>
      <c r="D24" s="519">
        <v>6972.0217499999981</v>
      </c>
      <c r="E24" s="519"/>
      <c r="F24" s="519">
        <v>6313.9484600000005</v>
      </c>
      <c r="G24" s="519">
        <v>0</v>
      </c>
      <c r="H24" s="519">
        <v>6313.9484600000005</v>
      </c>
      <c r="I24" s="520" t="s">
        <v>329</v>
      </c>
      <c r="J24" s="521" t="s">
        <v>574</v>
      </c>
    </row>
    <row r="25" spans="1:10" ht="14.45" customHeight="1" x14ac:dyDescent="0.2">
      <c r="A25" s="517" t="s">
        <v>329</v>
      </c>
      <c r="B25" s="518" t="s">
        <v>329</v>
      </c>
      <c r="C25" s="519" t="s">
        <v>329</v>
      </c>
      <c r="D25" s="519" t="s">
        <v>329</v>
      </c>
      <c r="E25" s="519"/>
      <c r="F25" s="519" t="s">
        <v>329</v>
      </c>
      <c r="G25" s="519" t="s">
        <v>329</v>
      </c>
      <c r="H25" s="519" t="s">
        <v>329</v>
      </c>
      <c r="I25" s="520" t="s">
        <v>329</v>
      </c>
      <c r="J25" s="521" t="s">
        <v>575</v>
      </c>
    </row>
    <row r="26" spans="1:10" ht="14.45" customHeight="1" x14ac:dyDescent="0.2">
      <c r="A26" s="517" t="s">
        <v>579</v>
      </c>
      <c r="B26" s="518" t="s">
        <v>580</v>
      </c>
      <c r="C26" s="519" t="s">
        <v>329</v>
      </c>
      <c r="D26" s="519" t="s">
        <v>329</v>
      </c>
      <c r="E26" s="519"/>
      <c r="F26" s="519" t="s">
        <v>329</v>
      </c>
      <c r="G26" s="519" t="s">
        <v>329</v>
      </c>
      <c r="H26" s="519" t="s">
        <v>329</v>
      </c>
      <c r="I26" s="520" t="s">
        <v>329</v>
      </c>
      <c r="J26" s="521" t="s">
        <v>0</v>
      </c>
    </row>
    <row r="27" spans="1:10" ht="14.45" customHeight="1" x14ac:dyDescent="0.2">
      <c r="A27" s="517" t="s">
        <v>579</v>
      </c>
      <c r="B27" s="518" t="s">
        <v>564</v>
      </c>
      <c r="C27" s="519">
        <v>0</v>
      </c>
      <c r="D27" s="519">
        <v>0</v>
      </c>
      <c r="E27" s="519"/>
      <c r="F27" s="519">
        <v>6.3750000000000001E-2</v>
      </c>
      <c r="G27" s="519">
        <v>0</v>
      </c>
      <c r="H27" s="519">
        <v>6.3750000000000001E-2</v>
      </c>
      <c r="I27" s="520" t="s">
        <v>329</v>
      </c>
      <c r="J27" s="521" t="s">
        <v>1</v>
      </c>
    </row>
    <row r="28" spans="1:10" ht="14.45" customHeight="1" x14ac:dyDescent="0.2">
      <c r="A28" s="517" t="s">
        <v>579</v>
      </c>
      <c r="B28" s="518" t="s">
        <v>581</v>
      </c>
      <c r="C28" s="519">
        <v>0</v>
      </c>
      <c r="D28" s="519">
        <v>0</v>
      </c>
      <c r="E28" s="519"/>
      <c r="F28" s="519">
        <v>6.3750000000000001E-2</v>
      </c>
      <c r="G28" s="519">
        <v>0</v>
      </c>
      <c r="H28" s="519">
        <v>6.3750000000000001E-2</v>
      </c>
      <c r="I28" s="520" t="s">
        <v>329</v>
      </c>
      <c r="J28" s="521" t="s">
        <v>574</v>
      </c>
    </row>
    <row r="29" spans="1:10" ht="14.45" customHeight="1" x14ac:dyDescent="0.2">
      <c r="A29" s="517" t="s">
        <v>329</v>
      </c>
      <c r="B29" s="518" t="s">
        <v>329</v>
      </c>
      <c r="C29" s="519" t="s">
        <v>329</v>
      </c>
      <c r="D29" s="519" t="s">
        <v>329</v>
      </c>
      <c r="E29" s="519"/>
      <c r="F29" s="519" t="s">
        <v>329</v>
      </c>
      <c r="G29" s="519" t="s">
        <v>329</v>
      </c>
      <c r="H29" s="519" t="s">
        <v>329</v>
      </c>
      <c r="I29" s="520" t="s">
        <v>329</v>
      </c>
      <c r="J29" s="521" t="s">
        <v>575</v>
      </c>
    </row>
    <row r="30" spans="1:10" ht="14.45" customHeight="1" x14ac:dyDescent="0.2">
      <c r="A30" s="517" t="s">
        <v>582</v>
      </c>
      <c r="B30" s="518" t="s">
        <v>583</v>
      </c>
      <c r="C30" s="519" t="s">
        <v>329</v>
      </c>
      <c r="D30" s="519" t="s">
        <v>329</v>
      </c>
      <c r="E30" s="519"/>
      <c r="F30" s="519" t="s">
        <v>329</v>
      </c>
      <c r="G30" s="519" t="s">
        <v>329</v>
      </c>
      <c r="H30" s="519" t="s">
        <v>329</v>
      </c>
      <c r="I30" s="520" t="s">
        <v>329</v>
      </c>
      <c r="J30" s="521" t="s">
        <v>0</v>
      </c>
    </row>
    <row r="31" spans="1:10" ht="14.45" customHeight="1" x14ac:dyDescent="0.2">
      <c r="A31" s="517" t="s">
        <v>582</v>
      </c>
      <c r="B31" s="518" t="s">
        <v>564</v>
      </c>
      <c r="C31" s="519">
        <v>63.304029999999997</v>
      </c>
      <c r="D31" s="519">
        <v>55.397559999999999</v>
      </c>
      <c r="E31" s="519"/>
      <c r="F31" s="519">
        <v>53.248029999999993</v>
      </c>
      <c r="G31" s="519">
        <v>0</v>
      </c>
      <c r="H31" s="519">
        <v>53.248029999999993</v>
      </c>
      <c r="I31" s="520" t="s">
        <v>329</v>
      </c>
      <c r="J31" s="521" t="s">
        <v>1</v>
      </c>
    </row>
    <row r="32" spans="1:10" ht="14.45" customHeight="1" x14ac:dyDescent="0.2">
      <c r="A32" s="517" t="s">
        <v>582</v>
      </c>
      <c r="B32" s="518" t="s">
        <v>565</v>
      </c>
      <c r="C32" s="519">
        <v>18053.566299999999</v>
      </c>
      <c r="D32" s="519">
        <v>17381.269399999997</v>
      </c>
      <c r="E32" s="519"/>
      <c r="F32" s="519">
        <v>15757.5957</v>
      </c>
      <c r="G32" s="519">
        <v>0</v>
      </c>
      <c r="H32" s="519">
        <v>15757.5957</v>
      </c>
      <c r="I32" s="520" t="s">
        <v>329</v>
      </c>
      <c r="J32" s="521" t="s">
        <v>1</v>
      </c>
    </row>
    <row r="33" spans="1:10" ht="14.45" customHeight="1" x14ac:dyDescent="0.2">
      <c r="A33" s="517" t="s">
        <v>582</v>
      </c>
      <c r="B33" s="518" t="s">
        <v>566</v>
      </c>
      <c r="C33" s="519">
        <v>1840.1146700000006</v>
      </c>
      <c r="D33" s="519">
        <v>1490.5793999999999</v>
      </c>
      <c r="E33" s="519"/>
      <c r="F33" s="519">
        <v>1228.5809999999997</v>
      </c>
      <c r="G33" s="519">
        <v>0</v>
      </c>
      <c r="H33" s="519">
        <v>1228.5809999999997</v>
      </c>
      <c r="I33" s="520" t="s">
        <v>329</v>
      </c>
      <c r="J33" s="521" t="s">
        <v>1</v>
      </c>
    </row>
    <row r="34" spans="1:10" ht="14.45" customHeight="1" x14ac:dyDescent="0.2">
      <c r="A34" s="517" t="s">
        <v>582</v>
      </c>
      <c r="B34" s="518" t="s">
        <v>584</v>
      </c>
      <c r="C34" s="519">
        <v>19956.984999999997</v>
      </c>
      <c r="D34" s="519">
        <v>18927.246359999997</v>
      </c>
      <c r="E34" s="519"/>
      <c r="F34" s="519">
        <v>17039.424729999999</v>
      </c>
      <c r="G34" s="519">
        <v>0</v>
      </c>
      <c r="H34" s="519">
        <v>17039.424729999999</v>
      </c>
      <c r="I34" s="520" t="s">
        <v>329</v>
      </c>
      <c r="J34" s="521" t="s">
        <v>574</v>
      </c>
    </row>
    <row r="35" spans="1:10" ht="14.45" customHeight="1" x14ac:dyDescent="0.2">
      <c r="A35" s="517" t="s">
        <v>329</v>
      </c>
      <c r="B35" s="518" t="s">
        <v>329</v>
      </c>
      <c r="C35" s="519" t="s">
        <v>329</v>
      </c>
      <c r="D35" s="519" t="s">
        <v>329</v>
      </c>
      <c r="E35" s="519"/>
      <c r="F35" s="519" t="s">
        <v>329</v>
      </c>
      <c r="G35" s="519" t="s">
        <v>329</v>
      </c>
      <c r="H35" s="519" t="s">
        <v>329</v>
      </c>
      <c r="I35" s="520" t="s">
        <v>329</v>
      </c>
      <c r="J35" s="521" t="s">
        <v>575</v>
      </c>
    </row>
    <row r="36" spans="1:10" ht="14.45" customHeight="1" x14ac:dyDescent="0.2">
      <c r="A36" s="517" t="s">
        <v>585</v>
      </c>
      <c r="B36" s="518" t="s">
        <v>586</v>
      </c>
      <c r="C36" s="519" t="s">
        <v>329</v>
      </c>
      <c r="D36" s="519" t="s">
        <v>329</v>
      </c>
      <c r="E36" s="519"/>
      <c r="F36" s="519" t="s">
        <v>329</v>
      </c>
      <c r="G36" s="519" t="s">
        <v>329</v>
      </c>
      <c r="H36" s="519" t="s">
        <v>329</v>
      </c>
      <c r="I36" s="520" t="s">
        <v>329</v>
      </c>
      <c r="J36" s="521" t="s">
        <v>0</v>
      </c>
    </row>
    <row r="37" spans="1:10" ht="14.45" customHeight="1" x14ac:dyDescent="0.2">
      <c r="A37" s="517" t="s">
        <v>585</v>
      </c>
      <c r="B37" s="518" t="s">
        <v>567</v>
      </c>
      <c r="C37" s="519">
        <v>3347.2561099999998</v>
      </c>
      <c r="D37" s="519">
        <v>615.94325000000003</v>
      </c>
      <c r="E37" s="519"/>
      <c r="F37" s="519">
        <v>2151.1183100000007</v>
      </c>
      <c r="G37" s="519">
        <v>0</v>
      </c>
      <c r="H37" s="519">
        <v>2151.1183100000007</v>
      </c>
      <c r="I37" s="520" t="s">
        <v>329</v>
      </c>
      <c r="J37" s="521" t="s">
        <v>1</v>
      </c>
    </row>
    <row r="38" spans="1:10" ht="14.45" customHeight="1" x14ac:dyDescent="0.2">
      <c r="A38" s="517" t="s">
        <v>585</v>
      </c>
      <c r="B38" s="518" t="s">
        <v>587</v>
      </c>
      <c r="C38" s="519">
        <v>3347.2561099999998</v>
      </c>
      <c r="D38" s="519">
        <v>615.94325000000003</v>
      </c>
      <c r="E38" s="519"/>
      <c r="F38" s="519">
        <v>2151.1183100000007</v>
      </c>
      <c r="G38" s="519">
        <v>0</v>
      </c>
      <c r="H38" s="519">
        <v>2151.1183100000007</v>
      </c>
      <c r="I38" s="520" t="s">
        <v>329</v>
      </c>
      <c r="J38" s="521" t="s">
        <v>574</v>
      </c>
    </row>
    <row r="39" spans="1:10" ht="14.45" customHeight="1" x14ac:dyDescent="0.2">
      <c r="A39" s="517" t="s">
        <v>329</v>
      </c>
      <c r="B39" s="518" t="s">
        <v>329</v>
      </c>
      <c r="C39" s="519" t="s">
        <v>329</v>
      </c>
      <c r="D39" s="519" t="s">
        <v>329</v>
      </c>
      <c r="E39" s="519"/>
      <c r="F39" s="519" t="s">
        <v>329</v>
      </c>
      <c r="G39" s="519" t="s">
        <v>329</v>
      </c>
      <c r="H39" s="519" t="s">
        <v>329</v>
      </c>
      <c r="I39" s="520" t="s">
        <v>329</v>
      </c>
      <c r="J39" s="521" t="s">
        <v>575</v>
      </c>
    </row>
    <row r="40" spans="1:10" ht="14.45" customHeight="1" x14ac:dyDescent="0.2">
      <c r="A40" s="517" t="s">
        <v>562</v>
      </c>
      <c r="B40" s="518" t="s">
        <v>569</v>
      </c>
      <c r="C40" s="519">
        <v>31550.652359999993</v>
      </c>
      <c r="D40" s="519">
        <v>27834.513469999991</v>
      </c>
      <c r="E40" s="519"/>
      <c r="F40" s="519">
        <v>26523.181039999999</v>
      </c>
      <c r="G40" s="519">
        <v>0</v>
      </c>
      <c r="H40" s="519">
        <v>26523.181039999999</v>
      </c>
      <c r="I40" s="520" t="s">
        <v>329</v>
      </c>
      <c r="J40" s="521" t="s">
        <v>570</v>
      </c>
    </row>
  </sheetData>
  <mergeCells count="3">
    <mergeCell ref="F3:I3"/>
    <mergeCell ref="C4:D4"/>
    <mergeCell ref="A1:I1"/>
  </mergeCells>
  <conditionalFormatting sqref="F12 F41:F65537">
    <cfRule type="cellIs" dxfId="96" priority="18" stopIfTrue="1" operator="greaterThan">
      <formula>1</formula>
    </cfRule>
  </conditionalFormatting>
  <conditionalFormatting sqref="H5:H11">
    <cfRule type="expression" dxfId="95" priority="14">
      <formula>$H5&gt;0</formula>
    </cfRule>
  </conditionalFormatting>
  <conditionalFormatting sqref="I5:I11">
    <cfRule type="expression" dxfId="94" priority="15">
      <formula>$I5&gt;1</formula>
    </cfRule>
  </conditionalFormatting>
  <conditionalFormatting sqref="B5:B11">
    <cfRule type="expression" dxfId="93" priority="11">
      <formula>OR($J5="NS",$J5="SumaNS",$J5="Účet")</formula>
    </cfRule>
  </conditionalFormatting>
  <conditionalFormatting sqref="B5:D11 F5:I11">
    <cfRule type="expression" dxfId="92" priority="17">
      <formula>AND($J5&lt;&gt;"",$J5&lt;&gt;"mezeraKL")</formula>
    </cfRule>
  </conditionalFormatting>
  <conditionalFormatting sqref="B5:D11 F5:I11">
    <cfRule type="expression" dxfId="9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90" priority="13">
      <formula>OR($J5="SumaNS",$J5="NS")</formula>
    </cfRule>
  </conditionalFormatting>
  <conditionalFormatting sqref="A5:A11">
    <cfRule type="expression" dxfId="89" priority="9">
      <formula>AND($J5&lt;&gt;"mezeraKL",$J5&lt;&gt;"")</formula>
    </cfRule>
  </conditionalFormatting>
  <conditionalFormatting sqref="A5:A11">
    <cfRule type="expression" dxfId="88" priority="10">
      <formula>AND($J5&lt;&gt;"",$J5&lt;&gt;"mezeraKL")</formula>
    </cfRule>
  </conditionalFormatting>
  <conditionalFormatting sqref="H13:H40">
    <cfRule type="expression" dxfId="87" priority="5">
      <formula>$H13&gt;0</formula>
    </cfRule>
  </conditionalFormatting>
  <conditionalFormatting sqref="A13:A40">
    <cfRule type="expression" dxfId="86" priority="2">
      <formula>AND($J13&lt;&gt;"mezeraKL",$J13&lt;&gt;"")</formula>
    </cfRule>
  </conditionalFormatting>
  <conditionalFormatting sqref="I13:I40">
    <cfRule type="expression" dxfId="85" priority="6">
      <formula>$I13&gt;1</formula>
    </cfRule>
  </conditionalFormatting>
  <conditionalFormatting sqref="B13:B40">
    <cfRule type="expression" dxfId="84" priority="1">
      <formula>OR($J13="NS",$J13="SumaNS",$J13="Účet")</formula>
    </cfRule>
  </conditionalFormatting>
  <conditionalFormatting sqref="A13:D40 F13:I40">
    <cfRule type="expression" dxfId="83" priority="8">
      <formula>AND($J13&lt;&gt;"",$J13&lt;&gt;"mezeraKL")</formula>
    </cfRule>
  </conditionalFormatting>
  <conditionalFormatting sqref="B13:D40 F13:I40">
    <cfRule type="expression" dxfId="8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81" priority="4">
      <formula>OR($J13="SumaNS",$J13="NS")</formula>
    </cfRule>
  </conditionalFormatting>
  <hyperlinks>
    <hyperlink ref="A2" location="Obsah!A1" display="Zpět na Obsah  KL 01  1.-4.měsíc" xr:uid="{622D580A-122F-4624-89C0-CF7B37D17EF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815" t="s">
        <v>204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811"/>
      <c r="D3" s="812"/>
      <c r="E3" s="812"/>
      <c r="F3" s="812"/>
      <c r="G3" s="812"/>
      <c r="H3" s="812"/>
      <c r="I3" s="812"/>
      <c r="J3" s="813" t="s">
        <v>158</v>
      </c>
      <c r="K3" s="814"/>
      <c r="L3" s="203">
        <f>IF(M3&lt;&gt;0,N3/M3,0)</f>
        <v>6998.848165237574</v>
      </c>
      <c r="M3" s="203">
        <f>SUBTOTAL(9,M5:M1048576)</f>
        <v>3538.65</v>
      </c>
      <c r="N3" s="204">
        <f>SUBTOTAL(9,N5:N1048576)</f>
        <v>24766474.059917942</v>
      </c>
    </row>
    <row r="4" spans="1:14" s="329" customFormat="1" ht="14.45" customHeight="1" thickBot="1" x14ac:dyDescent="0.25">
      <c r="A4" s="522" t="s">
        <v>4</v>
      </c>
      <c r="B4" s="523" t="s">
        <v>5</v>
      </c>
      <c r="C4" s="523" t="s">
        <v>0</v>
      </c>
      <c r="D4" s="523" t="s">
        <v>6</v>
      </c>
      <c r="E4" s="524" t="s">
        <v>7</v>
      </c>
      <c r="F4" s="523" t="s">
        <v>1</v>
      </c>
      <c r="G4" s="523" t="s">
        <v>8</v>
      </c>
      <c r="H4" s="523" t="s">
        <v>9</v>
      </c>
      <c r="I4" s="523" t="s">
        <v>10</v>
      </c>
      <c r="J4" s="525" t="s">
        <v>11</v>
      </c>
      <c r="K4" s="525" t="s">
        <v>12</v>
      </c>
      <c r="L4" s="526" t="s">
        <v>183</v>
      </c>
      <c r="M4" s="526" t="s">
        <v>13</v>
      </c>
      <c r="N4" s="527" t="s">
        <v>200</v>
      </c>
    </row>
    <row r="5" spans="1:14" ht="14.45" customHeight="1" x14ac:dyDescent="0.2">
      <c r="A5" s="528" t="s">
        <v>562</v>
      </c>
      <c r="B5" s="529" t="s">
        <v>563</v>
      </c>
      <c r="C5" s="530" t="s">
        <v>571</v>
      </c>
      <c r="D5" s="531" t="s">
        <v>572</v>
      </c>
      <c r="E5" s="532">
        <v>50113001</v>
      </c>
      <c r="F5" s="531" t="s">
        <v>588</v>
      </c>
      <c r="G5" s="530" t="s">
        <v>589</v>
      </c>
      <c r="H5" s="530">
        <v>100362</v>
      </c>
      <c r="I5" s="530">
        <v>362</v>
      </c>
      <c r="J5" s="530" t="s">
        <v>590</v>
      </c>
      <c r="K5" s="530" t="s">
        <v>591</v>
      </c>
      <c r="L5" s="533">
        <v>72.569999999999993</v>
      </c>
      <c r="M5" s="533">
        <v>3</v>
      </c>
      <c r="N5" s="534">
        <v>217.70999999999998</v>
      </c>
    </row>
    <row r="6" spans="1:14" ht="14.45" customHeight="1" x14ac:dyDescent="0.2">
      <c r="A6" s="535" t="s">
        <v>562</v>
      </c>
      <c r="B6" s="536" t="s">
        <v>563</v>
      </c>
      <c r="C6" s="537" t="s">
        <v>571</v>
      </c>
      <c r="D6" s="538" t="s">
        <v>572</v>
      </c>
      <c r="E6" s="539">
        <v>50113001</v>
      </c>
      <c r="F6" s="538" t="s">
        <v>588</v>
      </c>
      <c r="G6" s="537" t="s">
        <v>589</v>
      </c>
      <c r="H6" s="537">
        <v>845008</v>
      </c>
      <c r="I6" s="537">
        <v>107806</v>
      </c>
      <c r="J6" s="537" t="s">
        <v>592</v>
      </c>
      <c r="K6" s="537" t="s">
        <v>593</v>
      </c>
      <c r="L6" s="540">
        <v>66.279999999999987</v>
      </c>
      <c r="M6" s="540">
        <v>1</v>
      </c>
      <c r="N6" s="541">
        <v>66.279999999999987</v>
      </c>
    </row>
    <row r="7" spans="1:14" ht="14.45" customHeight="1" x14ac:dyDescent="0.2">
      <c r="A7" s="535" t="s">
        <v>562</v>
      </c>
      <c r="B7" s="536" t="s">
        <v>563</v>
      </c>
      <c r="C7" s="537" t="s">
        <v>571</v>
      </c>
      <c r="D7" s="538" t="s">
        <v>572</v>
      </c>
      <c r="E7" s="539">
        <v>50113001</v>
      </c>
      <c r="F7" s="538" t="s">
        <v>588</v>
      </c>
      <c r="G7" s="537" t="s">
        <v>589</v>
      </c>
      <c r="H7" s="537">
        <v>176954</v>
      </c>
      <c r="I7" s="537">
        <v>176954</v>
      </c>
      <c r="J7" s="537" t="s">
        <v>594</v>
      </c>
      <c r="K7" s="537" t="s">
        <v>595</v>
      </c>
      <c r="L7" s="540">
        <v>94.71</v>
      </c>
      <c r="M7" s="540">
        <v>2</v>
      </c>
      <c r="N7" s="541">
        <v>189.42</v>
      </c>
    </row>
    <row r="8" spans="1:14" ht="14.45" customHeight="1" x14ac:dyDescent="0.2">
      <c r="A8" s="535" t="s">
        <v>562</v>
      </c>
      <c r="B8" s="536" t="s">
        <v>563</v>
      </c>
      <c r="C8" s="537" t="s">
        <v>571</v>
      </c>
      <c r="D8" s="538" t="s">
        <v>572</v>
      </c>
      <c r="E8" s="539">
        <v>50113001</v>
      </c>
      <c r="F8" s="538" t="s">
        <v>588</v>
      </c>
      <c r="G8" s="537" t="s">
        <v>589</v>
      </c>
      <c r="H8" s="537">
        <v>194920</v>
      </c>
      <c r="I8" s="537">
        <v>94920</v>
      </c>
      <c r="J8" s="537" t="s">
        <v>596</v>
      </c>
      <c r="K8" s="537" t="s">
        <v>597</v>
      </c>
      <c r="L8" s="540">
        <v>68.769999999999982</v>
      </c>
      <c r="M8" s="540">
        <v>2</v>
      </c>
      <c r="N8" s="541">
        <v>137.53999999999996</v>
      </c>
    </row>
    <row r="9" spans="1:14" ht="14.45" customHeight="1" x14ac:dyDescent="0.2">
      <c r="A9" s="535" t="s">
        <v>562</v>
      </c>
      <c r="B9" s="536" t="s">
        <v>563</v>
      </c>
      <c r="C9" s="537" t="s">
        <v>571</v>
      </c>
      <c r="D9" s="538" t="s">
        <v>572</v>
      </c>
      <c r="E9" s="539">
        <v>50113001</v>
      </c>
      <c r="F9" s="538" t="s">
        <v>588</v>
      </c>
      <c r="G9" s="537" t="s">
        <v>589</v>
      </c>
      <c r="H9" s="537">
        <v>156926</v>
      </c>
      <c r="I9" s="537">
        <v>56926</v>
      </c>
      <c r="J9" s="537" t="s">
        <v>598</v>
      </c>
      <c r="K9" s="537" t="s">
        <v>599</v>
      </c>
      <c r="L9" s="540">
        <v>48.4</v>
      </c>
      <c r="M9" s="540">
        <v>4</v>
      </c>
      <c r="N9" s="541">
        <v>193.6</v>
      </c>
    </row>
    <row r="10" spans="1:14" ht="14.45" customHeight="1" x14ac:dyDescent="0.2">
      <c r="A10" s="535" t="s">
        <v>562</v>
      </c>
      <c r="B10" s="536" t="s">
        <v>563</v>
      </c>
      <c r="C10" s="537" t="s">
        <v>571</v>
      </c>
      <c r="D10" s="538" t="s">
        <v>572</v>
      </c>
      <c r="E10" s="539">
        <v>50113001</v>
      </c>
      <c r="F10" s="538" t="s">
        <v>588</v>
      </c>
      <c r="G10" s="537" t="s">
        <v>589</v>
      </c>
      <c r="H10" s="537">
        <v>208456</v>
      </c>
      <c r="I10" s="537">
        <v>208456</v>
      </c>
      <c r="J10" s="537" t="s">
        <v>600</v>
      </c>
      <c r="K10" s="537" t="s">
        <v>601</v>
      </c>
      <c r="L10" s="540">
        <v>738.54</v>
      </c>
      <c r="M10" s="540">
        <v>0.05</v>
      </c>
      <c r="N10" s="541">
        <v>36.927</v>
      </c>
    </row>
    <row r="11" spans="1:14" ht="14.45" customHeight="1" x14ac:dyDescent="0.2">
      <c r="A11" s="535" t="s">
        <v>562</v>
      </c>
      <c r="B11" s="536" t="s">
        <v>563</v>
      </c>
      <c r="C11" s="537" t="s">
        <v>571</v>
      </c>
      <c r="D11" s="538" t="s">
        <v>572</v>
      </c>
      <c r="E11" s="539">
        <v>50113001</v>
      </c>
      <c r="F11" s="538" t="s">
        <v>588</v>
      </c>
      <c r="G11" s="537" t="s">
        <v>602</v>
      </c>
      <c r="H11" s="537">
        <v>233559</v>
      </c>
      <c r="I11" s="537">
        <v>233559</v>
      </c>
      <c r="J11" s="537" t="s">
        <v>603</v>
      </c>
      <c r="K11" s="537" t="s">
        <v>604</v>
      </c>
      <c r="L11" s="540">
        <v>26.43</v>
      </c>
      <c r="M11" s="540">
        <v>1</v>
      </c>
      <c r="N11" s="541">
        <v>26.43</v>
      </c>
    </row>
    <row r="12" spans="1:14" ht="14.45" customHeight="1" x14ac:dyDescent="0.2">
      <c r="A12" s="535" t="s">
        <v>562</v>
      </c>
      <c r="B12" s="536" t="s">
        <v>563</v>
      </c>
      <c r="C12" s="537" t="s">
        <v>571</v>
      </c>
      <c r="D12" s="538" t="s">
        <v>572</v>
      </c>
      <c r="E12" s="539">
        <v>50113001</v>
      </c>
      <c r="F12" s="538" t="s">
        <v>588</v>
      </c>
      <c r="G12" s="537" t="s">
        <v>589</v>
      </c>
      <c r="H12" s="537">
        <v>189775</v>
      </c>
      <c r="I12" s="537">
        <v>89775</v>
      </c>
      <c r="J12" s="537" t="s">
        <v>605</v>
      </c>
      <c r="K12" s="537" t="s">
        <v>606</v>
      </c>
      <c r="L12" s="540">
        <v>69.47999999999999</v>
      </c>
      <c r="M12" s="540">
        <v>1</v>
      </c>
      <c r="N12" s="541">
        <v>69.47999999999999</v>
      </c>
    </row>
    <row r="13" spans="1:14" ht="14.45" customHeight="1" x14ac:dyDescent="0.2">
      <c r="A13" s="535" t="s">
        <v>562</v>
      </c>
      <c r="B13" s="536" t="s">
        <v>563</v>
      </c>
      <c r="C13" s="537" t="s">
        <v>571</v>
      </c>
      <c r="D13" s="538" t="s">
        <v>572</v>
      </c>
      <c r="E13" s="539">
        <v>50113001</v>
      </c>
      <c r="F13" s="538" t="s">
        <v>588</v>
      </c>
      <c r="G13" s="537" t="s">
        <v>589</v>
      </c>
      <c r="H13" s="537">
        <v>841498</v>
      </c>
      <c r="I13" s="537">
        <v>31951</v>
      </c>
      <c r="J13" s="537" t="s">
        <v>607</v>
      </c>
      <c r="K13" s="537" t="s">
        <v>608</v>
      </c>
      <c r="L13" s="540">
        <v>51.210000000000015</v>
      </c>
      <c r="M13" s="540">
        <v>2</v>
      </c>
      <c r="N13" s="541">
        <v>102.42000000000003</v>
      </c>
    </row>
    <row r="14" spans="1:14" ht="14.45" customHeight="1" x14ac:dyDescent="0.2">
      <c r="A14" s="535" t="s">
        <v>562</v>
      </c>
      <c r="B14" s="536" t="s">
        <v>563</v>
      </c>
      <c r="C14" s="537" t="s">
        <v>571</v>
      </c>
      <c r="D14" s="538" t="s">
        <v>572</v>
      </c>
      <c r="E14" s="539">
        <v>50113001</v>
      </c>
      <c r="F14" s="538" t="s">
        <v>588</v>
      </c>
      <c r="G14" s="537" t="s">
        <v>589</v>
      </c>
      <c r="H14" s="537">
        <v>207940</v>
      </c>
      <c r="I14" s="537">
        <v>207940</v>
      </c>
      <c r="J14" s="537" t="s">
        <v>609</v>
      </c>
      <c r="K14" s="537" t="s">
        <v>610</v>
      </c>
      <c r="L14" s="540">
        <v>72.440000000000012</v>
      </c>
      <c r="M14" s="540">
        <v>1</v>
      </c>
      <c r="N14" s="541">
        <v>72.440000000000012</v>
      </c>
    </row>
    <row r="15" spans="1:14" ht="14.45" customHeight="1" x14ac:dyDescent="0.2">
      <c r="A15" s="535" t="s">
        <v>562</v>
      </c>
      <c r="B15" s="536" t="s">
        <v>563</v>
      </c>
      <c r="C15" s="537" t="s">
        <v>571</v>
      </c>
      <c r="D15" s="538" t="s">
        <v>572</v>
      </c>
      <c r="E15" s="539">
        <v>50113001</v>
      </c>
      <c r="F15" s="538" t="s">
        <v>588</v>
      </c>
      <c r="G15" s="537" t="s">
        <v>589</v>
      </c>
      <c r="H15" s="537">
        <v>193104</v>
      </c>
      <c r="I15" s="537">
        <v>93104</v>
      </c>
      <c r="J15" s="537" t="s">
        <v>611</v>
      </c>
      <c r="K15" s="537" t="s">
        <v>612</v>
      </c>
      <c r="L15" s="540">
        <v>54.000000000000014</v>
      </c>
      <c r="M15" s="540">
        <v>1</v>
      </c>
      <c r="N15" s="541">
        <v>54.000000000000014</v>
      </c>
    </row>
    <row r="16" spans="1:14" ht="14.45" customHeight="1" x14ac:dyDescent="0.2">
      <c r="A16" s="535" t="s">
        <v>562</v>
      </c>
      <c r="B16" s="536" t="s">
        <v>563</v>
      </c>
      <c r="C16" s="537" t="s">
        <v>571</v>
      </c>
      <c r="D16" s="538" t="s">
        <v>572</v>
      </c>
      <c r="E16" s="539">
        <v>50113001</v>
      </c>
      <c r="F16" s="538" t="s">
        <v>588</v>
      </c>
      <c r="G16" s="537" t="s">
        <v>589</v>
      </c>
      <c r="H16" s="537">
        <v>185656</v>
      </c>
      <c r="I16" s="537">
        <v>85656</v>
      </c>
      <c r="J16" s="537" t="s">
        <v>613</v>
      </c>
      <c r="K16" s="537" t="s">
        <v>614</v>
      </c>
      <c r="L16" s="540">
        <v>69.22</v>
      </c>
      <c r="M16" s="540">
        <v>1</v>
      </c>
      <c r="N16" s="541">
        <v>69.22</v>
      </c>
    </row>
    <row r="17" spans="1:14" ht="14.45" customHeight="1" x14ac:dyDescent="0.2">
      <c r="A17" s="535" t="s">
        <v>562</v>
      </c>
      <c r="B17" s="536" t="s">
        <v>563</v>
      </c>
      <c r="C17" s="537" t="s">
        <v>571</v>
      </c>
      <c r="D17" s="538" t="s">
        <v>572</v>
      </c>
      <c r="E17" s="539">
        <v>50113001</v>
      </c>
      <c r="F17" s="538" t="s">
        <v>588</v>
      </c>
      <c r="G17" s="537" t="s">
        <v>589</v>
      </c>
      <c r="H17" s="537">
        <v>226525</v>
      </c>
      <c r="I17" s="537">
        <v>226525</v>
      </c>
      <c r="J17" s="537" t="s">
        <v>615</v>
      </c>
      <c r="K17" s="537" t="s">
        <v>616</v>
      </c>
      <c r="L17" s="540">
        <v>99.344999999999999</v>
      </c>
      <c r="M17" s="540">
        <v>2</v>
      </c>
      <c r="N17" s="541">
        <v>198.69</v>
      </c>
    </row>
    <row r="18" spans="1:14" ht="14.45" customHeight="1" x14ac:dyDescent="0.2">
      <c r="A18" s="535" t="s">
        <v>562</v>
      </c>
      <c r="B18" s="536" t="s">
        <v>563</v>
      </c>
      <c r="C18" s="537" t="s">
        <v>571</v>
      </c>
      <c r="D18" s="538" t="s">
        <v>572</v>
      </c>
      <c r="E18" s="539">
        <v>50113001</v>
      </c>
      <c r="F18" s="538" t="s">
        <v>588</v>
      </c>
      <c r="G18" s="537" t="s">
        <v>602</v>
      </c>
      <c r="H18" s="537">
        <v>243130</v>
      </c>
      <c r="I18" s="537">
        <v>243130</v>
      </c>
      <c r="J18" s="537" t="s">
        <v>617</v>
      </c>
      <c r="K18" s="537" t="s">
        <v>618</v>
      </c>
      <c r="L18" s="540">
        <v>78.563333333333333</v>
      </c>
      <c r="M18" s="540">
        <v>3</v>
      </c>
      <c r="N18" s="541">
        <v>235.69</v>
      </c>
    </row>
    <row r="19" spans="1:14" ht="14.45" customHeight="1" x14ac:dyDescent="0.2">
      <c r="A19" s="535" t="s">
        <v>562</v>
      </c>
      <c r="B19" s="536" t="s">
        <v>563</v>
      </c>
      <c r="C19" s="537" t="s">
        <v>571</v>
      </c>
      <c r="D19" s="538" t="s">
        <v>572</v>
      </c>
      <c r="E19" s="539">
        <v>50113001</v>
      </c>
      <c r="F19" s="538" t="s">
        <v>588</v>
      </c>
      <c r="G19" s="537" t="s">
        <v>329</v>
      </c>
      <c r="H19" s="537">
        <v>147458</v>
      </c>
      <c r="I19" s="537">
        <v>147458</v>
      </c>
      <c r="J19" s="537" t="s">
        <v>619</v>
      </c>
      <c r="K19" s="537" t="s">
        <v>620</v>
      </c>
      <c r="L19" s="540">
        <v>99.26</v>
      </c>
      <c r="M19" s="540">
        <v>1</v>
      </c>
      <c r="N19" s="541">
        <v>99.26</v>
      </c>
    </row>
    <row r="20" spans="1:14" ht="14.45" customHeight="1" x14ac:dyDescent="0.2">
      <c r="A20" s="535" t="s">
        <v>562</v>
      </c>
      <c r="B20" s="536" t="s">
        <v>563</v>
      </c>
      <c r="C20" s="537" t="s">
        <v>571</v>
      </c>
      <c r="D20" s="538" t="s">
        <v>572</v>
      </c>
      <c r="E20" s="539">
        <v>50113001</v>
      </c>
      <c r="F20" s="538" t="s">
        <v>588</v>
      </c>
      <c r="G20" s="537" t="s">
        <v>602</v>
      </c>
      <c r="H20" s="537">
        <v>243135</v>
      </c>
      <c r="I20" s="537">
        <v>243135</v>
      </c>
      <c r="J20" s="537" t="s">
        <v>619</v>
      </c>
      <c r="K20" s="537" t="s">
        <v>620</v>
      </c>
      <c r="L20" s="540">
        <v>99.29</v>
      </c>
      <c r="M20" s="540">
        <v>1</v>
      </c>
      <c r="N20" s="541">
        <v>99.29</v>
      </c>
    </row>
    <row r="21" spans="1:14" ht="14.45" customHeight="1" x14ac:dyDescent="0.2">
      <c r="A21" s="535" t="s">
        <v>562</v>
      </c>
      <c r="B21" s="536" t="s">
        <v>563</v>
      </c>
      <c r="C21" s="537" t="s">
        <v>571</v>
      </c>
      <c r="D21" s="538" t="s">
        <v>572</v>
      </c>
      <c r="E21" s="539">
        <v>50113001</v>
      </c>
      <c r="F21" s="538" t="s">
        <v>588</v>
      </c>
      <c r="G21" s="537" t="s">
        <v>602</v>
      </c>
      <c r="H21" s="537">
        <v>243138</v>
      </c>
      <c r="I21" s="537">
        <v>243138</v>
      </c>
      <c r="J21" s="537" t="s">
        <v>621</v>
      </c>
      <c r="K21" s="537" t="s">
        <v>622</v>
      </c>
      <c r="L21" s="540">
        <v>61.105000000000004</v>
      </c>
      <c r="M21" s="540">
        <v>2</v>
      </c>
      <c r="N21" s="541">
        <v>122.21000000000001</v>
      </c>
    </row>
    <row r="22" spans="1:14" ht="14.45" customHeight="1" x14ac:dyDescent="0.2">
      <c r="A22" s="535" t="s">
        <v>562</v>
      </c>
      <c r="B22" s="536" t="s">
        <v>563</v>
      </c>
      <c r="C22" s="537" t="s">
        <v>571</v>
      </c>
      <c r="D22" s="538" t="s">
        <v>572</v>
      </c>
      <c r="E22" s="539">
        <v>50113001</v>
      </c>
      <c r="F22" s="538" t="s">
        <v>588</v>
      </c>
      <c r="G22" s="537" t="s">
        <v>589</v>
      </c>
      <c r="H22" s="537">
        <v>173498</v>
      </c>
      <c r="I22" s="537">
        <v>173498</v>
      </c>
      <c r="J22" s="537" t="s">
        <v>623</v>
      </c>
      <c r="K22" s="537" t="s">
        <v>624</v>
      </c>
      <c r="L22" s="540">
        <v>219.7700000000001</v>
      </c>
      <c r="M22" s="540">
        <v>1</v>
      </c>
      <c r="N22" s="541">
        <v>219.7700000000001</v>
      </c>
    </row>
    <row r="23" spans="1:14" ht="14.45" customHeight="1" x14ac:dyDescent="0.2">
      <c r="A23" s="535" t="s">
        <v>562</v>
      </c>
      <c r="B23" s="536" t="s">
        <v>563</v>
      </c>
      <c r="C23" s="537" t="s">
        <v>571</v>
      </c>
      <c r="D23" s="538" t="s">
        <v>572</v>
      </c>
      <c r="E23" s="539">
        <v>50113001</v>
      </c>
      <c r="F23" s="538" t="s">
        <v>588</v>
      </c>
      <c r="G23" s="537" t="s">
        <v>589</v>
      </c>
      <c r="H23" s="537">
        <v>114826</v>
      </c>
      <c r="I23" s="537">
        <v>14826</v>
      </c>
      <c r="J23" s="537" t="s">
        <v>625</v>
      </c>
      <c r="K23" s="537" t="s">
        <v>626</v>
      </c>
      <c r="L23" s="540">
        <v>147.96999999999994</v>
      </c>
      <c r="M23" s="540">
        <v>1</v>
      </c>
      <c r="N23" s="541">
        <v>147.96999999999994</v>
      </c>
    </row>
    <row r="24" spans="1:14" ht="14.45" customHeight="1" x14ac:dyDescent="0.2">
      <c r="A24" s="535" t="s">
        <v>562</v>
      </c>
      <c r="B24" s="536" t="s">
        <v>563</v>
      </c>
      <c r="C24" s="537" t="s">
        <v>571</v>
      </c>
      <c r="D24" s="538" t="s">
        <v>572</v>
      </c>
      <c r="E24" s="539">
        <v>50113001</v>
      </c>
      <c r="F24" s="538" t="s">
        <v>588</v>
      </c>
      <c r="G24" s="537" t="s">
        <v>589</v>
      </c>
      <c r="H24" s="537">
        <v>125366</v>
      </c>
      <c r="I24" s="537">
        <v>25366</v>
      </c>
      <c r="J24" s="537" t="s">
        <v>627</v>
      </c>
      <c r="K24" s="537" t="s">
        <v>628</v>
      </c>
      <c r="L24" s="540">
        <v>72.02000000000001</v>
      </c>
      <c r="M24" s="540">
        <v>1</v>
      </c>
      <c r="N24" s="541">
        <v>72.02000000000001</v>
      </c>
    </row>
    <row r="25" spans="1:14" ht="14.45" customHeight="1" x14ac:dyDescent="0.2">
      <c r="A25" s="535" t="s">
        <v>562</v>
      </c>
      <c r="B25" s="536" t="s">
        <v>563</v>
      </c>
      <c r="C25" s="537" t="s">
        <v>571</v>
      </c>
      <c r="D25" s="538" t="s">
        <v>572</v>
      </c>
      <c r="E25" s="539">
        <v>50113001</v>
      </c>
      <c r="F25" s="538" t="s">
        <v>588</v>
      </c>
      <c r="G25" s="537" t="s">
        <v>589</v>
      </c>
      <c r="H25" s="537">
        <v>215605</v>
      </c>
      <c r="I25" s="537">
        <v>215605</v>
      </c>
      <c r="J25" s="537" t="s">
        <v>627</v>
      </c>
      <c r="K25" s="537" t="s">
        <v>629</v>
      </c>
      <c r="L25" s="540">
        <v>20.349999999999998</v>
      </c>
      <c r="M25" s="540">
        <v>1</v>
      </c>
      <c r="N25" s="541">
        <v>20.349999999999998</v>
      </c>
    </row>
    <row r="26" spans="1:14" ht="14.45" customHeight="1" x14ac:dyDescent="0.2">
      <c r="A26" s="535" t="s">
        <v>562</v>
      </c>
      <c r="B26" s="536" t="s">
        <v>563</v>
      </c>
      <c r="C26" s="537" t="s">
        <v>571</v>
      </c>
      <c r="D26" s="538" t="s">
        <v>572</v>
      </c>
      <c r="E26" s="539">
        <v>50113001</v>
      </c>
      <c r="F26" s="538" t="s">
        <v>588</v>
      </c>
      <c r="G26" s="537" t="s">
        <v>589</v>
      </c>
      <c r="H26" s="537">
        <v>159746</v>
      </c>
      <c r="I26" s="537">
        <v>0</v>
      </c>
      <c r="J26" s="537" t="s">
        <v>630</v>
      </c>
      <c r="K26" s="537" t="s">
        <v>631</v>
      </c>
      <c r="L26" s="540">
        <v>26.876665876837176</v>
      </c>
      <c r="M26" s="540">
        <v>3</v>
      </c>
      <c r="N26" s="541">
        <v>80.629997630511525</v>
      </c>
    </row>
    <row r="27" spans="1:14" ht="14.45" customHeight="1" x14ac:dyDescent="0.2">
      <c r="A27" s="535" t="s">
        <v>562</v>
      </c>
      <c r="B27" s="536" t="s">
        <v>563</v>
      </c>
      <c r="C27" s="537" t="s">
        <v>571</v>
      </c>
      <c r="D27" s="538" t="s">
        <v>572</v>
      </c>
      <c r="E27" s="539">
        <v>50113001</v>
      </c>
      <c r="F27" s="538" t="s">
        <v>588</v>
      </c>
      <c r="G27" s="537" t="s">
        <v>589</v>
      </c>
      <c r="H27" s="537">
        <v>51384</v>
      </c>
      <c r="I27" s="537">
        <v>51384</v>
      </c>
      <c r="J27" s="537" t="s">
        <v>632</v>
      </c>
      <c r="K27" s="537" t="s">
        <v>633</v>
      </c>
      <c r="L27" s="540">
        <v>192.5</v>
      </c>
      <c r="M27" s="540">
        <v>0.1</v>
      </c>
      <c r="N27" s="541">
        <v>19.25</v>
      </c>
    </row>
    <row r="28" spans="1:14" ht="14.45" customHeight="1" x14ac:dyDescent="0.2">
      <c r="A28" s="535" t="s">
        <v>562</v>
      </c>
      <c r="B28" s="536" t="s">
        <v>563</v>
      </c>
      <c r="C28" s="537" t="s">
        <v>571</v>
      </c>
      <c r="D28" s="538" t="s">
        <v>572</v>
      </c>
      <c r="E28" s="539">
        <v>50113001</v>
      </c>
      <c r="F28" s="538" t="s">
        <v>588</v>
      </c>
      <c r="G28" s="537" t="s">
        <v>589</v>
      </c>
      <c r="H28" s="537">
        <v>157608</v>
      </c>
      <c r="I28" s="537">
        <v>57608</v>
      </c>
      <c r="J28" s="537" t="s">
        <v>634</v>
      </c>
      <c r="K28" s="537" t="s">
        <v>635</v>
      </c>
      <c r="L28" s="540">
        <v>100.25</v>
      </c>
      <c r="M28" s="540">
        <v>1</v>
      </c>
      <c r="N28" s="541">
        <v>100.25</v>
      </c>
    </row>
    <row r="29" spans="1:14" ht="14.45" customHeight="1" x14ac:dyDescent="0.2">
      <c r="A29" s="535" t="s">
        <v>562</v>
      </c>
      <c r="B29" s="536" t="s">
        <v>563</v>
      </c>
      <c r="C29" s="537" t="s">
        <v>571</v>
      </c>
      <c r="D29" s="538" t="s">
        <v>572</v>
      </c>
      <c r="E29" s="539">
        <v>50113001</v>
      </c>
      <c r="F29" s="538" t="s">
        <v>588</v>
      </c>
      <c r="G29" s="537" t="s">
        <v>589</v>
      </c>
      <c r="H29" s="537">
        <v>398077</v>
      </c>
      <c r="I29" s="537">
        <v>0</v>
      </c>
      <c r="J29" s="537" t="s">
        <v>636</v>
      </c>
      <c r="K29" s="537" t="s">
        <v>637</v>
      </c>
      <c r="L29" s="540">
        <v>0</v>
      </c>
      <c r="M29" s="540">
        <v>0</v>
      </c>
      <c r="N29" s="541">
        <v>0</v>
      </c>
    </row>
    <row r="30" spans="1:14" ht="14.45" customHeight="1" x14ac:dyDescent="0.2">
      <c r="A30" s="535" t="s">
        <v>562</v>
      </c>
      <c r="B30" s="536" t="s">
        <v>563</v>
      </c>
      <c r="C30" s="537" t="s">
        <v>571</v>
      </c>
      <c r="D30" s="538" t="s">
        <v>572</v>
      </c>
      <c r="E30" s="539">
        <v>50113001</v>
      </c>
      <c r="F30" s="538" t="s">
        <v>588</v>
      </c>
      <c r="G30" s="537" t="s">
        <v>602</v>
      </c>
      <c r="H30" s="537">
        <v>187427</v>
      </c>
      <c r="I30" s="537">
        <v>187427</v>
      </c>
      <c r="J30" s="537" t="s">
        <v>638</v>
      </c>
      <c r="K30" s="537" t="s">
        <v>639</v>
      </c>
      <c r="L30" s="540">
        <v>62.596666666666671</v>
      </c>
      <c r="M30" s="540">
        <v>3</v>
      </c>
      <c r="N30" s="541">
        <v>187.79000000000002</v>
      </c>
    </row>
    <row r="31" spans="1:14" ht="14.45" customHeight="1" x14ac:dyDescent="0.2">
      <c r="A31" s="535" t="s">
        <v>562</v>
      </c>
      <c r="B31" s="536" t="s">
        <v>563</v>
      </c>
      <c r="C31" s="537" t="s">
        <v>571</v>
      </c>
      <c r="D31" s="538" t="s">
        <v>572</v>
      </c>
      <c r="E31" s="539">
        <v>50113001</v>
      </c>
      <c r="F31" s="538" t="s">
        <v>588</v>
      </c>
      <c r="G31" s="537" t="s">
        <v>602</v>
      </c>
      <c r="H31" s="537">
        <v>169714</v>
      </c>
      <c r="I31" s="537">
        <v>169714</v>
      </c>
      <c r="J31" s="537" t="s">
        <v>640</v>
      </c>
      <c r="K31" s="537" t="s">
        <v>641</v>
      </c>
      <c r="L31" s="540">
        <v>112.13000000000001</v>
      </c>
      <c r="M31" s="540">
        <v>2</v>
      </c>
      <c r="N31" s="541">
        <v>224.26000000000002</v>
      </c>
    </row>
    <row r="32" spans="1:14" ht="14.45" customHeight="1" x14ac:dyDescent="0.2">
      <c r="A32" s="535" t="s">
        <v>562</v>
      </c>
      <c r="B32" s="536" t="s">
        <v>563</v>
      </c>
      <c r="C32" s="537" t="s">
        <v>571</v>
      </c>
      <c r="D32" s="538" t="s">
        <v>572</v>
      </c>
      <c r="E32" s="539">
        <v>50113001</v>
      </c>
      <c r="F32" s="538" t="s">
        <v>588</v>
      </c>
      <c r="G32" s="537" t="s">
        <v>602</v>
      </c>
      <c r="H32" s="537">
        <v>147133</v>
      </c>
      <c r="I32" s="537">
        <v>172044</v>
      </c>
      <c r="J32" s="537" t="s">
        <v>642</v>
      </c>
      <c r="K32" s="537" t="s">
        <v>643</v>
      </c>
      <c r="L32" s="540">
        <v>98.010000000000034</v>
      </c>
      <c r="M32" s="540">
        <v>1</v>
      </c>
      <c r="N32" s="541">
        <v>98.010000000000034</v>
      </c>
    </row>
    <row r="33" spans="1:14" ht="14.45" customHeight="1" x14ac:dyDescent="0.2">
      <c r="A33" s="535" t="s">
        <v>562</v>
      </c>
      <c r="B33" s="536" t="s">
        <v>563</v>
      </c>
      <c r="C33" s="537" t="s">
        <v>571</v>
      </c>
      <c r="D33" s="538" t="s">
        <v>572</v>
      </c>
      <c r="E33" s="539">
        <v>50113001</v>
      </c>
      <c r="F33" s="538" t="s">
        <v>588</v>
      </c>
      <c r="G33" s="537" t="s">
        <v>602</v>
      </c>
      <c r="H33" s="537">
        <v>187425</v>
      </c>
      <c r="I33" s="537">
        <v>187425</v>
      </c>
      <c r="J33" s="537" t="s">
        <v>644</v>
      </c>
      <c r="K33" s="537" t="s">
        <v>645</v>
      </c>
      <c r="L33" s="540">
        <v>49.319999999999993</v>
      </c>
      <c r="M33" s="540">
        <v>3</v>
      </c>
      <c r="N33" s="541">
        <v>147.95999999999998</v>
      </c>
    </row>
    <row r="34" spans="1:14" ht="14.45" customHeight="1" x14ac:dyDescent="0.2">
      <c r="A34" s="535" t="s">
        <v>562</v>
      </c>
      <c r="B34" s="536" t="s">
        <v>563</v>
      </c>
      <c r="C34" s="537" t="s">
        <v>571</v>
      </c>
      <c r="D34" s="538" t="s">
        <v>572</v>
      </c>
      <c r="E34" s="539">
        <v>50113001</v>
      </c>
      <c r="F34" s="538" t="s">
        <v>588</v>
      </c>
      <c r="G34" s="537" t="s">
        <v>589</v>
      </c>
      <c r="H34" s="537">
        <v>188217</v>
      </c>
      <c r="I34" s="537">
        <v>88217</v>
      </c>
      <c r="J34" s="537" t="s">
        <v>646</v>
      </c>
      <c r="K34" s="537" t="s">
        <v>647</v>
      </c>
      <c r="L34" s="540">
        <v>126.41000000000003</v>
      </c>
      <c r="M34" s="540">
        <v>3</v>
      </c>
      <c r="N34" s="541">
        <v>379.23000000000008</v>
      </c>
    </row>
    <row r="35" spans="1:14" ht="14.45" customHeight="1" x14ac:dyDescent="0.2">
      <c r="A35" s="535" t="s">
        <v>562</v>
      </c>
      <c r="B35" s="536" t="s">
        <v>563</v>
      </c>
      <c r="C35" s="537" t="s">
        <v>571</v>
      </c>
      <c r="D35" s="538" t="s">
        <v>572</v>
      </c>
      <c r="E35" s="539">
        <v>50113001</v>
      </c>
      <c r="F35" s="538" t="s">
        <v>588</v>
      </c>
      <c r="G35" s="537" t="s">
        <v>589</v>
      </c>
      <c r="H35" s="537">
        <v>188219</v>
      </c>
      <c r="I35" s="537">
        <v>88219</v>
      </c>
      <c r="J35" s="537" t="s">
        <v>648</v>
      </c>
      <c r="K35" s="537" t="s">
        <v>649</v>
      </c>
      <c r="L35" s="540">
        <v>141.28</v>
      </c>
      <c r="M35" s="540">
        <v>1</v>
      </c>
      <c r="N35" s="541">
        <v>141.28</v>
      </c>
    </row>
    <row r="36" spans="1:14" ht="14.45" customHeight="1" x14ac:dyDescent="0.2">
      <c r="A36" s="535" t="s">
        <v>562</v>
      </c>
      <c r="B36" s="536" t="s">
        <v>563</v>
      </c>
      <c r="C36" s="537" t="s">
        <v>571</v>
      </c>
      <c r="D36" s="538" t="s">
        <v>572</v>
      </c>
      <c r="E36" s="539">
        <v>50113001</v>
      </c>
      <c r="F36" s="538" t="s">
        <v>588</v>
      </c>
      <c r="G36" s="537" t="s">
        <v>589</v>
      </c>
      <c r="H36" s="537">
        <v>147478</v>
      </c>
      <c r="I36" s="537">
        <v>47478</v>
      </c>
      <c r="J36" s="537" t="s">
        <v>650</v>
      </c>
      <c r="K36" s="537" t="s">
        <v>651</v>
      </c>
      <c r="L36" s="540">
        <v>84.59</v>
      </c>
      <c r="M36" s="540">
        <v>1</v>
      </c>
      <c r="N36" s="541">
        <v>84.59</v>
      </c>
    </row>
    <row r="37" spans="1:14" ht="14.45" customHeight="1" x14ac:dyDescent="0.2">
      <c r="A37" s="535" t="s">
        <v>562</v>
      </c>
      <c r="B37" s="536" t="s">
        <v>563</v>
      </c>
      <c r="C37" s="537" t="s">
        <v>571</v>
      </c>
      <c r="D37" s="538" t="s">
        <v>572</v>
      </c>
      <c r="E37" s="539">
        <v>50113001</v>
      </c>
      <c r="F37" s="538" t="s">
        <v>588</v>
      </c>
      <c r="G37" s="537" t="s">
        <v>589</v>
      </c>
      <c r="H37" s="537">
        <v>237329</v>
      </c>
      <c r="I37" s="537">
        <v>237329</v>
      </c>
      <c r="J37" s="537" t="s">
        <v>652</v>
      </c>
      <c r="K37" s="537" t="s">
        <v>653</v>
      </c>
      <c r="L37" s="540">
        <v>108.63999999999997</v>
      </c>
      <c r="M37" s="540">
        <v>1</v>
      </c>
      <c r="N37" s="541">
        <v>108.63999999999997</v>
      </c>
    </row>
    <row r="38" spans="1:14" ht="14.45" customHeight="1" x14ac:dyDescent="0.2">
      <c r="A38" s="535" t="s">
        <v>562</v>
      </c>
      <c r="B38" s="536" t="s">
        <v>563</v>
      </c>
      <c r="C38" s="537" t="s">
        <v>571</v>
      </c>
      <c r="D38" s="538" t="s">
        <v>572</v>
      </c>
      <c r="E38" s="539">
        <v>50113001</v>
      </c>
      <c r="F38" s="538" t="s">
        <v>588</v>
      </c>
      <c r="G38" s="537" t="s">
        <v>589</v>
      </c>
      <c r="H38" s="537">
        <v>159750</v>
      </c>
      <c r="I38" s="537">
        <v>0</v>
      </c>
      <c r="J38" s="537" t="s">
        <v>654</v>
      </c>
      <c r="K38" s="537" t="s">
        <v>655</v>
      </c>
      <c r="L38" s="540">
        <v>28.729999999999997</v>
      </c>
      <c r="M38" s="540">
        <v>1</v>
      </c>
      <c r="N38" s="541">
        <v>28.729999999999997</v>
      </c>
    </row>
    <row r="39" spans="1:14" ht="14.45" customHeight="1" x14ac:dyDescent="0.2">
      <c r="A39" s="535" t="s">
        <v>562</v>
      </c>
      <c r="B39" s="536" t="s">
        <v>563</v>
      </c>
      <c r="C39" s="537" t="s">
        <v>571</v>
      </c>
      <c r="D39" s="538" t="s">
        <v>572</v>
      </c>
      <c r="E39" s="539">
        <v>50113001</v>
      </c>
      <c r="F39" s="538" t="s">
        <v>588</v>
      </c>
      <c r="G39" s="537" t="s">
        <v>589</v>
      </c>
      <c r="H39" s="537">
        <v>159749</v>
      </c>
      <c r="I39" s="537">
        <v>59749</v>
      </c>
      <c r="J39" s="537" t="s">
        <v>656</v>
      </c>
      <c r="K39" s="537" t="s">
        <v>657</v>
      </c>
      <c r="L39" s="540">
        <v>28.727007992331721</v>
      </c>
      <c r="M39" s="540">
        <v>2</v>
      </c>
      <c r="N39" s="541">
        <v>57.454015984663442</v>
      </c>
    </row>
    <row r="40" spans="1:14" ht="14.45" customHeight="1" x14ac:dyDescent="0.2">
      <c r="A40" s="535" t="s">
        <v>562</v>
      </c>
      <c r="B40" s="536" t="s">
        <v>563</v>
      </c>
      <c r="C40" s="537" t="s">
        <v>571</v>
      </c>
      <c r="D40" s="538" t="s">
        <v>572</v>
      </c>
      <c r="E40" s="539">
        <v>50113001</v>
      </c>
      <c r="F40" s="538" t="s">
        <v>588</v>
      </c>
      <c r="G40" s="537" t="s">
        <v>589</v>
      </c>
      <c r="H40" s="537">
        <v>207962</v>
      </c>
      <c r="I40" s="537">
        <v>207962</v>
      </c>
      <c r="J40" s="537" t="s">
        <v>658</v>
      </c>
      <c r="K40" s="537" t="s">
        <v>659</v>
      </c>
      <c r="L40" s="540">
        <v>32.860000000000014</v>
      </c>
      <c r="M40" s="540">
        <v>2</v>
      </c>
      <c r="N40" s="541">
        <v>65.720000000000027</v>
      </c>
    </row>
    <row r="41" spans="1:14" ht="14.45" customHeight="1" x14ac:dyDescent="0.2">
      <c r="A41" s="535" t="s">
        <v>562</v>
      </c>
      <c r="B41" s="536" t="s">
        <v>563</v>
      </c>
      <c r="C41" s="537" t="s">
        <v>571</v>
      </c>
      <c r="D41" s="538" t="s">
        <v>572</v>
      </c>
      <c r="E41" s="539">
        <v>50113001</v>
      </c>
      <c r="F41" s="538" t="s">
        <v>588</v>
      </c>
      <c r="G41" s="537" t="s">
        <v>589</v>
      </c>
      <c r="H41" s="537">
        <v>200863</v>
      </c>
      <c r="I41" s="537">
        <v>200863</v>
      </c>
      <c r="J41" s="537" t="s">
        <v>660</v>
      </c>
      <c r="K41" s="537" t="s">
        <v>661</v>
      </c>
      <c r="L41" s="540">
        <v>85.45</v>
      </c>
      <c r="M41" s="540">
        <v>1</v>
      </c>
      <c r="N41" s="541">
        <v>85.45</v>
      </c>
    </row>
    <row r="42" spans="1:14" ht="14.45" customHeight="1" x14ac:dyDescent="0.2">
      <c r="A42" s="535" t="s">
        <v>562</v>
      </c>
      <c r="B42" s="536" t="s">
        <v>563</v>
      </c>
      <c r="C42" s="537" t="s">
        <v>571</v>
      </c>
      <c r="D42" s="538" t="s">
        <v>572</v>
      </c>
      <c r="E42" s="539">
        <v>50113001</v>
      </c>
      <c r="F42" s="538" t="s">
        <v>588</v>
      </c>
      <c r="G42" s="537" t="s">
        <v>589</v>
      </c>
      <c r="H42" s="537">
        <v>230358</v>
      </c>
      <c r="I42" s="537">
        <v>230358</v>
      </c>
      <c r="J42" s="537" t="s">
        <v>662</v>
      </c>
      <c r="K42" s="537" t="s">
        <v>663</v>
      </c>
      <c r="L42" s="540">
        <v>117.76000000000002</v>
      </c>
      <c r="M42" s="540">
        <v>1</v>
      </c>
      <c r="N42" s="541">
        <v>117.76000000000002</v>
      </c>
    </row>
    <row r="43" spans="1:14" ht="14.45" customHeight="1" x14ac:dyDescent="0.2">
      <c r="A43" s="535" t="s">
        <v>562</v>
      </c>
      <c r="B43" s="536" t="s">
        <v>563</v>
      </c>
      <c r="C43" s="537" t="s">
        <v>571</v>
      </c>
      <c r="D43" s="538" t="s">
        <v>572</v>
      </c>
      <c r="E43" s="539">
        <v>50113001</v>
      </c>
      <c r="F43" s="538" t="s">
        <v>588</v>
      </c>
      <c r="G43" s="537" t="s">
        <v>589</v>
      </c>
      <c r="H43" s="537">
        <v>207820</v>
      </c>
      <c r="I43" s="537">
        <v>207820</v>
      </c>
      <c r="J43" s="537" t="s">
        <v>664</v>
      </c>
      <c r="K43" s="537" t="s">
        <v>665</v>
      </c>
      <c r="L43" s="540">
        <v>32.570000000000007</v>
      </c>
      <c r="M43" s="540">
        <v>2</v>
      </c>
      <c r="N43" s="541">
        <v>65.140000000000015</v>
      </c>
    </row>
    <row r="44" spans="1:14" ht="14.45" customHeight="1" x14ac:dyDescent="0.2">
      <c r="A44" s="535" t="s">
        <v>562</v>
      </c>
      <c r="B44" s="536" t="s">
        <v>563</v>
      </c>
      <c r="C44" s="537" t="s">
        <v>571</v>
      </c>
      <c r="D44" s="538" t="s">
        <v>572</v>
      </c>
      <c r="E44" s="539">
        <v>50113001</v>
      </c>
      <c r="F44" s="538" t="s">
        <v>588</v>
      </c>
      <c r="G44" s="537" t="s">
        <v>589</v>
      </c>
      <c r="H44" s="537">
        <v>207819</v>
      </c>
      <c r="I44" s="537">
        <v>207819</v>
      </c>
      <c r="J44" s="537" t="s">
        <v>666</v>
      </c>
      <c r="K44" s="537" t="s">
        <v>667</v>
      </c>
      <c r="L44" s="540">
        <v>22.300000000000004</v>
      </c>
      <c r="M44" s="540">
        <v>2</v>
      </c>
      <c r="N44" s="541">
        <v>44.600000000000009</v>
      </c>
    </row>
    <row r="45" spans="1:14" ht="14.45" customHeight="1" x14ac:dyDescent="0.2">
      <c r="A45" s="535" t="s">
        <v>562</v>
      </c>
      <c r="B45" s="536" t="s">
        <v>563</v>
      </c>
      <c r="C45" s="537" t="s">
        <v>571</v>
      </c>
      <c r="D45" s="538" t="s">
        <v>572</v>
      </c>
      <c r="E45" s="539">
        <v>50113001</v>
      </c>
      <c r="F45" s="538" t="s">
        <v>588</v>
      </c>
      <c r="G45" s="537" t="s">
        <v>589</v>
      </c>
      <c r="H45" s="537">
        <v>102963</v>
      </c>
      <c r="I45" s="537">
        <v>2963</v>
      </c>
      <c r="J45" s="537" t="s">
        <v>668</v>
      </c>
      <c r="K45" s="537" t="s">
        <v>669</v>
      </c>
      <c r="L45" s="540">
        <v>121.20599999999999</v>
      </c>
      <c r="M45" s="540">
        <v>5</v>
      </c>
      <c r="N45" s="541">
        <v>606.03</v>
      </c>
    </row>
    <row r="46" spans="1:14" ht="14.45" customHeight="1" x14ac:dyDescent="0.2">
      <c r="A46" s="535" t="s">
        <v>562</v>
      </c>
      <c r="B46" s="536" t="s">
        <v>563</v>
      </c>
      <c r="C46" s="537" t="s">
        <v>571</v>
      </c>
      <c r="D46" s="538" t="s">
        <v>572</v>
      </c>
      <c r="E46" s="539">
        <v>50113001</v>
      </c>
      <c r="F46" s="538" t="s">
        <v>588</v>
      </c>
      <c r="G46" s="537" t="s">
        <v>589</v>
      </c>
      <c r="H46" s="537">
        <v>247206</v>
      </c>
      <c r="I46" s="537">
        <v>247206</v>
      </c>
      <c r="J46" s="537" t="s">
        <v>670</v>
      </c>
      <c r="K46" s="537" t="s">
        <v>671</v>
      </c>
      <c r="L46" s="540">
        <v>118.88999999999999</v>
      </c>
      <c r="M46" s="540">
        <v>1</v>
      </c>
      <c r="N46" s="541">
        <v>118.88999999999999</v>
      </c>
    </row>
    <row r="47" spans="1:14" ht="14.45" customHeight="1" x14ac:dyDescent="0.2">
      <c r="A47" s="535" t="s">
        <v>562</v>
      </c>
      <c r="B47" s="536" t="s">
        <v>563</v>
      </c>
      <c r="C47" s="537" t="s">
        <v>571</v>
      </c>
      <c r="D47" s="538" t="s">
        <v>572</v>
      </c>
      <c r="E47" s="539">
        <v>50113001</v>
      </c>
      <c r="F47" s="538" t="s">
        <v>588</v>
      </c>
      <c r="G47" s="537" t="s">
        <v>589</v>
      </c>
      <c r="H47" s="537">
        <v>225261</v>
      </c>
      <c r="I47" s="537">
        <v>225261</v>
      </c>
      <c r="J47" s="537" t="s">
        <v>672</v>
      </c>
      <c r="K47" s="537" t="s">
        <v>673</v>
      </c>
      <c r="L47" s="540">
        <v>57.850000000000016</v>
      </c>
      <c r="M47" s="540">
        <v>1</v>
      </c>
      <c r="N47" s="541">
        <v>57.850000000000016</v>
      </c>
    </row>
    <row r="48" spans="1:14" ht="14.45" customHeight="1" x14ac:dyDescent="0.2">
      <c r="A48" s="535" t="s">
        <v>562</v>
      </c>
      <c r="B48" s="536" t="s">
        <v>563</v>
      </c>
      <c r="C48" s="537" t="s">
        <v>571</v>
      </c>
      <c r="D48" s="538" t="s">
        <v>572</v>
      </c>
      <c r="E48" s="539">
        <v>50113001</v>
      </c>
      <c r="F48" s="538" t="s">
        <v>588</v>
      </c>
      <c r="G48" s="537" t="s">
        <v>589</v>
      </c>
      <c r="H48" s="537">
        <v>158198</v>
      </c>
      <c r="I48" s="537">
        <v>158198</v>
      </c>
      <c r="J48" s="537" t="s">
        <v>674</v>
      </c>
      <c r="K48" s="537" t="s">
        <v>675</v>
      </c>
      <c r="L48" s="540">
        <v>196.91</v>
      </c>
      <c r="M48" s="540">
        <v>1</v>
      </c>
      <c r="N48" s="541">
        <v>196.91</v>
      </c>
    </row>
    <row r="49" spans="1:14" ht="14.45" customHeight="1" x14ac:dyDescent="0.2">
      <c r="A49" s="535" t="s">
        <v>562</v>
      </c>
      <c r="B49" s="536" t="s">
        <v>563</v>
      </c>
      <c r="C49" s="537" t="s">
        <v>571</v>
      </c>
      <c r="D49" s="538" t="s">
        <v>572</v>
      </c>
      <c r="E49" s="539">
        <v>50113001</v>
      </c>
      <c r="F49" s="538" t="s">
        <v>588</v>
      </c>
      <c r="G49" s="537" t="s">
        <v>589</v>
      </c>
      <c r="H49" s="537">
        <v>131385</v>
      </c>
      <c r="I49" s="537">
        <v>31385</v>
      </c>
      <c r="J49" s="537" t="s">
        <v>676</v>
      </c>
      <c r="K49" s="537" t="s">
        <v>677</v>
      </c>
      <c r="L49" s="540">
        <v>39.14</v>
      </c>
      <c r="M49" s="540">
        <v>1</v>
      </c>
      <c r="N49" s="541">
        <v>39.14</v>
      </c>
    </row>
    <row r="50" spans="1:14" ht="14.45" customHeight="1" x14ac:dyDescent="0.2">
      <c r="A50" s="535" t="s">
        <v>562</v>
      </c>
      <c r="B50" s="536" t="s">
        <v>563</v>
      </c>
      <c r="C50" s="537" t="s">
        <v>571</v>
      </c>
      <c r="D50" s="538" t="s">
        <v>572</v>
      </c>
      <c r="E50" s="539">
        <v>50113001</v>
      </c>
      <c r="F50" s="538" t="s">
        <v>588</v>
      </c>
      <c r="G50" s="537" t="s">
        <v>589</v>
      </c>
      <c r="H50" s="537">
        <v>840464</v>
      </c>
      <c r="I50" s="537">
        <v>0</v>
      </c>
      <c r="J50" s="537" t="s">
        <v>678</v>
      </c>
      <c r="K50" s="537" t="s">
        <v>679</v>
      </c>
      <c r="L50" s="540">
        <v>45.49</v>
      </c>
      <c r="M50" s="540">
        <v>1</v>
      </c>
      <c r="N50" s="541">
        <v>45.49</v>
      </c>
    </row>
    <row r="51" spans="1:14" ht="14.45" customHeight="1" x14ac:dyDescent="0.2">
      <c r="A51" s="535" t="s">
        <v>562</v>
      </c>
      <c r="B51" s="536" t="s">
        <v>563</v>
      </c>
      <c r="C51" s="537" t="s">
        <v>571</v>
      </c>
      <c r="D51" s="538" t="s">
        <v>572</v>
      </c>
      <c r="E51" s="539">
        <v>50113001</v>
      </c>
      <c r="F51" s="538" t="s">
        <v>588</v>
      </c>
      <c r="G51" s="537" t="s">
        <v>602</v>
      </c>
      <c r="H51" s="537">
        <v>233360</v>
      </c>
      <c r="I51" s="537">
        <v>233360</v>
      </c>
      <c r="J51" s="537" t="s">
        <v>680</v>
      </c>
      <c r="K51" s="537" t="s">
        <v>681</v>
      </c>
      <c r="L51" s="540">
        <v>22.012</v>
      </c>
      <c r="M51" s="540">
        <v>5</v>
      </c>
      <c r="N51" s="541">
        <v>110.06</v>
      </c>
    </row>
    <row r="52" spans="1:14" ht="14.45" customHeight="1" x14ac:dyDescent="0.2">
      <c r="A52" s="535" t="s">
        <v>562</v>
      </c>
      <c r="B52" s="536" t="s">
        <v>563</v>
      </c>
      <c r="C52" s="537" t="s">
        <v>571</v>
      </c>
      <c r="D52" s="538" t="s">
        <v>572</v>
      </c>
      <c r="E52" s="539">
        <v>50113001</v>
      </c>
      <c r="F52" s="538" t="s">
        <v>588</v>
      </c>
      <c r="G52" s="537" t="s">
        <v>602</v>
      </c>
      <c r="H52" s="537">
        <v>233366</v>
      </c>
      <c r="I52" s="537">
        <v>233366</v>
      </c>
      <c r="J52" s="537" t="s">
        <v>680</v>
      </c>
      <c r="K52" s="537" t="s">
        <v>682</v>
      </c>
      <c r="L52" s="540">
        <v>45.396666666666675</v>
      </c>
      <c r="M52" s="540">
        <v>3</v>
      </c>
      <c r="N52" s="541">
        <v>136.19000000000003</v>
      </c>
    </row>
    <row r="53" spans="1:14" ht="14.45" customHeight="1" x14ac:dyDescent="0.2">
      <c r="A53" s="535" t="s">
        <v>562</v>
      </c>
      <c r="B53" s="536" t="s">
        <v>563</v>
      </c>
      <c r="C53" s="537" t="s">
        <v>571</v>
      </c>
      <c r="D53" s="538" t="s">
        <v>572</v>
      </c>
      <c r="E53" s="539">
        <v>50113005</v>
      </c>
      <c r="F53" s="538" t="s">
        <v>683</v>
      </c>
      <c r="G53" s="537" t="s">
        <v>589</v>
      </c>
      <c r="H53" s="537">
        <v>43795</v>
      </c>
      <c r="I53" s="537">
        <v>0</v>
      </c>
      <c r="J53" s="537" t="s">
        <v>684</v>
      </c>
      <c r="K53" s="537" t="s">
        <v>685</v>
      </c>
      <c r="L53" s="540">
        <v>4559.5</v>
      </c>
      <c r="M53" s="540">
        <v>10</v>
      </c>
      <c r="N53" s="541">
        <v>45595</v>
      </c>
    </row>
    <row r="54" spans="1:14" ht="14.45" customHeight="1" x14ac:dyDescent="0.2">
      <c r="A54" s="535" t="s">
        <v>562</v>
      </c>
      <c r="B54" s="536" t="s">
        <v>563</v>
      </c>
      <c r="C54" s="537" t="s">
        <v>571</v>
      </c>
      <c r="D54" s="538" t="s">
        <v>572</v>
      </c>
      <c r="E54" s="539">
        <v>50113005</v>
      </c>
      <c r="F54" s="538" t="s">
        <v>683</v>
      </c>
      <c r="G54" s="537" t="s">
        <v>589</v>
      </c>
      <c r="H54" s="537">
        <v>43796</v>
      </c>
      <c r="I54" s="537">
        <v>0</v>
      </c>
      <c r="J54" s="537" t="s">
        <v>686</v>
      </c>
      <c r="K54" s="537" t="s">
        <v>687</v>
      </c>
      <c r="L54" s="540">
        <v>4620</v>
      </c>
      <c r="M54" s="540">
        <v>1</v>
      </c>
      <c r="N54" s="541">
        <v>4620</v>
      </c>
    </row>
    <row r="55" spans="1:14" ht="14.45" customHeight="1" x14ac:dyDescent="0.2">
      <c r="A55" s="535" t="s">
        <v>562</v>
      </c>
      <c r="B55" s="536" t="s">
        <v>563</v>
      </c>
      <c r="C55" s="537" t="s">
        <v>571</v>
      </c>
      <c r="D55" s="538" t="s">
        <v>572</v>
      </c>
      <c r="E55" s="539">
        <v>50113005</v>
      </c>
      <c r="F55" s="538" t="s">
        <v>683</v>
      </c>
      <c r="G55" s="537" t="s">
        <v>589</v>
      </c>
      <c r="H55" s="537">
        <v>46507</v>
      </c>
      <c r="I55" s="537">
        <v>0</v>
      </c>
      <c r="J55" s="537" t="s">
        <v>688</v>
      </c>
      <c r="K55" s="537" t="s">
        <v>689</v>
      </c>
      <c r="L55" s="540">
        <v>2794</v>
      </c>
      <c r="M55" s="540">
        <v>1</v>
      </c>
      <c r="N55" s="541">
        <v>2794</v>
      </c>
    </row>
    <row r="56" spans="1:14" ht="14.45" customHeight="1" x14ac:dyDescent="0.2">
      <c r="A56" s="535" t="s">
        <v>562</v>
      </c>
      <c r="B56" s="536" t="s">
        <v>563</v>
      </c>
      <c r="C56" s="537" t="s">
        <v>571</v>
      </c>
      <c r="D56" s="538" t="s">
        <v>572</v>
      </c>
      <c r="E56" s="539">
        <v>50113005</v>
      </c>
      <c r="F56" s="538" t="s">
        <v>683</v>
      </c>
      <c r="G56" s="537" t="s">
        <v>589</v>
      </c>
      <c r="H56" s="537">
        <v>125793</v>
      </c>
      <c r="I56" s="537">
        <v>0</v>
      </c>
      <c r="J56" s="537" t="s">
        <v>690</v>
      </c>
      <c r="K56" s="537" t="s">
        <v>691</v>
      </c>
      <c r="L56" s="540">
        <v>1672</v>
      </c>
      <c r="M56" s="540">
        <v>1</v>
      </c>
      <c r="N56" s="541">
        <v>1672</v>
      </c>
    </row>
    <row r="57" spans="1:14" ht="14.45" customHeight="1" x14ac:dyDescent="0.2">
      <c r="A57" s="535" t="s">
        <v>562</v>
      </c>
      <c r="B57" s="536" t="s">
        <v>563</v>
      </c>
      <c r="C57" s="537" t="s">
        <v>571</v>
      </c>
      <c r="D57" s="538" t="s">
        <v>572</v>
      </c>
      <c r="E57" s="539">
        <v>50113005</v>
      </c>
      <c r="F57" s="538" t="s">
        <v>683</v>
      </c>
      <c r="G57" s="537" t="s">
        <v>589</v>
      </c>
      <c r="H57" s="537">
        <v>46502</v>
      </c>
      <c r="I57" s="537">
        <v>0</v>
      </c>
      <c r="J57" s="537" t="s">
        <v>692</v>
      </c>
      <c r="K57" s="537" t="s">
        <v>693</v>
      </c>
      <c r="L57" s="540">
        <v>3762</v>
      </c>
      <c r="M57" s="540">
        <v>11</v>
      </c>
      <c r="N57" s="541">
        <v>41382</v>
      </c>
    </row>
    <row r="58" spans="1:14" ht="14.45" customHeight="1" x14ac:dyDescent="0.2">
      <c r="A58" s="535" t="s">
        <v>562</v>
      </c>
      <c r="B58" s="536" t="s">
        <v>563</v>
      </c>
      <c r="C58" s="537" t="s">
        <v>571</v>
      </c>
      <c r="D58" s="538" t="s">
        <v>572</v>
      </c>
      <c r="E58" s="539">
        <v>50113005</v>
      </c>
      <c r="F58" s="538" t="s">
        <v>683</v>
      </c>
      <c r="G58" s="537" t="s">
        <v>589</v>
      </c>
      <c r="H58" s="537">
        <v>46499</v>
      </c>
      <c r="I58" s="537">
        <v>0</v>
      </c>
      <c r="J58" s="537" t="s">
        <v>694</v>
      </c>
      <c r="K58" s="537" t="s">
        <v>695</v>
      </c>
      <c r="L58" s="540">
        <v>1705</v>
      </c>
      <c r="M58" s="540">
        <v>165</v>
      </c>
      <c r="N58" s="541">
        <v>281325</v>
      </c>
    </row>
    <row r="59" spans="1:14" ht="14.45" customHeight="1" x14ac:dyDescent="0.2">
      <c r="A59" s="535" t="s">
        <v>562</v>
      </c>
      <c r="B59" s="536" t="s">
        <v>563</v>
      </c>
      <c r="C59" s="537" t="s">
        <v>571</v>
      </c>
      <c r="D59" s="538" t="s">
        <v>572</v>
      </c>
      <c r="E59" s="539">
        <v>50113005</v>
      </c>
      <c r="F59" s="538" t="s">
        <v>683</v>
      </c>
      <c r="G59" s="537" t="s">
        <v>589</v>
      </c>
      <c r="H59" s="537">
        <v>125797</v>
      </c>
      <c r="I59" s="537">
        <v>0</v>
      </c>
      <c r="J59" s="537" t="s">
        <v>696</v>
      </c>
      <c r="K59" s="537" t="s">
        <v>697</v>
      </c>
      <c r="L59" s="540">
        <v>1705</v>
      </c>
      <c r="M59" s="540">
        <v>1</v>
      </c>
      <c r="N59" s="541">
        <v>1705</v>
      </c>
    </row>
    <row r="60" spans="1:14" ht="14.45" customHeight="1" x14ac:dyDescent="0.2">
      <c r="A60" s="535" t="s">
        <v>562</v>
      </c>
      <c r="B60" s="536" t="s">
        <v>563</v>
      </c>
      <c r="C60" s="537" t="s">
        <v>571</v>
      </c>
      <c r="D60" s="538" t="s">
        <v>572</v>
      </c>
      <c r="E60" s="539">
        <v>50113005</v>
      </c>
      <c r="F60" s="538" t="s">
        <v>683</v>
      </c>
      <c r="G60" s="537" t="s">
        <v>589</v>
      </c>
      <c r="H60" s="537">
        <v>46509</v>
      </c>
      <c r="I60" s="537">
        <v>0</v>
      </c>
      <c r="J60" s="537" t="s">
        <v>698</v>
      </c>
      <c r="K60" s="537" t="s">
        <v>699</v>
      </c>
      <c r="L60" s="540">
        <v>4567.6400000000003</v>
      </c>
      <c r="M60" s="540">
        <v>25</v>
      </c>
      <c r="N60" s="541">
        <v>114191</v>
      </c>
    </row>
    <row r="61" spans="1:14" ht="14.45" customHeight="1" x14ac:dyDescent="0.2">
      <c r="A61" s="535" t="s">
        <v>562</v>
      </c>
      <c r="B61" s="536" t="s">
        <v>563</v>
      </c>
      <c r="C61" s="537" t="s">
        <v>571</v>
      </c>
      <c r="D61" s="538" t="s">
        <v>572</v>
      </c>
      <c r="E61" s="539">
        <v>50113005</v>
      </c>
      <c r="F61" s="538" t="s">
        <v>683</v>
      </c>
      <c r="G61" s="537" t="s">
        <v>589</v>
      </c>
      <c r="H61" s="537">
        <v>46505</v>
      </c>
      <c r="I61" s="537">
        <v>0</v>
      </c>
      <c r="J61" s="537" t="s">
        <v>700</v>
      </c>
      <c r="K61" s="537" t="s">
        <v>701</v>
      </c>
      <c r="L61" s="540">
        <v>1749</v>
      </c>
      <c r="M61" s="540">
        <v>1</v>
      </c>
      <c r="N61" s="541">
        <v>1749</v>
      </c>
    </row>
    <row r="62" spans="1:14" ht="14.45" customHeight="1" x14ac:dyDescent="0.2">
      <c r="A62" s="535" t="s">
        <v>562</v>
      </c>
      <c r="B62" s="536" t="s">
        <v>563</v>
      </c>
      <c r="C62" s="537" t="s">
        <v>571</v>
      </c>
      <c r="D62" s="538" t="s">
        <v>572</v>
      </c>
      <c r="E62" s="539">
        <v>50113005</v>
      </c>
      <c r="F62" s="538" t="s">
        <v>683</v>
      </c>
      <c r="G62" s="537" t="s">
        <v>589</v>
      </c>
      <c r="H62" s="537">
        <v>46510</v>
      </c>
      <c r="I62" s="537">
        <v>0</v>
      </c>
      <c r="J62" s="537" t="s">
        <v>702</v>
      </c>
      <c r="K62" s="537" t="s">
        <v>703</v>
      </c>
      <c r="L62" s="540">
        <v>5657.3846153846152</v>
      </c>
      <c r="M62" s="540">
        <v>13</v>
      </c>
      <c r="N62" s="541">
        <v>73546</v>
      </c>
    </row>
    <row r="63" spans="1:14" ht="14.45" customHeight="1" x14ac:dyDescent="0.2">
      <c r="A63" s="535" t="s">
        <v>562</v>
      </c>
      <c r="B63" s="536" t="s">
        <v>563</v>
      </c>
      <c r="C63" s="537" t="s">
        <v>571</v>
      </c>
      <c r="D63" s="538" t="s">
        <v>572</v>
      </c>
      <c r="E63" s="539">
        <v>50113005</v>
      </c>
      <c r="F63" s="538" t="s">
        <v>683</v>
      </c>
      <c r="G63" s="537" t="s">
        <v>589</v>
      </c>
      <c r="H63" s="537">
        <v>46498</v>
      </c>
      <c r="I63" s="537">
        <v>0</v>
      </c>
      <c r="J63" s="537" t="s">
        <v>704</v>
      </c>
      <c r="K63" s="537" t="s">
        <v>705</v>
      </c>
      <c r="L63" s="540">
        <v>5744.0508474576272</v>
      </c>
      <c r="M63" s="540">
        <v>59</v>
      </c>
      <c r="N63" s="541">
        <v>338899</v>
      </c>
    </row>
    <row r="64" spans="1:14" ht="14.45" customHeight="1" x14ac:dyDescent="0.2">
      <c r="A64" s="535" t="s">
        <v>562</v>
      </c>
      <c r="B64" s="536" t="s">
        <v>563</v>
      </c>
      <c r="C64" s="537" t="s">
        <v>571</v>
      </c>
      <c r="D64" s="538" t="s">
        <v>572</v>
      </c>
      <c r="E64" s="539">
        <v>50113005</v>
      </c>
      <c r="F64" s="538" t="s">
        <v>683</v>
      </c>
      <c r="G64" s="537" t="s">
        <v>589</v>
      </c>
      <c r="H64" s="537">
        <v>46500</v>
      </c>
      <c r="I64" s="537">
        <v>0</v>
      </c>
      <c r="J64" s="537" t="s">
        <v>706</v>
      </c>
      <c r="K64" s="537" t="s">
        <v>707</v>
      </c>
      <c r="L64" s="540">
        <v>1749</v>
      </c>
      <c r="M64" s="540">
        <v>1</v>
      </c>
      <c r="N64" s="541">
        <v>1749</v>
      </c>
    </row>
    <row r="65" spans="1:14" ht="14.45" customHeight="1" x14ac:dyDescent="0.2">
      <c r="A65" s="535" t="s">
        <v>562</v>
      </c>
      <c r="B65" s="536" t="s">
        <v>563</v>
      </c>
      <c r="C65" s="537" t="s">
        <v>571</v>
      </c>
      <c r="D65" s="538" t="s">
        <v>572</v>
      </c>
      <c r="E65" s="539">
        <v>50113005</v>
      </c>
      <c r="F65" s="538" t="s">
        <v>683</v>
      </c>
      <c r="G65" s="537" t="s">
        <v>589</v>
      </c>
      <c r="H65" s="537">
        <v>61199</v>
      </c>
      <c r="I65" s="537">
        <v>0</v>
      </c>
      <c r="J65" s="537" t="s">
        <v>708</v>
      </c>
      <c r="K65" s="537" t="s">
        <v>709</v>
      </c>
      <c r="L65" s="540">
        <v>29249</v>
      </c>
      <c r="M65" s="540">
        <v>1</v>
      </c>
      <c r="N65" s="541">
        <v>29249</v>
      </c>
    </row>
    <row r="66" spans="1:14" ht="14.45" customHeight="1" x14ac:dyDescent="0.2">
      <c r="A66" s="535" t="s">
        <v>562</v>
      </c>
      <c r="B66" s="536" t="s">
        <v>563</v>
      </c>
      <c r="C66" s="537" t="s">
        <v>576</v>
      </c>
      <c r="D66" s="538" t="s">
        <v>577</v>
      </c>
      <c r="E66" s="539">
        <v>50113001</v>
      </c>
      <c r="F66" s="538" t="s">
        <v>588</v>
      </c>
      <c r="G66" s="537" t="s">
        <v>589</v>
      </c>
      <c r="H66" s="537">
        <v>196886</v>
      </c>
      <c r="I66" s="537">
        <v>96886</v>
      </c>
      <c r="J66" s="537" t="s">
        <v>710</v>
      </c>
      <c r="K66" s="537" t="s">
        <v>711</v>
      </c>
      <c r="L66" s="540">
        <v>50.16</v>
      </c>
      <c r="M66" s="540">
        <v>20</v>
      </c>
      <c r="N66" s="541">
        <v>1003.1999999999999</v>
      </c>
    </row>
    <row r="67" spans="1:14" ht="14.45" customHeight="1" x14ac:dyDescent="0.2">
      <c r="A67" s="535" t="s">
        <v>562</v>
      </c>
      <c r="B67" s="536" t="s">
        <v>563</v>
      </c>
      <c r="C67" s="537" t="s">
        <v>576</v>
      </c>
      <c r="D67" s="538" t="s">
        <v>577</v>
      </c>
      <c r="E67" s="539">
        <v>50113001</v>
      </c>
      <c r="F67" s="538" t="s">
        <v>588</v>
      </c>
      <c r="G67" s="537" t="s">
        <v>589</v>
      </c>
      <c r="H67" s="537">
        <v>192729</v>
      </c>
      <c r="I67" s="537">
        <v>92729</v>
      </c>
      <c r="J67" s="537" t="s">
        <v>712</v>
      </c>
      <c r="K67" s="537" t="s">
        <v>713</v>
      </c>
      <c r="L67" s="540">
        <v>48.770000000000017</v>
      </c>
      <c r="M67" s="540">
        <v>2</v>
      </c>
      <c r="N67" s="541">
        <v>97.540000000000035</v>
      </c>
    </row>
    <row r="68" spans="1:14" ht="14.45" customHeight="1" x14ac:dyDescent="0.2">
      <c r="A68" s="535" t="s">
        <v>562</v>
      </c>
      <c r="B68" s="536" t="s">
        <v>563</v>
      </c>
      <c r="C68" s="537" t="s">
        <v>576</v>
      </c>
      <c r="D68" s="538" t="s">
        <v>577</v>
      </c>
      <c r="E68" s="539">
        <v>50113001</v>
      </c>
      <c r="F68" s="538" t="s">
        <v>588</v>
      </c>
      <c r="G68" s="537" t="s">
        <v>589</v>
      </c>
      <c r="H68" s="537">
        <v>100362</v>
      </c>
      <c r="I68" s="537">
        <v>362</v>
      </c>
      <c r="J68" s="537" t="s">
        <v>590</v>
      </c>
      <c r="K68" s="537" t="s">
        <v>591</v>
      </c>
      <c r="L68" s="540">
        <v>72.453333333333333</v>
      </c>
      <c r="M68" s="540">
        <v>6</v>
      </c>
      <c r="N68" s="541">
        <v>434.71999999999997</v>
      </c>
    </row>
    <row r="69" spans="1:14" ht="14.45" customHeight="1" x14ac:dyDescent="0.2">
      <c r="A69" s="535" t="s">
        <v>562</v>
      </c>
      <c r="B69" s="536" t="s">
        <v>563</v>
      </c>
      <c r="C69" s="537" t="s">
        <v>576</v>
      </c>
      <c r="D69" s="538" t="s">
        <v>577</v>
      </c>
      <c r="E69" s="539">
        <v>50113001</v>
      </c>
      <c r="F69" s="538" t="s">
        <v>588</v>
      </c>
      <c r="G69" s="537" t="s">
        <v>589</v>
      </c>
      <c r="H69" s="537">
        <v>196610</v>
      </c>
      <c r="I69" s="537">
        <v>96610</v>
      </c>
      <c r="J69" s="537" t="s">
        <v>714</v>
      </c>
      <c r="K69" s="537" t="s">
        <v>715</v>
      </c>
      <c r="L69" s="540">
        <v>51.74</v>
      </c>
      <c r="M69" s="540">
        <v>1</v>
      </c>
      <c r="N69" s="541">
        <v>51.74</v>
      </c>
    </row>
    <row r="70" spans="1:14" ht="14.45" customHeight="1" x14ac:dyDescent="0.2">
      <c r="A70" s="535" t="s">
        <v>562</v>
      </c>
      <c r="B70" s="536" t="s">
        <v>563</v>
      </c>
      <c r="C70" s="537" t="s">
        <v>576</v>
      </c>
      <c r="D70" s="538" t="s">
        <v>577</v>
      </c>
      <c r="E70" s="539">
        <v>50113001</v>
      </c>
      <c r="F70" s="538" t="s">
        <v>588</v>
      </c>
      <c r="G70" s="537" t="s">
        <v>589</v>
      </c>
      <c r="H70" s="537">
        <v>208456</v>
      </c>
      <c r="I70" s="537">
        <v>208456</v>
      </c>
      <c r="J70" s="537" t="s">
        <v>600</v>
      </c>
      <c r="K70" s="537" t="s">
        <v>601</v>
      </c>
      <c r="L70" s="540">
        <v>738.5400000000011</v>
      </c>
      <c r="M70" s="540">
        <v>9.9999999999999978E-2</v>
      </c>
      <c r="N70" s="541">
        <v>73.854000000000099</v>
      </c>
    </row>
    <row r="71" spans="1:14" ht="14.45" customHeight="1" x14ac:dyDescent="0.2">
      <c r="A71" s="535" t="s">
        <v>562</v>
      </c>
      <c r="B71" s="536" t="s">
        <v>563</v>
      </c>
      <c r="C71" s="537" t="s">
        <v>576</v>
      </c>
      <c r="D71" s="538" t="s">
        <v>577</v>
      </c>
      <c r="E71" s="539">
        <v>50113001</v>
      </c>
      <c r="F71" s="538" t="s">
        <v>588</v>
      </c>
      <c r="G71" s="537" t="s">
        <v>589</v>
      </c>
      <c r="H71" s="537">
        <v>100394</v>
      </c>
      <c r="I71" s="537">
        <v>394</v>
      </c>
      <c r="J71" s="537" t="s">
        <v>716</v>
      </c>
      <c r="K71" s="537" t="s">
        <v>717</v>
      </c>
      <c r="L71" s="540">
        <v>65.65000000000002</v>
      </c>
      <c r="M71" s="540">
        <v>2</v>
      </c>
      <c r="N71" s="541">
        <v>131.30000000000004</v>
      </c>
    </row>
    <row r="72" spans="1:14" ht="14.45" customHeight="1" x14ac:dyDescent="0.2">
      <c r="A72" s="535" t="s">
        <v>562</v>
      </c>
      <c r="B72" s="536" t="s">
        <v>563</v>
      </c>
      <c r="C72" s="537" t="s">
        <v>576</v>
      </c>
      <c r="D72" s="538" t="s">
        <v>577</v>
      </c>
      <c r="E72" s="539">
        <v>50113001</v>
      </c>
      <c r="F72" s="538" t="s">
        <v>588</v>
      </c>
      <c r="G72" s="537" t="s">
        <v>589</v>
      </c>
      <c r="H72" s="537">
        <v>132992</v>
      </c>
      <c r="I72" s="537">
        <v>32992</v>
      </c>
      <c r="J72" s="537" t="s">
        <v>718</v>
      </c>
      <c r="K72" s="537" t="s">
        <v>719</v>
      </c>
      <c r="L72" s="540">
        <v>108.39</v>
      </c>
      <c r="M72" s="540">
        <v>1</v>
      </c>
      <c r="N72" s="541">
        <v>108.39</v>
      </c>
    </row>
    <row r="73" spans="1:14" ht="14.45" customHeight="1" x14ac:dyDescent="0.2">
      <c r="A73" s="535" t="s">
        <v>562</v>
      </c>
      <c r="B73" s="536" t="s">
        <v>563</v>
      </c>
      <c r="C73" s="537" t="s">
        <v>576</v>
      </c>
      <c r="D73" s="538" t="s">
        <v>577</v>
      </c>
      <c r="E73" s="539">
        <v>50113001</v>
      </c>
      <c r="F73" s="538" t="s">
        <v>588</v>
      </c>
      <c r="G73" s="537" t="s">
        <v>589</v>
      </c>
      <c r="H73" s="537">
        <v>100407</v>
      </c>
      <c r="I73" s="537">
        <v>407</v>
      </c>
      <c r="J73" s="537" t="s">
        <v>720</v>
      </c>
      <c r="K73" s="537" t="s">
        <v>721</v>
      </c>
      <c r="L73" s="540">
        <v>185.04</v>
      </c>
      <c r="M73" s="540">
        <v>2</v>
      </c>
      <c r="N73" s="541">
        <v>370.08</v>
      </c>
    </row>
    <row r="74" spans="1:14" ht="14.45" customHeight="1" x14ac:dyDescent="0.2">
      <c r="A74" s="535" t="s">
        <v>562</v>
      </c>
      <c r="B74" s="536" t="s">
        <v>563</v>
      </c>
      <c r="C74" s="537" t="s">
        <v>576</v>
      </c>
      <c r="D74" s="538" t="s">
        <v>577</v>
      </c>
      <c r="E74" s="539">
        <v>50113001</v>
      </c>
      <c r="F74" s="538" t="s">
        <v>588</v>
      </c>
      <c r="G74" s="537" t="s">
        <v>589</v>
      </c>
      <c r="H74" s="537">
        <v>841498</v>
      </c>
      <c r="I74" s="537">
        <v>31951</v>
      </c>
      <c r="J74" s="537" t="s">
        <v>607</v>
      </c>
      <c r="K74" s="537" t="s">
        <v>608</v>
      </c>
      <c r="L74" s="540">
        <v>51.210000000000015</v>
      </c>
      <c r="M74" s="540">
        <v>2</v>
      </c>
      <c r="N74" s="541">
        <v>102.42000000000003</v>
      </c>
    </row>
    <row r="75" spans="1:14" ht="14.45" customHeight="1" x14ac:dyDescent="0.2">
      <c r="A75" s="535" t="s">
        <v>562</v>
      </c>
      <c r="B75" s="536" t="s">
        <v>563</v>
      </c>
      <c r="C75" s="537" t="s">
        <v>576</v>
      </c>
      <c r="D75" s="538" t="s">
        <v>577</v>
      </c>
      <c r="E75" s="539">
        <v>50113001</v>
      </c>
      <c r="F75" s="538" t="s">
        <v>588</v>
      </c>
      <c r="G75" s="537" t="s">
        <v>589</v>
      </c>
      <c r="H75" s="537">
        <v>193105</v>
      </c>
      <c r="I75" s="537">
        <v>93105</v>
      </c>
      <c r="J75" s="537" t="s">
        <v>611</v>
      </c>
      <c r="K75" s="537" t="s">
        <v>722</v>
      </c>
      <c r="L75" s="540">
        <v>208.33</v>
      </c>
      <c r="M75" s="540">
        <v>1</v>
      </c>
      <c r="N75" s="541">
        <v>208.33</v>
      </c>
    </row>
    <row r="76" spans="1:14" ht="14.45" customHeight="1" x14ac:dyDescent="0.2">
      <c r="A76" s="535" t="s">
        <v>562</v>
      </c>
      <c r="B76" s="536" t="s">
        <v>563</v>
      </c>
      <c r="C76" s="537" t="s">
        <v>576</v>
      </c>
      <c r="D76" s="538" t="s">
        <v>577</v>
      </c>
      <c r="E76" s="539">
        <v>50113001</v>
      </c>
      <c r="F76" s="538" t="s">
        <v>588</v>
      </c>
      <c r="G76" s="537" t="s">
        <v>589</v>
      </c>
      <c r="H76" s="537">
        <v>230423</v>
      </c>
      <c r="I76" s="537">
        <v>230423</v>
      </c>
      <c r="J76" s="537" t="s">
        <v>723</v>
      </c>
      <c r="K76" s="537" t="s">
        <v>724</v>
      </c>
      <c r="L76" s="540">
        <v>39.850000000000009</v>
      </c>
      <c r="M76" s="540">
        <v>1</v>
      </c>
      <c r="N76" s="541">
        <v>39.850000000000009</v>
      </c>
    </row>
    <row r="77" spans="1:14" ht="14.45" customHeight="1" x14ac:dyDescent="0.2">
      <c r="A77" s="535" t="s">
        <v>562</v>
      </c>
      <c r="B77" s="536" t="s">
        <v>563</v>
      </c>
      <c r="C77" s="537" t="s">
        <v>576</v>
      </c>
      <c r="D77" s="538" t="s">
        <v>577</v>
      </c>
      <c r="E77" s="539">
        <v>50113001</v>
      </c>
      <c r="F77" s="538" t="s">
        <v>588</v>
      </c>
      <c r="G77" s="537" t="s">
        <v>589</v>
      </c>
      <c r="H77" s="537">
        <v>102479</v>
      </c>
      <c r="I77" s="537">
        <v>2479</v>
      </c>
      <c r="J77" s="537" t="s">
        <v>725</v>
      </c>
      <c r="K77" s="537" t="s">
        <v>726</v>
      </c>
      <c r="L77" s="540">
        <v>65.490000000000009</v>
      </c>
      <c r="M77" s="540">
        <v>1</v>
      </c>
      <c r="N77" s="541">
        <v>65.490000000000009</v>
      </c>
    </row>
    <row r="78" spans="1:14" ht="14.45" customHeight="1" x14ac:dyDescent="0.2">
      <c r="A78" s="535" t="s">
        <v>562</v>
      </c>
      <c r="B78" s="536" t="s">
        <v>563</v>
      </c>
      <c r="C78" s="537" t="s">
        <v>576</v>
      </c>
      <c r="D78" s="538" t="s">
        <v>577</v>
      </c>
      <c r="E78" s="539">
        <v>50113001</v>
      </c>
      <c r="F78" s="538" t="s">
        <v>588</v>
      </c>
      <c r="G78" s="537" t="s">
        <v>589</v>
      </c>
      <c r="H78" s="537">
        <v>104071</v>
      </c>
      <c r="I78" s="537">
        <v>4071</v>
      </c>
      <c r="J78" s="537" t="s">
        <v>725</v>
      </c>
      <c r="K78" s="537" t="s">
        <v>727</v>
      </c>
      <c r="L78" s="540">
        <v>224.11</v>
      </c>
      <c r="M78" s="540">
        <v>2</v>
      </c>
      <c r="N78" s="541">
        <v>448.22</v>
      </c>
    </row>
    <row r="79" spans="1:14" ht="14.45" customHeight="1" x14ac:dyDescent="0.2">
      <c r="A79" s="535" t="s">
        <v>562</v>
      </c>
      <c r="B79" s="536" t="s">
        <v>563</v>
      </c>
      <c r="C79" s="537" t="s">
        <v>576</v>
      </c>
      <c r="D79" s="538" t="s">
        <v>577</v>
      </c>
      <c r="E79" s="539">
        <v>50113001</v>
      </c>
      <c r="F79" s="538" t="s">
        <v>588</v>
      </c>
      <c r="G79" s="537" t="s">
        <v>589</v>
      </c>
      <c r="H79" s="537">
        <v>501596</v>
      </c>
      <c r="I79" s="537">
        <v>0</v>
      </c>
      <c r="J79" s="537" t="s">
        <v>728</v>
      </c>
      <c r="K79" s="537" t="s">
        <v>729</v>
      </c>
      <c r="L79" s="540">
        <v>113.26</v>
      </c>
      <c r="M79" s="540">
        <v>4</v>
      </c>
      <c r="N79" s="541">
        <v>453.04</v>
      </c>
    </row>
    <row r="80" spans="1:14" ht="14.45" customHeight="1" x14ac:dyDescent="0.2">
      <c r="A80" s="535" t="s">
        <v>562</v>
      </c>
      <c r="B80" s="536" t="s">
        <v>563</v>
      </c>
      <c r="C80" s="537" t="s">
        <v>576</v>
      </c>
      <c r="D80" s="538" t="s">
        <v>577</v>
      </c>
      <c r="E80" s="539">
        <v>50113001</v>
      </c>
      <c r="F80" s="538" t="s">
        <v>588</v>
      </c>
      <c r="G80" s="537" t="s">
        <v>589</v>
      </c>
      <c r="H80" s="537">
        <v>202364</v>
      </c>
      <c r="I80" s="537">
        <v>202364</v>
      </c>
      <c r="J80" s="537" t="s">
        <v>730</v>
      </c>
      <c r="K80" s="537" t="s">
        <v>731</v>
      </c>
      <c r="L80" s="540">
        <v>63.139999999999986</v>
      </c>
      <c r="M80" s="540">
        <v>1</v>
      </c>
      <c r="N80" s="541">
        <v>63.139999999999986</v>
      </c>
    </row>
    <row r="81" spans="1:14" ht="14.45" customHeight="1" x14ac:dyDescent="0.2">
      <c r="A81" s="535" t="s">
        <v>562</v>
      </c>
      <c r="B81" s="536" t="s">
        <v>563</v>
      </c>
      <c r="C81" s="537" t="s">
        <v>576</v>
      </c>
      <c r="D81" s="538" t="s">
        <v>577</v>
      </c>
      <c r="E81" s="539">
        <v>50113001</v>
      </c>
      <c r="F81" s="538" t="s">
        <v>588</v>
      </c>
      <c r="G81" s="537" t="s">
        <v>589</v>
      </c>
      <c r="H81" s="537">
        <v>221744</v>
      </c>
      <c r="I81" s="537">
        <v>221744</v>
      </c>
      <c r="J81" s="537" t="s">
        <v>732</v>
      </c>
      <c r="K81" s="537" t="s">
        <v>733</v>
      </c>
      <c r="L81" s="540">
        <v>33.000000000000007</v>
      </c>
      <c r="M81" s="540">
        <v>10</v>
      </c>
      <c r="N81" s="541">
        <v>330.00000000000006</v>
      </c>
    </row>
    <row r="82" spans="1:14" ht="14.45" customHeight="1" x14ac:dyDescent="0.2">
      <c r="A82" s="535" t="s">
        <v>562</v>
      </c>
      <c r="B82" s="536" t="s">
        <v>563</v>
      </c>
      <c r="C82" s="537" t="s">
        <v>576</v>
      </c>
      <c r="D82" s="538" t="s">
        <v>577</v>
      </c>
      <c r="E82" s="539">
        <v>50113001</v>
      </c>
      <c r="F82" s="538" t="s">
        <v>588</v>
      </c>
      <c r="G82" s="537" t="s">
        <v>589</v>
      </c>
      <c r="H82" s="537">
        <v>47244</v>
      </c>
      <c r="I82" s="537">
        <v>47244</v>
      </c>
      <c r="J82" s="537" t="s">
        <v>734</v>
      </c>
      <c r="K82" s="537" t="s">
        <v>735</v>
      </c>
      <c r="L82" s="540">
        <v>143</v>
      </c>
      <c r="M82" s="540">
        <v>0.1</v>
      </c>
      <c r="N82" s="541">
        <v>14.3</v>
      </c>
    </row>
    <row r="83" spans="1:14" ht="14.45" customHeight="1" x14ac:dyDescent="0.2">
      <c r="A83" s="535" t="s">
        <v>562</v>
      </c>
      <c r="B83" s="536" t="s">
        <v>563</v>
      </c>
      <c r="C83" s="537" t="s">
        <v>576</v>
      </c>
      <c r="D83" s="538" t="s">
        <v>577</v>
      </c>
      <c r="E83" s="539">
        <v>50113001</v>
      </c>
      <c r="F83" s="538" t="s">
        <v>588</v>
      </c>
      <c r="G83" s="537" t="s">
        <v>589</v>
      </c>
      <c r="H83" s="537">
        <v>47249</v>
      </c>
      <c r="I83" s="537">
        <v>47249</v>
      </c>
      <c r="J83" s="537" t="s">
        <v>734</v>
      </c>
      <c r="K83" s="537" t="s">
        <v>736</v>
      </c>
      <c r="L83" s="540">
        <v>126.5</v>
      </c>
      <c r="M83" s="540">
        <v>0.2</v>
      </c>
      <c r="N83" s="541">
        <v>25.3</v>
      </c>
    </row>
    <row r="84" spans="1:14" ht="14.45" customHeight="1" x14ac:dyDescent="0.2">
      <c r="A84" s="535" t="s">
        <v>562</v>
      </c>
      <c r="B84" s="536" t="s">
        <v>563</v>
      </c>
      <c r="C84" s="537" t="s">
        <v>576</v>
      </c>
      <c r="D84" s="538" t="s">
        <v>577</v>
      </c>
      <c r="E84" s="539">
        <v>50113001</v>
      </c>
      <c r="F84" s="538" t="s">
        <v>588</v>
      </c>
      <c r="G84" s="537" t="s">
        <v>589</v>
      </c>
      <c r="H84" s="537">
        <v>193746</v>
      </c>
      <c r="I84" s="537">
        <v>93746</v>
      </c>
      <c r="J84" s="537" t="s">
        <v>737</v>
      </c>
      <c r="K84" s="537" t="s">
        <v>738</v>
      </c>
      <c r="L84" s="540">
        <v>402.84000000000009</v>
      </c>
      <c r="M84" s="540">
        <v>4</v>
      </c>
      <c r="N84" s="541">
        <v>1611.3600000000004</v>
      </c>
    </row>
    <row r="85" spans="1:14" ht="14.45" customHeight="1" x14ac:dyDescent="0.2">
      <c r="A85" s="535" t="s">
        <v>562</v>
      </c>
      <c r="B85" s="536" t="s">
        <v>563</v>
      </c>
      <c r="C85" s="537" t="s">
        <v>576</v>
      </c>
      <c r="D85" s="538" t="s">
        <v>577</v>
      </c>
      <c r="E85" s="539">
        <v>50113001</v>
      </c>
      <c r="F85" s="538" t="s">
        <v>588</v>
      </c>
      <c r="G85" s="537" t="s">
        <v>589</v>
      </c>
      <c r="H85" s="537">
        <v>51366</v>
      </c>
      <c r="I85" s="537">
        <v>51366</v>
      </c>
      <c r="J85" s="537" t="s">
        <v>632</v>
      </c>
      <c r="K85" s="537" t="s">
        <v>739</v>
      </c>
      <c r="L85" s="540">
        <v>171.6</v>
      </c>
      <c r="M85" s="540">
        <v>15</v>
      </c>
      <c r="N85" s="541">
        <v>2574</v>
      </c>
    </row>
    <row r="86" spans="1:14" ht="14.45" customHeight="1" x14ac:dyDescent="0.2">
      <c r="A86" s="535" t="s">
        <v>562</v>
      </c>
      <c r="B86" s="536" t="s">
        <v>563</v>
      </c>
      <c r="C86" s="537" t="s">
        <v>576</v>
      </c>
      <c r="D86" s="538" t="s">
        <v>577</v>
      </c>
      <c r="E86" s="539">
        <v>50113001</v>
      </c>
      <c r="F86" s="538" t="s">
        <v>588</v>
      </c>
      <c r="G86" s="537" t="s">
        <v>589</v>
      </c>
      <c r="H86" s="537">
        <v>51367</v>
      </c>
      <c r="I86" s="537">
        <v>51367</v>
      </c>
      <c r="J86" s="537" t="s">
        <v>632</v>
      </c>
      <c r="K86" s="537" t="s">
        <v>740</v>
      </c>
      <c r="L86" s="540">
        <v>92.95</v>
      </c>
      <c r="M86" s="540">
        <v>19</v>
      </c>
      <c r="N86" s="541">
        <v>1766.0500000000002</v>
      </c>
    </row>
    <row r="87" spans="1:14" ht="14.45" customHeight="1" x14ac:dyDescent="0.2">
      <c r="A87" s="535" t="s">
        <v>562</v>
      </c>
      <c r="B87" s="536" t="s">
        <v>563</v>
      </c>
      <c r="C87" s="537" t="s">
        <v>576</v>
      </c>
      <c r="D87" s="538" t="s">
        <v>577</v>
      </c>
      <c r="E87" s="539">
        <v>50113001</v>
      </c>
      <c r="F87" s="538" t="s">
        <v>588</v>
      </c>
      <c r="G87" s="537" t="s">
        <v>589</v>
      </c>
      <c r="H87" s="537">
        <v>157608</v>
      </c>
      <c r="I87" s="537">
        <v>57608</v>
      </c>
      <c r="J87" s="537" t="s">
        <v>634</v>
      </c>
      <c r="K87" s="537" t="s">
        <v>635</v>
      </c>
      <c r="L87" s="540">
        <v>100.25</v>
      </c>
      <c r="M87" s="540">
        <v>1</v>
      </c>
      <c r="N87" s="541">
        <v>100.25</v>
      </c>
    </row>
    <row r="88" spans="1:14" ht="14.45" customHeight="1" x14ac:dyDescent="0.2">
      <c r="A88" s="535" t="s">
        <v>562</v>
      </c>
      <c r="B88" s="536" t="s">
        <v>563</v>
      </c>
      <c r="C88" s="537" t="s">
        <v>576</v>
      </c>
      <c r="D88" s="538" t="s">
        <v>577</v>
      </c>
      <c r="E88" s="539">
        <v>50113001</v>
      </c>
      <c r="F88" s="538" t="s">
        <v>588</v>
      </c>
      <c r="G88" s="537" t="s">
        <v>589</v>
      </c>
      <c r="H88" s="537">
        <v>394627</v>
      </c>
      <c r="I88" s="537">
        <v>0</v>
      </c>
      <c r="J88" s="537" t="s">
        <v>741</v>
      </c>
      <c r="K88" s="537" t="s">
        <v>329</v>
      </c>
      <c r="L88" s="540">
        <v>135.37903949758228</v>
      </c>
      <c r="M88" s="540">
        <v>10</v>
      </c>
      <c r="N88" s="541">
        <v>1353.7903949758229</v>
      </c>
    </row>
    <row r="89" spans="1:14" ht="14.45" customHeight="1" x14ac:dyDescent="0.2">
      <c r="A89" s="535" t="s">
        <v>562</v>
      </c>
      <c r="B89" s="536" t="s">
        <v>563</v>
      </c>
      <c r="C89" s="537" t="s">
        <v>576</v>
      </c>
      <c r="D89" s="538" t="s">
        <v>577</v>
      </c>
      <c r="E89" s="539">
        <v>50113001</v>
      </c>
      <c r="F89" s="538" t="s">
        <v>588</v>
      </c>
      <c r="G89" s="537" t="s">
        <v>589</v>
      </c>
      <c r="H89" s="537">
        <v>394072</v>
      </c>
      <c r="I89" s="537">
        <v>1000</v>
      </c>
      <c r="J89" s="537" t="s">
        <v>742</v>
      </c>
      <c r="K89" s="537" t="s">
        <v>329</v>
      </c>
      <c r="L89" s="540">
        <v>2685.3164395916037</v>
      </c>
      <c r="M89" s="540">
        <v>1</v>
      </c>
      <c r="N89" s="541">
        <v>2685.3164395916037</v>
      </c>
    </row>
    <row r="90" spans="1:14" ht="14.45" customHeight="1" x14ac:dyDescent="0.2">
      <c r="A90" s="535" t="s">
        <v>562</v>
      </c>
      <c r="B90" s="536" t="s">
        <v>563</v>
      </c>
      <c r="C90" s="537" t="s">
        <v>576</v>
      </c>
      <c r="D90" s="538" t="s">
        <v>577</v>
      </c>
      <c r="E90" s="539">
        <v>50113001</v>
      </c>
      <c r="F90" s="538" t="s">
        <v>588</v>
      </c>
      <c r="G90" s="537" t="s">
        <v>589</v>
      </c>
      <c r="H90" s="537">
        <v>188217</v>
      </c>
      <c r="I90" s="537">
        <v>88217</v>
      </c>
      <c r="J90" s="537" t="s">
        <v>646</v>
      </c>
      <c r="K90" s="537" t="s">
        <v>647</v>
      </c>
      <c r="L90" s="540">
        <v>126.41000000000003</v>
      </c>
      <c r="M90" s="540">
        <v>1</v>
      </c>
      <c r="N90" s="541">
        <v>126.41000000000003</v>
      </c>
    </row>
    <row r="91" spans="1:14" ht="14.45" customHeight="1" x14ac:dyDescent="0.2">
      <c r="A91" s="535" t="s">
        <v>562</v>
      </c>
      <c r="B91" s="536" t="s">
        <v>563</v>
      </c>
      <c r="C91" s="537" t="s">
        <v>576</v>
      </c>
      <c r="D91" s="538" t="s">
        <v>577</v>
      </c>
      <c r="E91" s="539">
        <v>50113001</v>
      </c>
      <c r="F91" s="538" t="s">
        <v>588</v>
      </c>
      <c r="G91" s="537" t="s">
        <v>589</v>
      </c>
      <c r="H91" s="537">
        <v>231541</v>
      </c>
      <c r="I91" s="537">
        <v>231541</v>
      </c>
      <c r="J91" s="537" t="s">
        <v>743</v>
      </c>
      <c r="K91" s="537" t="s">
        <v>744</v>
      </c>
      <c r="L91" s="540">
        <v>80.689999999999984</v>
      </c>
      <c r="M91" s="540">
        <v>1</v>
      </c>
      <c r="N91" s="541">
        <v>80.689999999999984</v>
      </c>
    </row>
    <row r="92" spans="1:14" ht="14.45" customHeight="1" x14ac:dyDescent="0.2">
      <c r="A92" s="535" t="s">
        <v>562</v>
      </c>
      <c r="B92" s="536" t="s">
        <v>563</v>
      </c>
      <c r="C92" s="537" t="s">
        <v>576</v>
      </c>
      <c r="D92" s="538" t="s">
        <v>577</v>
      </c>
      <c r="E92" s="539">
        <v>50113001</v>
      </c>
      <c r="F92" s="538" t="s">
        <v>588</v>
      </c>
      <c r="G92" s="537" t="s">
        <v>589</v>
      </c>
      <c r="H92" s="537">
        <v>231544</v>
      </c>
      <c r="I92" s="537">
        <v>231544</v>
      </c>
      <c r="J92" s="537" t="s">
        <v>743</v>
      </c>
      <c r="K92" s="537" t="s">
        <v>745</v>
      </c>
      <c r="L92" s="540">
        <v>80.689999999999955</v>
      </c>
      <c r="M92" s="540">
        <v>1</v>
      </c>
      <c r="N92" s="541">
        <v>80.689999999999955</v>
      </c>
    </row>
    <row r="93" spans="1:14" ht="14.45" customHeight="1" x14ac:dyDescent="0.2">
      <c r="A93" s="535" t="s">
        <v>562</v>
      </c>
      <c r="B93" s="536" t="s">
        <v>563</v>
      </c>
      <c r="C93" s="537" t="s">
        <v>576</v>
      </c>
      <c r="D93" s="538" t="s">
        <v>577</v>
      </c>
      <c r="E93" s="539">
        <v>50113001</v>
      </c>
      <c r="F93" s="538" t="s">
        <v>588</v>
      </c>
      <c r="G93" s="537" t="s">
        <v>589</v>
      </c>
      <c r="H93" s="537">
        <v>102684</v>
      </c>
      <c r="I93" s="537">
        <v>2684</v>
      </c>
      <c r="J93" s="537" t="s">
        <v>746</v>
      </c>
      <c r="K93" s="537" t="s">
        <v>747</v>
      </c>
      <c r="L93" s="540">
        <v>108.55999999999999</v>
      </c>
      <c r="M93" s="540">
        <v>1</v>
      </c>
      <c r="N93" s="541">
        <v>108.55999999999999</v>
      </c>
    </row>
    <row r="94" spans="1:14" ht="14.45" customHeight="1" x14ac:dyDescent="0.2">
      <c r="A94" s="535" t="s">
        <v>562</v>
      </c>
      <c r="B94" s="536" t="s">
        <v>563</v>
      </c>
      <c r="C94" s="537" t="s">
        <v>576</v>
      </c>
      <c r="D94" s="538" t="s">
        <v>577</v>
      </c>
      <c r="E94" s="539">
        <v>50113001</v>
      </c>
      <c r="F94" s="538" t="s">
        <v>588</v>
      </c>
      <c r="G94" s="537" t="s">
        <v>589</v>
      </c>
      <c r="H94" s="537">
        <v>100502</v>
      </c>
      <c r="I94" s="537">
        <v>502</v>
      </c>
      <c r="J94" s="537" t="s">
        <v>746</v>
      </c>
      <c r="K94" s="537" t="s">
        <v>748</v>
      </c>
      <c r="L94" s="540">
        <v>268.94</v>
      </c>
      <c r="M94" s="540">
        <v>1</v>
      </c>
      <c r="N94" s="541">
        <v>268.94</v>
      </c>
    </row>
    <row r="95" spans="1:14" ht="14.45" customHeight="1" x14ac:dyDescent="0.2">
      <c r="A95" s="535" t="s">
        <v>562</v>
      </c>
      <c r="B95" s="536" t="s">
        <v>563</v>
      </c>
      <c r="C95" s="537" t="s">
        <v>576</v>
      </c>
      <c r="D95" s="538" t="s">
        <v>577</v>
      </c>
      <c r="E95" s="539">
        <v>50113001</v>
      </c>
      <c r="F95" s="538" t="s">
        <v>588</v>
      </c>
      <c r="G95" s="537" t="s">
        <v>602</v>
      </c>
      <c r="H95" s="537">
        <v>239967</v>
      </c>
      <c r="I95" s="537">
        <v>239967</v>
      </c>
      <c r="J95" s="537" t="s">
        <v>749</v>
      </c>
      <c r="K95" s="537" t="s">
        <v>750</v>
      </c>
      <c r="L95" s="540">
        <v>280.23</v>
      </c>
      <c r="M95" s="540">
        <v>1</v>
      </c>
      <c r="N95" s="541">
        <v>280.23</v>
      </c>
    </row>
    <row r="96" spans="1:14" ht="14.45" customHeight="1" x14ac:dyDescent="0.2">
      <c r="A96" s="535" t="s">
        <v>562</v>
      </c>
      <c r="B96" s="536" t="s">
        <v>563</v>
      </c>
      <c r="C96" s="537" t="s">
        <v>576</v>
      </c>
      <c r="D96" s="538" t="s">
        <v>577</v>
      </c>
      <c r="E96" s="539">
        <v>50113001</v>
      </c>
      <c r="F96" s="538" t="s">
        <v>588</v>
      </c>
      <c r="G96" s="537" t="s">
        <v>589</v>
      </c>
      <c r="H96" s="537">
        <v>900409</v>
      </c>
      <c r="I96" s="537">
        <v>0</v>
      </c>
      <c r="J96" s="537" t="s">
        <v>751</v>
      </c>
      <c r="K96" s="537" t="s">
        <v>752</v>
      </c>
      <c r="L96" s="540">
        <v>0.35210174398446709</v>
      </c>
      <c r="M96" s="540">
        <v>600</v>
      </c>
      <c r="N96" s="541">
        <v>211.26104639068026</v>
      </c>
    </row>
    <row r="97" spans="1:14" ht="14.45" customHeight="1" x14ac:dyDescent="0.2">
      <c r="A97" s="535" t="s">
        <v>562</v>
      </c>
      <c r="B97" s="536" t="s">
        <v>563</v>
      </c>
      <c r="C97" s="537" t="s">
        <v>576</v>
      </c>
      <c r="D97" s="538" t="s">
        <v>577</v>
      </c>
      <c r="E97" s="539">
        <v>50113001</v>
      </c>
      <c r="F97" s="538" t="s">
        <v>588</v>
      </c>
      <c r="G97" s="537" t="s">
        <v>589</v>
      </c>
      <c r="H97" s="537">
        <v>920072</v>
      </c>
      <c r="I97" s="537">
        <v>0</v>
      </c>
      <c r="J97" s="537" t="s">
        <v>753</v>
      </c>
      <c r="K97" s="537" t="s">
        <v>754</v>
      </c>
      <c r="L97" s="540">
        <v>0.26740132445738857</v>
      </c>
      <c r="M97" s="540">
        <v>720</v>
      </c>
      <c r="N97" s="541">
        <v>192.52895360931976</v>
      </c>
    </row>
    <row r="98" spans="1:14" ht="14.45" customHeight="1" x14ac:dyDescent="0.2">
      <c r="A98" s="535" t="s">
        <v>562</v>
      </c>
      <c r="B98" s="536" t="s">
        <v>563</v>
      </c>
      <c r="C98" s="537" t="s">
        <v>576</v>
      </c>
      <c r="D98" s="538" t="s">
        <v>577</v>
      </c>
      <c r="E98" s="539">
        <v>50113001</v>
      </c>
      <c r="F98" s="538" t="s">
        <v>588</v>
      </c>
      <c r="G98" s="537" t="s">
        <v>589</v>
      </c>
      <c r="H98" s="537">
        <v>207962</v>
      </c>
      <c r="I98" s="537">
        <v>207962</v>
      </c>
      <c r="J98" s="537" t="s">
        <v>658</v>
      </c>
      <c r="K98" s="537" t="s">
        <v>659</v>
      </c>
      <c r="L98" s="540">
        <v>32.763333333333335</v>
      </c>
      <c r="M98" s="540">
        <v>3</v>
      </c>
      <c r="N98" s="541">
        <v>98.29</v>
      </c>
    </row>
    <row r="99" spans="1:14" ht="14.45" customHeight="1" x14ac:dyDescent="0.2">
      <c r="A99" s="535" t="s">
        <v>562</v>
      </c>
      <c r="B99" s="536" t="s">
        <v>563</v>
      </c>
      <c r="C99" s="537" t="s">
        <v>576</v>
      </c>
      <c r="D99" s="538" t="s">
        <v>577</v>
      </c>
      <c r="E99" s="539">
        <v>50113001</v>
      </c>
      <c r="F99" s="538" t="s">
        <v>588</v>
      </c>
      <c r="G99" s="537" t="s">
        <v>602</v>
      </c>
      <c r="H99" s="537">
        <v>100536</v>
      </c>
      <c r="I99" s="537">
        <v>536</v>
      </c>
      <c r="J99" s="537" t="s">
        <v>755</v>
      </c>
      <c r="K99" s="537" t="s">
        <v>591</v>
      </c>
      <c r="L99" s="540">
        <v>49.320000000000007</v>
      </c>
      <c r="M99" s="540">
        <v>2</v>
      </c>
      <c r="N99" s="541">
        <v>98.640000000000015</v>
      </c>
    </row>
    <row r="100" spans="1:14" ht="14.45" customHeight="1" x14ac:dyDescent="0.2">
      <c r="A100" s="535" t="s">
        <v>562</v>
      </c>
      <c r="B100" s="536" t="s">
        <v>563</v>
      </c>
      <c r="C100" s="537" t="s">
        <v>576</v>
      </c>
      <c r="D100" s="538" t="s">
        <v>577</v>
      </c>
      <c r="E100" s="539">
        <v>50113001</v>
      </c>
      <c r="F100" s="538" t="s">
        <v>588</v>
      </c>
      <c r="G100" s="537" t="s">
        <v>602</v>
      </c>
      <c r="H100" s="537">
        <v>107981</v>
      </c>
      <c r="I100" s="537">
        <v>7981</v>
      </c>
      <c r="J100" s="537" t="s">
        <v>756</v>
      </c>
      <c r="K100" s="537" t="s">
        <v>757</v>
      </c>
      <c r="L100" s="540">
        <v>41.27000000000001</v>
      </c>
      <c r="M100" s="540">
        <v>1</v>
      </c>
      <c r="N100" s="541">
        <v>41.27000000000001</v>
      </c>
    </row>
    <row r="101" spans="1:14" ht="14.45" customHeight="1" x14ac:dyDescent="0.2">
      <c r="A101" s="535" t="s">
        <v>562</v>
      </c>
      <c r="B101" s="536" t="s">
        <v>563</v>
      </c>
      <c r="C101" s="537" t="s">
        <v>576</v>
      </c>
      <c r="D101" s="538" t="s">
        <v>577</v>
      </c>
      <c r="E101" s="539">
        <v>50113001</v>
      </c>
      <c r="F101" s="538" t="s">
        <v>588</v>
      </c>
      <c r="G101" s="537" t="s">
        <v>589</v>
      </c>
      <c r="H101" s="537">
        <v>157992</v>
      </c>
      <c r="I101" s="537">
        <v>57992</v>
      </c>
      <c r="J101" s="537" t="s">
        <v>758</v>
      </c>
      <c r="K101" s="537" t="s">
        <v>759</v>
      </c>
      <c r="L101" s="540">
        <v>44.83</v>
      </c>
      <c r="M101" s="540">
        <v>2</v>
      </c>
      <c r="N101" s="541">
        <v>89.66</v>
      </c>
    </row>
    <row r="102" spans="1:14" ht="14.45" customHeight="1" x14ac:dyDescent="0.2">
      <c r="A102" s="535" t="s">
        <v>562</v>
      </c>
      <c r="B102" s="536" t="s">
        <v>563</v>
      </c>
      <c r="C102" s="537" t="s">
        <v>576</v>
      </c>
      <c r="D102" s="538" t="s">
        <v>577</v>
      </c>
      <c r="E102" s="539">
        <v>50113001</v>
      </c>
      <c r="F102" s="538" t="s">
        <v>588</v>
      </c>
      <c r="G102" s="537" t="s">
        <v>589</v>
      </c>
      <c r="H102" s="537">
        <v>100610</v>
      </c>
      <c r="I102" s="537">
        <v>610</v>
      </c>
      <c r="J102" s="537" t="s">
        <v>760</v>
      </c>
      <c r="K102" s="537" t="s">
        <v>761</v>
      </c>
      <c r="L102" s="540">
        <v>72.42</v>
      </c>
      <c r="M102" s="540">
        <v>2</v>
      </c>
      <c r="N102" s="541">
        <v>144.84</v>
      </c>
    </row>
    <row r="103" spans="1:14" ht="14.45" customHeight="1" x14ac:dyDescent="0.2">
      <c r="A103" s="535" t="s">
        <v>562</v>
      </c>
      <c r="B103" s="536" t="s">
        <v>563</v>
      </c>
      <c r="C103" s="537" t="s">
        <v>576</v>
      </c>
      <c r="D103" s="538" t="s">
        <v>577</v>
      </c>
      <c r="E103" s="539">
        <v>50113001</v>
      </c>
      <c r="F103" s="538" t="s">
        <v>588</v>
      </c>
      <c r="G103" s="537" t="s">
        <v>589</v>
      </c>
      <c r="H103" s="537">
        <v>104380</v>
      </c>
      <c r="I103" s="537">
        <v>4380</v>
      </c>
      <c r="J103" s="537" t="s">
        <v>762</v>
      </c>
      <c r="K103" s="537" t="s">
        <v>763</v>
      </c>
      <c r="L103" s="540">
        <v>355.88</v>
      </c>
      <c r="M103" s="540">
        <v>1</v>
      </c>
      <c r="N103" s="541">
        <v>355.88</v>
      </c>
    </row>
    <row r="104" spans="1:14" ht="14.45" customHeight="1" x14ac:dyDescent="0.2">
      <c r="A104" s="535" t="s">
        <v>562</v>
      </c>
      <c r="B104" s="536" t="s">
        <v>563</v>
      </c>
      <c r="C104" s="537" t="s">
        <v>576</v>
      </c>
      <c r="D104" s="538" t="s">
        <v>577</v>
      </c>
      <c r="E104" s="539">
        <v>50113001</v>
      </c>
      <c r="F104" s="538" t="s">
        <v>588</v>
      </c>
      <c r="G104" s="537" t="s">
        <v>589</v>
      </c>
      <c r="H104" s="537">
        <v>131215</v>
      </c>
      <c r="I104" s="537">
        <v>31215</v>
      </c>
      <c r="J104" s="537" t="s">
        <v>676</v>
      </c>
      <c r="K104" s="537" t="s">
        <v>764</v>
      </c>
      <c r="L104" s="540">
        <v>54.800000000000004</v>
      </c>
      <c r="M104" s="540">
        <v>2</v>
      </c>
      <c r="N104" s="541">
        <v>109.60000000000001</v>
      </c>
    </row>
    <row r="105" spans="1:14" ht="14.45" customHeight="1" x14ac:dyDescent="0.2">
      <c r="A105" s="535" t="s">
        <v>562</v>
      </c>
      <c r="B105" s="536" t="s">
        <v>563</v>
      </c>
      <c r="C105" s="537" t="s">
        <v>576</v>
      </c>
      <c r="D105" s="538" t="s">
        <v>577</v>
      </c>
      <c r="E105" s="539">
        <v>50113001</v>
      </c>
      <c r="F105" s="538" t="s">
        <v>588</v>
      </c>
      <c r="G105" s="537" t="s">
        <v>589</v>
      </c>
      <c r="H105" s="537">
        <v>191836</v>
      </c>
      <c r="I105" s="537">
        <v>91836</v>
      </c>
      <c r="J105" s="537" t="s">
        <v>765</v>
      </c>
      <c r="K105" s="537" t="s">
        <v>766</v>
      </c>
      <c r="L105" s="540">
        <v>44.61</v>
      </c>
      <c r="M105" s="540">
        <v>1</v>
      </c>
      <c r="N105" s="541">
        <v>44.61</v>
      </c>
    </row>
    <row r="106" spans="1:14" ht="14.45" customHeight="1" x14ac:dyDescent="0.2">
      <c r="A106" s="535" t="s">
        <v>562</v>
      </c>
      <c r="B106" s="536" t="s">
        <v>563</v>
      </c>
      <c r="C106" s="537" t="s">
        <v>576</v>
      </c>
      <c r="D106" s="538" t="s">
        <v>577</v>
      </c>
      <c r="E106" s="539">
        <v>50113005</v>
      </c>
      <c r="F106" s="538" t="s">
        <v>683</v>
      </c>
      <c r="G106" s="537" t="s">
        <v>589</v>
      </c>
      <c r="H106" s="537">
        <v>13309</v>
      </c>
      <c r="I106" s="537">
        <v>0</v>
      </c>
      <c r="J106" s="537" t="s">
        <v>767</v>
      </c>
      <c r="K106" s="537" t="s">
        <v>768</v>
      </c>
      <c r="L106" s="540">
        <v>9800.9999999999982</v>
      </c>
      <c r="M106" s="540">
        <v>1</v>
      </c>
      <c r="N106" s="541">
        <v>9800.9999999999982</v>
      </c>
    </row>
    <row r="107" spans="1:14" ht="14.45" customHeight="1" x14ac:dyDescent="0.2">
      <c r="A107" s="535" t="s">
        <v>562</v>
      </c>
      <c r="B107" s="536" t="s">
        <v>563</v>
      </c>
      <c r="C107" s="537" t="s">
        <v>576</v>
      </c>
      <c r="D107" s="538" t="s">
        <v>577</v>
      </c>
      <c r="E107" s="539">
        <v>50113005</v>
      </c>
      <c r="F107" s="538" t="s">
        <v>683</v>
      </c>
      <c r="G107" s="537" t="s">
        <v>589</v>
      </c>
      <c r="H107" s="537">
        <v>498529</v>
      </c>
      <c r="I107" s="537">
        <v>0</v>
      </c>
      <c r="J107" s="537" t="s">
        <v>769</v>
      </c>
      <c r="K107" s="537" t="s">
        <v>770</v>
      </c>
      <c r="L107" s="540">
        <v>106480</v>
      </c>
      <c r="M107" s="540">
        <v>1</v>
      </c>
      <c r="N107" s="541">
        <v>106480</v>
      </c>
    </row>
    <row r="108" spans="1:14" ht="14.45" customHeight="1" x14ac:dyDescent="0.2">
      <c r="A108" s="535" t="s">
        <v>562</v>
      </c>
      <c r="B108" s="536" t="s">
        <v>563</v>
      </c>
      <c r="C108" s="537" t="s">
        <v>576</v>
      </c>
      <c r="D108" s="538" t="s">
        <v>577</v>
      </c>
      <c r="E108" s="539">
        <v>50113005</v>
      </c>
      <c r="F108" s="538" t="s">
        <v>683</v>
      </c>
      <c r="G108" s="537" t="s">
        <v>589</v>
      </c>
      <c r="H108" s="537">
        <v>25459</v>
      </c>
      <c r="I108" s="537">
        <v>0</v>
      </c>
      <c r="J108" s="537" t="s">
        <v>771</v>
      </c>
      <c r="K108" s="537" t="s">
        <v>772</v>
      </c>
      <c r="L108" s="540">
        <v>22924</v>
      </c>
      <c r="M108" s="540">
        <v>20</v>
      </c>
      <c r="N108" s="541">
        <v>458480</v>
      </c>
    </row>
    <row r="109" spans="1:14" ht="14.45" customHeight="1" x14ac:dyDescent="0.2">
      <c r="A109" s="535" t="s">
        <v>562</v>
      </c>
      <c r="B109" s="536" t="s">
        <v>563</v>
      </c>
      <c r="C109" s="537" t="s">
        <v>576</v>
      </c>
      <c r="D109" s="538" t="s">
        <v>577</v>
      </c>
      <c r="E109" s="539">
        <v>50113005</v>
      </c>
      <c r="F109" s="538" t="s">
        <v>683</v>
      </c>
      <c r="G109" s="537" t="s">
        <v>589</v>
      </c>
      <c r="H109" s="537">
        <v>66437</v>
      </c>
      <c r="I109" s="537">
        <v>0</v>
      </c>
      <c r="J109" s="537" t="s">
        <v>773</v>
      </c>
      <c r="K109" s="537" t="s">
        <v>774</v>
      </c>
      <c r="L109" s="540">
        <v>2689.8666666666663</v>
      </c>
      <c r="M109" s="540">
        <v>3</v>
      </c>
      <c r="N109" s="541">
        <v>8069.5999999999995</v>
      </c>
    </row>
    <row r="110" spans="1:14" ht="14.45" customHeight="1" x14ac:dyDescent="0.2">
      <c r="A110" s="535" t="s">
        <v>562</v>
      </c>
      <c r="B110" s="536" t="s">
        <v>563</v>
      </c>
      <c r="C110" s="537" t="s">
        <v>576</v>
      </c>
      <c r="D110" s="538" t="s">
        <v>577</v>
      </c>
      <c r="E110" s="539">
        <v>50113005</v>
      </c>
      <c r="F110" s="538" t="s">
        <v>683</v>
      </c>
      <c r="G110" s="537" t="s">
        <v>589</v>
      </c>
      <c r="H110" s="537">
        <v>169461</v>
      </c>
      <c r="I110" s="537">
        <v>0</v>
      </c>
      <c r="J110" s="537" t="s">
        <v>775</v>
      </c>
      <c r="K110" s="537" t="s">
        <v>776</v>
      </c>
      <c r="L110" s="540">
        <v>6338.75</v>
      </c>
      <c r="M110" s="540">
        <v>2</v>
      </c>
      <c r="N110" s="541">
        <v>12677.5</v>
      </c>
    </row>
    <row r="111" spans="1:14" ht="14.45" customHeight="1" x14ac:dyDescent="0.2">
      <c r="A111" s="535" t="s">
        <v>562</v>
      </c>
      <c r="B111" s="536" t="s">
        <v>563</v>
      </c>
      <c r="C111" s="537" t="s">
        <v>576</v>
      </c>
      <c r="D111" s="538" t="s">
        <v>577</v>
      </c>
      <c r="E111" s="539">
        <v>50113005</v>
      </c>
      <c r="F111" s="538" t="s">
        <v>683</v>
      </c>
      <c r="G111" s="537" t="s">
        <v>589</v>
      </c>
      <c r="H111" s="537">
        <v>66441</v>
      </c>
      <c r="I111" s="537">
        <v>0</v>
      </c>
      <c r="J111" s="537" t="s">
        <v>777</v>
      </c>
      <c r="K111" s="537" t="s">
        <v>778</v>
      </c>
      <c r="L111" s="540">
        <v>13146.924999999997</v>
      </c>
      <c r="M111" s="540">
        <v>8</v>
      </c>
      <c r="N111" s="541">
        <v>105175.39999999998</v>
      </c>
    </row>
    <row r="112" spans="1:14" ht="14.45" customHeight="1" x14ac:dyDescent="0.2">
      <c r="A112" s="535" t="s">
        <v>562</v>
      </c>
      <c r="B112" s="536" t="s">
        <v>563</v>
      </c>
      <c r="C112" s="537" t="s">
        <v>576</v>
      </c>
      <c r="D112" s="538" t="s">
        <v>577</v>
      </c>
      <c r="E112" s="539">
        <v>50113005</v>
      </c>
      <c r="F112" s="538" t="s">
        <v>683</v>
      </c>
      <c r="G112" s="537" t="s">
        <v>589</v>
      </c>
      <c r="H112" s="537">
        <v>13307</v>
      </c>
      <c r="I112" s="537">
        <v>0</v>
      </c>
      <c r="J112" s="537" t="s">
        <v>779</v>
      </c>
      <c r="K112" s="537" t="s">
        <v>780</v>
      </c>
      <c r="L112" s="540">
        <v>13960.584917639337</v>
      </c>
      <c r="M112" s="540">
        <v>24</v>
      </c>
      <c r="N112" s="541">
        <v>335054.03802334407</v>
      </c>
    </row>
    <row r="113" spans="1:14" ht="14.45" customHeight="1" x14ac:dyDescent="0.2">
      <c r="A113" s="535" t="s">
        <v>562</v>
      </c>
      <c r="B113" s="536" t="s">
        <v>563</v>
      </c>
      <c r="C113" s="537" t="s">
        <v>576</v>
      </c>
      <c r="D113" s="538" t="s">
        <v>577</v>
      </c>
      <c r="E113" s="539">
        <v>50113005</v>
      </c>
      <c r="F113" s="538" t="s">
        <v>683</v>
      </c>
      <c r="G113" s="537" t="s">
        <v>589</v>
      </c>
      <c r="H113" s="537">
        <v>498225</v>
      </c>
      <c r="I113" s="537">
        <v>0</v>
      </c>
      <c r="J113" s="537" t="s">
        <v>781</v>
      </c>
      <c r="K113" s="537" t="s">
        <v>329</v>
      </c>
      <c r="L113" s="540">
        <v>3025</v>
      </c>
      <c r="M113" s="540">
        <v>1</v>
      </c>
      <c r="N113" s="541">
        <v>3025</v>
      </c>
    </row>
    <row r="114" spans="1:14" ht="14.45" customHeight="1" x14ac:dyDescent="0.2">
      <c r="A114" s="535" t="s">
        <v>562</v>
      </c>
      <c r="B114" s="536" t="s">
        <v>563</v>
      </c>
      <c r="C114" s="537" t="s">
        <v>576</v>
      </c>
      <c r="D114" s="538" t="s">
        <v>577</v>
      </c>
      <c r="E114" s="539">
        <v>50113005</v>
      </c>
      <c r="F114" s="538" t="s">
        <v>683</v>
      </c>
      <c r="G114" s="537" t="s">
        <v>589</v>
      </c>
      <c r="H114" s="537">
        <v>13302</v>
      </c>
      <c r="I114" s="537">
        <v>0</v>
      </c>
      <c r="J114" s="537" t="s">
        <v>782</v>
      </c>
      <c r="K114" s="537" t="s">
        <v>783</v>
      </c>
      <c r="L114" s="540">
        <v>3226.6707073592188</v>
      </c>
      <c r="M114" s="540">
        <v>15</v>
      </c>
      <c r="N114" s="541">
        <v>48400.060610388282</v>
      </c>
    </row>
    <row r="115" spans="1:14" ht="14.45" customHeight="1" x14ac:dyDescent="0.2">
      <c r="A115" s="535" t="s">
        <v>562</v>
      </c>
      <c r="B115" s="536" t="s">
        <v>563</v>
      </c>
      <c r="C115" s="537" t="s">
        <v>576</v>
      </c>
      <c r="D115" s="538" t="s">
        <v>577</v>
      </c>
      <c r="E115" s="539">
        <v>50113005</v>
      </c>
      <c r="F115" s="538" t="s">
        <v>683</v>
      </c>
      <c r="G115" s="537" t="s">
        <v>589</v>
      </c>
      <c r="H115" s="537">
        <v>66401</v>
      </c>
      <c r="I115" s="537">
        <v>0</v>
      </c>
      <c r="J115" s="537" t="s">
        <v>784</v>
      </c>
      <c r="K115" s="537" t="s">
        <v>785</v>
      </c>
      <c r="L115" s="540">
        <v>44281.600000000006</v>
      </c>
      <c r="M115" s="540">
        <v>2</v>
      </c>
      <c r="N115" s="541">
        <v>88563.200000000012</v>
      </c>
    </row>
    <row r="116" spans="1:14" ht="14.45" customHeight="1" x14ac:dyDescent="0.2">
      <c r="A116" s="535" t="s">
        <v>562</v>
      </c>
      <c r="B116" s="536" t="s">
        <v>563</v>
      </c>
      <c r="C116" s="537" t="s">
        <v>576</v>
      </c>
      <c r="D116" s="538" t="s">
        <v>577</v>
      </c>
      <c r="E116" s="539">
        <v>50113005</v>
      </c>
      <c r="F116" s="538" t="s">
        <v>683</v>
      </c>
      <c r="G116" s="537" t="s">
        <v>589</v>
      </c>
      <c r="H116" s="537">
        <v>18765</v>
      </c>
      <c r="I116" s="537">
        <v>0</v>
      </c>
      <c r="J116" s="537" t="s">
        <v>786</v>
      </c>
      <c r="K116" s="537" t="s">
        <v>787</v>
      </c>
      <c r="L116" s="540">
        <v>22660</v>
      </c>
      <c r="M116" s="540">
        <v>2</v>
      </c>
      <c r="N116" s="541">
        <v>45320</v>
      </c>
    </row>
    <row r="117" spans="1:14" ht="14.45" customHeight="1" x14ac:dyDescent="0.2">
      <c r="A117" s="535" t="s">
        <v>562</v>
      </c>
      <c r="B117" s="536" t="s">
        <v>563</v>
      </c>
      <c r="C117" s="537" t="s">
        <v>576</v>
      </c>
      <c r="D117" s="538" t="s">
        <v>577</v>
      </c>
      <c r="E117" s="539">
        <v>50113005</v>
      </c>
      <c r="F117" s="538" t="s">
        <v>683</v>
      </c>
      <c r="G117" s="537" t="s">
        <v>589</v>
      </c>
      <c r="H117" s="537">
        <v>13304</v>
      </c>
      <c r="I117" s="537">
        <v>0</v>
      </c>
      <c r="J117" s="537" t="s">
        <v>788</v>
      </c>
      <c r="K117" s="537" t="s">
        <v>789</v>
      </c>
      <c r="L117" s="540">
        <v>4397.6500341566916</v>
      </c>
      <c r="M117" s="540">
        <v>40</v>
      </c>
      <c r="N117" s="541">
        <v>175906.00136626765</v>
      </c>
    </row>
    <row r="118" spans="1:14" ht="14.45" customHeight="1" x14ac:dyDescent="0.2">
      <c r="A118" s="535" t="s">
        <v>562</v>
      </c>
      <c r="B118" s="536" t="s">
        <v>563</v>
      </c>
      <c r="C118" s="537" t="s">
        <v>576</v>
      </c>
      <c r="D118" s="538" t="s">
        <v>577</v>
      </c>
      <c r="E118" s="539">
        <v>50113005</v>
      </c>
      <c r="F118" s="538" t="s">
        <v>683</v>
      </c>
      <c r="G118" s="537" t="s">
        <v>589</v>
      </c>
      <c r="H118" s="537">
        <v>142203</v>
      </c>
      <c r="I118" s="537">
        <v>0</v>
      </c>
      <c r="J118" s="537" t="s">
        <v>790</v>
      </c>
      <c r="K118" s="537" t="s">
        <v>791</v>
      </c>
      <c r="L118" s="540">
        <v>11784.299999999996</v>
      </c>
      <c r="M118" s="540">
        <v>19</v>
      </c>
      <c r="N118" s="541">
        <v>223901.69999999992</v>
      </c>
    </row>
    <row r="119" spans="1:14" ht="14.45" customHeight="1" x14ac:dyDescent="0.2">
      <c r="A119" s="535" t="s">
        <v>562</v>
      </c>
      <c r="B119" s="536" t="s">
        <v>563</v>
      </c>
      <c r="C119" s="537" t="s">
        <v>576</v>
      </c>
      <c r="D119" s="538" t="s">
        <v>577</v>
      </c>
      <c r="E119" s="539">
        <v>50113005</v>
      </c>
      <c r="F119" s="538" t="s">
        <v>683</v>
      </c>
      <c r="G119" s="537" t="s">
        <v>589</v>
      </c>
      <c r="H119" s="537">
        <v>207641</v>
      </c>
      <c r="I119" s="537">
        <v>0</v>
      </c>
      <c r="J119" s="537" t="s">
        <v>792</v>
      </c>
      <c r="K119" s="537" t="s">
        <v>793</v>
      </c>
      <c r="L119" s="540">
        <v>3353.9</v>
      </c>
      <c r="M119" s="540">
        <v>1</v>
      </c>
      <c r="N119" s="541">
        <v>3353.9</v>
      </c>
    </row>
    <row r="120" spans="1:14" ht="14.45" customHeight="1" x14ac:dyDescent="0.2">
      <c r="A120" s="535" t="s">
        <v>562</v>
      </c>
      <c r="B120" s="536" t="s">
        <v>563</v>
      </c>
      <c r="C120" s="537" t="s">
        <v>576</v>
      </c>
      <c r="D120" s="538" t="s">
        <v>577</v>
      </c>
      <c r="E120" s="539">
        <v>50113005</v>
      </c>
      <c r="F120" s="538" t="s">
        <v>683</v>
      </c>
      <c r="G120" s="537" t="s">
        <v>589</v>
      </c>
      <c r="H120" s="537">
        <v>167066</v>
      </c>
      <c r="I120" s="537">
        <v>0</v>
      </c>
      <c r="J120" s="537" t="s">
        <v>794</v>
      </c>
      <c r="K120" s="537" t="s">
        <v>795</v>
      </c>
      <c r="L120" s="540">
        <v>31231.200000000001</v>
      </c>
      <c r="M120" s="540">
        <v>1</v>
      </c>
      <c r="N120" s="541">
        <v>31231.200000000001</v>
      </c>
    </row>
    <row r="121" spans="1:14" ht="14.45" customHeight="1" x14ac:dyDescent="0.2">
      <c r="A121" s="535" t="s">
        <v>562</v>
      </c>
      <c r="B121" s="536" t="s">
        <v>563</v>
      </c>
      <c r="C121" s="537" t="s">
        <v>576</v>
      </c>
      <c r="D121" s="538" t="s">
        <v>577</v>
      </c>
      <c r="E121" s="539">
        <v>50113005</v>
      </c>
      <c r="F121" s="538" t="s">
        <v>683</v>
      </c>
      <c r="G121" s="537" t="s">
        <v>589</v>
      </c>
      <c r="H121" s="537">
        <v>498281</v>
      </c>
      <c r="I121" s="537">
        <v>0</v>
      </c>
      <c r="J121" s="537" t="s">
        <v>796</v>
      </c>
      <c r="K121" s="537" t="s">
        <v>797</v>
      </c>
      <c r="L121" s="540">
        <v>4388.1750000000002</v>
      </c>
      <c r="M121" s="540">
        <v>8</v>
      </c>
      <c r="N121" s="541">
        <v>35105.4</v>
      </c>
    </row>
    <row r="122" spans="1:14" ht="14.45" customHeight="1" x14ac:dyDescent="0.2">
      <c r="A122" s="535" t="s">
        <v>562</v>
      </c>
      <c r="B122" s="536" t="s">
        <v>563</v>
      </c>
      <c r="C122" s="537" t="s">
        <v>576</v>
      </c>
      <c r="D122" s="538" t="s">
        <v>577</v>
      </c>
      <c r="E122" s="539">
        <v>50113005</v>
      </c>
      <c r="F122" s="538" t="s">
        <v>683</v>
      </c>
      <c r="G122" s="537" t="s">
        <v>589</v>
      </c>
      <c r="H122" s="537">
        <v>66429</v>
      </c>
      <c r="I122" s="537">
        <v>0</v>
      </c>
      <c r="J122" s="537" t="s">
        <v>798</v>
      </c>
      <c r="K122" s="537" t="s">
        <v>799</v>
      </c>
      <c r="L122" s="540">
        <v>1678.4166666666667</v>
      </c>
      <c r="M122" s="540">
        <v>12</v>
      </c>
      <c r="N122" s="541">
        <v>20141</v>
      </c>
    </row>
    <row r="123" spans="1:14" ht="14.45" customHeight="1" x14ac:dyDescent="0.2">
      <c r="A123" s="535" t="s">
        <v>562</v>
      </c>
      <c r="B123" s="536" t="s">
        <v>563</v>
      </c>
      <c r="C123" s="537" t="s">
        <v>576</v>
      </c>
      <c r="D123" s="538" t="s">
        <v>577</v>
      </c>
      <c r="E123" s="539">
        <v>50113005</v>
      </c>
      <c r="F123" s="538" t="s">
        <v>683</v>
      </c>
      <c r="G123" s="537" t="s">
        <v>589</v>
      </c>
      <c r="H123" s="537">
        <v>66427</v>
      </c>
      <c r="I123" s="537">
        <v>0</v>
      </c>
      <c r="J123" s="537" t="s">
        <v>800</v>
      </c>
      <c r="K123" s="537" t="s">
        <v>801</v>
      </c>
      <c r="L123" s="540">
        <v>1668.6999999999996</v>
      </c>
      <c r="M123" s="540">
        <v>5</v>
      </c>
      <c r="N123" s="541">
        <v>8343.4999999999982</v>
      </c>
    </row>
    <row r="124" spans="1:14" ht="14.45" customHeight="1" x14ac:dyDescent="0.2">
      <c r="A124" s="535" t="s">
        <v>562</v>
      </c>
      <c r="B124" s="536" t="s">
        <v>563</v>
      </c>
      <c r="C124" s="537" t="s">
        <v>576</v>
      </c>
      <c r="D124" s="538" t="s">
        <v>577</v>
      </c>
      <c r="E124" s="539">
        <v>50113005</v>
      </c>
      <c r="F124" s="538" t="s">
        <v>683</v>
      </c>
      <c r="G124" s="537" t="s">
        <v>589</v>
      </c>
      <c r="H124" s="537">
        <v>66426</v>
      </c>
      <c r="I124" s="537">
        <v>0</v>
      </c>
      <c r="J124" s="537" t="s">
        <v>802</v>
      </c>
      <c r="K124" s="537" t="s">
        <v>803</v>
      </c>
      <c r="L124" s="540">
        <v>2878.2874999999999</v>
      </c>
      <c r="M124" s="540">
        <v>40</v>
      </c>
      <c r="N124" s="541">
        <v>115131.5</v>
      </c>
    </row>
    <row r="125" spans="1:14" ht="14.45" customHeight="1" x14ac:dyDescent="0.2">
      <c r="A125" s="535" t="s">
        <v>562</v>
      </c>
      <c r="B125" s="536" t="s">
        <v>563</v>
      </c>
      <c r="C125" s="537" t="s">
        <v>576</v>
      </c>
      <c r="D125" s="538" t="s">
        <v>577</v>
      </c>
      <c r="E125" s="539">
        <v>50113005</v>
      </c>
      <c r="F125" s="538" t="s">
        <v>683</v>
      </c>
      <c r="G125" s="537" t="s">
        <v>589</v>
      </c>
      <c r="H125" s="537">
        <v>94428</v>
      </c>
      <c r="I125" s="537">
        <v>0</v>
      </c>
      <c r="J125" s="537" t="s">
        <v>804</v>
      </c>
      <c r="K125" s="537" t="s">
        <v>805</v>
      </c>
      <c r="L125" s="540">
        <v>2710.6538461538462</v>
      </c>
      <c r="M125" s="540">
        <v>13</v>
      </c>
      <c r="N125" s="541">
        <v>35238.5</v>
      </c>
    </row>
    <row r="126" spans="1:14" ht="14.45" customHeight="1" x14ac:dyDescent="0.2">
      <c r="A126" s="535" t="s">
        <v>562</v>
      </c>
      <c r="B126" s="536" t="s">
        <v>563</v>
      </c>
      <c r="C126" s="537" t="s">
        <v>576</v>
      </c>
      <c r="D126" s="538" t="s">
        <v>577</v>
      </c>
      <c r="E126" s="539">
        <v>50113005</v>
      </c>
      <c r="F126" s="538" t="s">
        <v>683</v>
      </c>
      <c r="G126" s="537" t="s">
        <v>589</v>
      </c>
      <c r="H126" s="537">
        <v>119867</v>
      </c>
      <c r="I126" s="537">
        <v>0</v>
      </c>
      <c r="J126" s="537" t="s">
        <v>806</v>
      </c>
      <c r="K126" s="537" t="s">
        <v>805</v>
      </c>
      <c r="L126" s="540">
        <v>15214.414285714285</v>
      </c>
      <c r="M126" s="540">
        <v>35</v>
      </c>
      <c r="N126" s="541">
        <v>532504.5</v>
      </c>
    </row>
    <row r="127" spans="1:14" ht="14.45" customHeight="1" x14ac:dyDescent="0.2">
      <c r="A127" s="535" t="s">
        <v>562</v>
      </c>
      <c r="B127" s="536" t="s">
        <v>563</v>
      </c>
      <c r="C127" s="537" t="s">
        <v>576</v>
      </c>
      <c r="D127" s="538" t="s">
        <v>577</v>
      </c>
      <c r="E127" s="539">
        <v>50113005</v>
      </c>
      <c r="F127" s="538" t="s">
        <v>683</v>
      </c>
      <c r="G127" s="537" t="s">
        <v>589</v>
      </c>
      <c r="H127" s="537">
        <v>115800</v>
      </c>
      <c r="I127" s="537">
        <v>0</v>
      </c>
      <c r="J127" s="537" t="s">
        <v>807</v>
      </c>
      <c r="K127" s="537" t="s">
        <v>808</v>
      </c>
      <c r="L127" s="540">
        <v>15838.867647058823</v>
      </c>
      <c r="M127" s="540">
        <v>34</v>
      </c>
      <c r="N127" s="541">
        <v>538521.5</v>
      </c>
    </row>
    <row r="128" spans="1:14" ht="14.45" customHeight="1" x14ac:dyDescent="0.2">
      <c r="A128" s="535" t="s">
        <v>562</v>
      </c>
      <c r="B128" s="536" t="s">
        <v>563</v>
      </c>
      <c r="C128" s="537" t="s">
        <v>576</v>
      </c>
      <c r="D128" s="538" t="s">
        <v>577</v>
      </c>
      <c r="E128" s="539">
        <v>50113005</v>
      </c>
      <c r="F128" s="538" t="s">
        <v>683</v>
      </c>
      <c r="G128" s="537" t="s">
        <v>589</v>
      </c>
      <c r="H128" s="537">
        <v>46499</v>
      </c>
      <c r="I128" s="537">
        <v>0</v>
      </c>
      <c r="J128" s="537" t="s">
        <v>694</v>
      </c>
      <c r="K128" s="537" t="s">
        <v>695</v>
      </c>
      <c r="L128" s="540">
        <v>1705</v>
      </c>
      <c r="M128" s="540">
        <v>2</v>
      </c>
      <c r="N128" s="541">
        <v>3410</v>
      </c>
    </row>
    <row r="129" spans="1:14" ht="14.45" customHeight="1" x14ac:dyDescent="0.2">
      <c r="A129" s="535" t="s">
        <v>562</v>
      </c>
      <c r="B129" s="536" t="s">
        <v>563</v>
      </c>
      <c r="C129" s="537" t="s">
        <v>576</v>
      </c>
      <c r="D129" s="538" t="s">
        <v>577</v>
      </c>
      <c r="E129" s="539">
        <v>50113005</v>
      </c>
      <c r="F129" s="538" t="s">
        <v>683</v>
      </c>
      <c r="G129" s="537" t="s">
        <v>589</v>
      </c>
      <c r="H129" s="537">
        <v>46498</v>
      </c>
      <c r="I129" s="537">
        <v>0</v>
      </c>
      <c r="J129" s="537" t="s">
        <v>704</v>
      </c>
      <c r="K129" s="537" t="s">
        <v>705</v>
      </c>
      <c r="L129" s="540">
        <v>5863</v>
      </c>
      <c r="M129" s="540">
        <v>2</v>
      </c>
      <c r="N129" s="541">
        <v>11726</v>
      </c>
    </row>
    <row r="130" spans="1:14" ht="14.45" customHeight="1" x14ac:dyDescent="0.2">
      <c r="A130" s="535" t="s">
        <v>562</v>
      </c>
      <c r="B130" s="536" t="s">
        <v>563</v>
      </c>
      <c r="C130" s="537" t="s">
        <v>576</v>
      </c>
      <c r="D130" s="538" t="s">
        <v>577</v>
      </c>
      <c r="E130" s="539">
        <v>50113005</v>
      </c>
      <c r="F130" s="538" t="s">
        <v>683</v>
      </c>
      <c r="G130" s="537" t="s">
        <v>589</v>
      </c>
      <c r="H130" s="537">
        <v>61199</v>
      </c>
      <c r="I130" s="537">
        <v>0</v>
      </c>
      <c r="J130" s="537" t="s">
        <v>708</v>
      </c>
      <c r="K130" s="537" t="s">
        <v>709</v>
      </c>
      <c r="L130" s="540">
        <v>29249</v>
      </c>
      <c r="M130" s="540">
        <v>46</v>
      </c>
      <c r="N130" s="541">
        <v>1345454</v>
      </c>
    </row>
    <row r="131" spans="1:14" ht="14.45" customHeight="1" x14ac:dyDescent="0.2">
      <c r="A131" s="535" t="s">
        <v>562</v>
      </c>
      <c r="B131" s="536" t="s">
        <v>563</v>
      </c>
      <c r="C131" s="537" t="s">
        <v>576</v>
      </c>
      <c r="D131" s="538" t="s">
        <v>577</v>
      </c>
      <c r="E131" s="539">
        <v>50113005</v>
      </c>
      <c r="F131" s="538" t="s">
        <v>683</v>
      </c>
      <c r="G131" s="537" t="s">
        <v>589</v>
      </c>
      <c r="H131" s="537">
        <v>61197</v>
      </c>
      <c r="I131" s="537">
        <v>0</v>
      </c>
      <c r="J131" s="537" t="s">
        <v>809</v>
      </c>
      <c r="K131" s="537" t="s">
        <v>810</v>
      </c>
      <c r="L131" s="540">
        <v>23917.581395348829</v>
      </c>
      <c r="M131" s="540">
        <v>43</v>
      </c>
      <c r="N131" s="541">
        <v>1028455.9999999997</v>
      </c>
    </row>
    <row r="132" spans="1:14" ht="14.45" customHeight="1" x14ac:dyDescent="0.2">
      <c r="A132" s="535" t="s">
        <v>562</v>
      </c>
      <c r="B132" s="536" t="s">
        <v>563</v>
      </c>
      <c r="C132" s="537" t="s">
        <v>576</v>
      </c>
      <c r="D132" s="538" t="s">
        <v>577</v>
      </c>
      <c r="E132" s="539">
        <v>50113005</v>
      </c>
      <c r="F132" s="538" t="s">
        <v>683</v>
      </c>
      <c r="G132" s="537" t="s">
        <v>589</v>
      </c>
      <c r="H132" s="537">
        <v>59195</v>
      </c>
      <c r="I132" s="537">
        <v>0</v>
      </c>
      <c r="J132" s="537" t="s">
        <v>811</v>
      </c>
      <c r="K132" s="537" t="s">
        <v>812</v>
      </c>
      <c r="L132" s="540">
        <v>8794.5</v>
      </c>
      <c r="M132" s="540">
        <v>2</v>
      </c>
      <c r="N132" s="541">
        <v>17589</v>
      </c>
    </row>
    <row r="133" spans="1:14" ht="14.45" customHeight="1" x14ac:dyDescent="0.2">
      <c r="A133" s="535" t="s">
        <v>562</v>
      </c>
      <c r="B133" s="536" t="s">
        <v>563</v>
      </c>
      <c r="C133" s="537" t="s">
        <v>576</v>
      </c>
      <c r="D133" s="538" t="s">
        <v>577</v>
      </c>
      <c r="E133" s="539">
        <v>50113009</v>
      </c>
      <c r="F133" s="538" t="s">
        <v>813</v>
      </c>
      <c r="G133" s="537" t="s">
        <v>589</v>
      </c>
      <c r="H133" s="537">
        <v>167779</v>
      </c>
      <c r="I133" s="537">
        <v>167779</v>
      </c>
      <c r="J133" s="537" t="s">
        <v>814</v>
      </c>
      <c r="K133" s="537" t="s">
        <v>815</v>
      </c>
      <c r="L133" s="540">
        <v>1897.0769230769231</v>
      </c>
      <c r="M133" s="540">
        <v>195</v>
      </c>
      <c r="N133" s="541">
        <v>369930</v>
      </c>
    </row>
    <row r="134" spans="1:14" ht="14.45" customHeight="1" x14ac:dyDescent="0.2">
      <c r="A134" s="535" t="s">
        <v>562</v>
      </c>
      <c r="B134" s="536" t="s">
        <v>563</v>
      </c>
      <c r="C134" s="537" t="s">
        <v>582</v>
      </c>
      <c r="D134" s="538" t="s">
        <v>583</v>
      </c>
      <c r="E134" s="539">
        <v>50113001</v>
      </c>
      <c r="F134" s="538" t="s">
        <v>588</v>
      </c>
      <c r="G134" s="537" t="s">
        <v>589</v>
      </c>
      <c r="H134" s="537">
        <v>196886</v>
      </c>
      <c r="I134" s="537">
        <v>96886</v>
      </c>
      <c r="J134" s="537" t="s">
        <v>710</v>
      </c>
      <c r="K134" s="537" t="s">
        <v>711</v>
      </c>
      <c r="L134" s="540">
        <v>50.16</v>
      </c>
      <c r="M134" s="540">
        <v>10</v>
      </c>
      <c r="N134" s="541">
        <v>501.59999999999997</v>
      </c>
    </row>
    <row r="135" spans="1:14" ht="14.45" customHeight="1" x14ac:dyDescent="0.2">
      <c r="A135" s="535" t="s">
        <v>562</v>
      </c>
      <c r="B135" s="536" t="s">
        <v>563</v>
      </c>
      <c r="C135" s="537" t="s">
        <v>582</v>
      </c>
      <c r="D135" s="538" t="s">
        <v>583</v>
      </c>
      <c r="E135" s="539">
        <v>50113001</v>
      </c>
      <c r="F135" s="538" t="s">
        <v>588</v>
      </c>
      <c r="G135" s="537" t="s">
        <v>589</v>
      </c>
      <c r="H135" s="537">
        <v>100362</v>
      </c>
      <c r="I135" s="537">
        <v>362</v>
      </c>
      <c r="J135" s="537" t="s">
        <v>590</v>
      </c>
      <c r="K135" s="537" t="s">
        <v>591</v>
      </c>
      <c r="L135" s="540">
        <v>72.39500000000001</v>
      </c>
      <c r="M135" s="540">
        <v>4</v>
      </c>
      <c r="N135" s="541">
        <v>289.58000000000004</v>
      </c>
    </row>
    <row r="136" spans="1:14" ht="14.45" customHeight="1" x14ac:dyDescent="0.2">
      <c r="A136" s="535" t="s">
        <v>562</v>
      </c>
      <c r="B136" s="536" t="s">
        <v>563</v>
      </c>
      <c r="C136" s="537" t="s">
        <v>582</v>
      </c>
      <c r="D136" s="538" t="s">
        <v>583</v>
      </c>
      <c r="E136" s="539">
        <v>50113001</v>
      </c>
      <c r="F136" s="538" t="s">
        <v>588</v>
      </c>
      <c r="G136" s="537" t="s">
        <v>589</v>
      </c>
      <c r="H136" s="537">
        <v>845369</v>
      </c>
      <c r="I136" s="537">
        <v>107987</v>
      </c>
      <c r="J136" s="537" t="s">
        <v>816</v>
      </c>
      <c r="K136" s="537" t="s">
        <v>817</v>
      </c>
      <c r="L136" s="540">
        <v>112.16999999999999</v>
      </c>
      <c r="M136" s="540">
        <v>2</v>
      </c>
      <c r="N136" s="541">
        <v>224.33999999999997</v>
      </c>
    </row>
    <row r="137" spans="1:14" ht="14.45" customHeight="1" x14ac:dyDescent="0.2">
      <c r="A137" s="535" t="s">
        <v>562</v>
      </c>
      <c r="B137" s="536" t="s">
        <v>563</v>
      </c>
      <c r="C137" s="537" t="s">
        <v>582</v>
      </c>
      <c r="D137" s="538" t="s">
        <v>583</v>
      </c>
      <c r="E137" s="539">
        <v>50113001</v>
      </c>
      <c r="F137" s="538" t="s">
        <v>588</v>
      </c>
      <c r="G137" s="537" t="s">
        <v>589</v>
      </c>
      <c r="H137" s="537">
        <v>196610</v>
      </c>
      <c r="I137" s="537">
        <v>96610</v>
      </c>
      <c r="J137" s="537" t="s">
        <v>714</v>
      </c>
      <c r="K137" s="537" t="s">
        <v>715</v>
      </c>
      <c r="L137" s="540">
        <v>51.740000000000009</v>
      </c>
      <c r="M137" s="540">
        <v>1</v>
      </c>
      <c r="N137" s="541">
        <v>51.740000000000009</v>
      </c>
    </row>
    <row r="138" spans="1:14" ht="14.45" customHeight="1" x14ac:dyDescent="0.2">
      <c r="A138" s="535" t="s">
        <v>562</v>
      </c>
      <c r="B138" s="536" t="s">
        <v>563</v>
      </c>
      <c r="C138" s="537" t="s">
        <v>582</v>
      </c>
      <c r="D138" s="538" t="s">
        <v>583</v>
      </c>
      <c r="E138" s="539">
        <v>50113001</v>
      </c>
      <c r="F138" s="538" t="s">
        <v>588</v>
      </c>
      <c r="G138" s="537" t="s">
        <v>589</v>
      </c>
      <c r="H138" s="537">
        <v>208456</v>
      </c>
      <c r="I138" s="537">
        <v>208456</v>
      </c>
      <c r="J138" s="537" t="s">
        <v>600</v>
      </c>
      <c r="K138" s="537" t="s">
        <v>601</v>
      </c>
      <c r="L138" s="540">
        <v>738.54</v>
      </c>
      <c r="M138" s="540">
        <v>0.1</v>
      </c>
      <c r="N138" s="541">
        <v>73.853999999999999</v>
      </c>
    </row>
    <row r="139" spans="1:14" ht="14.45" customHeight="1" x14ac:dyDescent="0.2">
      <c r="A139" s="535" t="s">
        <v>562</v>
      </c>
      <c r="B139" s="536" t="s">
        <v>563</v>
      </c>
      <c r="C139" s="537" t="s">
        <v>582</v>
      </c>
      <c r="D139" s="538" t="s">
        <v>583</v>
      </c>
      <c r="E139" s="539">
        <v>50113001</v>
      </c>
      <c r="F139" s="538" t="s">
        <v>588</v>
      </c>
      <c r="G139" s="537" t="s">
        <v>589</v>
      </c>
      <c r="H139" s="537">
        <v>173394</v>
      </c>
      <c r="I139" s="537">
        <v>173394</v>
      </c>
      <c r="J139" s="537" t="s">
        <v>818</v>
      </c>
      <c r="K139" s="537" t="s">
        <v>819</v>
      </c>
      <c r="L139" s="540">
        <v>423.71999999999997</v>
      </c>
      <c r="M139" s="540">
        <v>16</v>
      </c>
      <c r="N139" s="541">
        <v>6779.5199999999995</v>
      </c>
    </row>
    <row r="140" spans="1:14" ht="14.45" customHeight="1" x14ac:dyDescent="0.2">
      <c r="A140" s="535" t="s">
        <v>562</v>
      </c>
      <c r="B140" s="536" t="s">
        <v>563</v>
      </c>
      <c r="C140" s="537" t="s">
        <v>582</v>
      </c>
      <c r="D140" s="538" t="s">
        <v>583</v>
      </c>
      <c r="E140" s="539">
        <v>50113001</v>
      </c>
      <c r="F140" s="538" t="s">
        <v>588</v>
      </c>
      <c r="G140" s="537" t="s">
        <v>589</v>
      </c>
      <c r="H140" s="537">
        <v>225150</v>
      </c>
      <c r="I140" s="537">
        <v>225150</v>
      </c>
      <c r="J140" s="537" t="s">
        <v>820</v>
      </c>
      <c r="K140" s="537" t="s">
        <v>821</v>
      </c>
      <c r="L140" s="540">
        <v>87.064999999999969</v>
      </c>
      <c r="M140" s="540">
        <v>80</v>
      </c>
      <c r="N140" s="541">
        <v>6965.199999999998</v>
      </c>
    </row>
    <row r="141" spans="1:14" ht="14.45" customHeight="1" x14ac:dyDescent="0.2">
      <c r="A141" s="535" t="s">
        <v>562</v>
      </c>
      <c r="B141" s="536" t="s">
        <v>563</v>
      </c>
      <c r="C141" s="537" t="s">
        <v>582</v>
      </c>
      <c r="D141" s="538" t="s">
        <v>583</v>
      </c>
      <c r="E141" s="539">
        <v>50113001</v>
      </c>
      <c r="F141" s="538" t="s">
        <v>588</v>
      </c>
      <c r="G141" s="537" t="s">
        <v>589</v>
      </c>
      <c r="H141" s="537">
        <v>243197</v>
      </c>
      <c r="I141" s="537">
        <v>243197</v>
      </c>
      <c r="J141" s="537" t="s">
        <v>820</v>
      </c>
      <c r="K141" s="537" t="s">
        <v>821</v>
      </c>
      <c r="L141" s="540">
        <v>87.885000000000005</v>
      </c>
      <c r="M141" s="540">
        <v>50</v>
      </c>
      <c r="N141" s="541">
        <v>4394.25</v>
      </c>
    </row>
    <row r="142" spans="1:14" ht="14.45" customHeight="1" x14ac:dyDescent="0.2">
      <c r="A142" s="535" t="s">
        <v>562</v>
      </c>
      <c r="B142" s="536" t="s">
        <v>563</v>
      </c>
      <c r="C142" s="537" t="s">
        <v>582</v>
      </c>
      <c r="D142" s="538" t="s">
        <v>583</v>
      </c>
      <c r="E142" s="539">
        <v>50113001</v>
      </c>
      <c r="F142" s="538" t="s">
        <v>588</v>
      </c>
      <c r="G142" s="537" t="s">
        <v>589</v>
      </c>
      <c r="H142" s="537">
        <v>100409</v>
      </c>
      <c r="I142" s="537">
        <v>409</v>
      </c>
      <c r="J142" s="537" t="s">
        <v>822</v>
      </c>
      <c r="K142" s="537" t="s">
        <v>653</v>
      </c>
      <c r="L142" s="540">
        <v>79.67</v>
      </c>
      <c r="M142" s="540">
        <v>1</v>
      </c>
      <c r="N142" s="541">
        <v>79.67</v>
      </c>
    </row>
    <row r="143" spans="1:14" ht="14.45" customHeight="1" x14ac:dyDescent="0.2">
      <c r="A143" s="535" t="s">
        <v>562</v>
      </c>
      <c r="B143" s="536" t="s">
        <v>563</v>
      </c>
      <c r="C143" s="537" t="s">
        <v>582</v>
      </c>
      <c r="D143" s="538" t="s">
        <v>583</v>
      </c>
      <c r="E143" s="539">
        <v>50113001</v>
      </c>
      <c r="F143" s="538" t="s">
        <v>588</v>
      </c>
      <c r="G143" s="537" t="s">
        <v>589</v>
      </c>
      <c r="H143" s="537">
        <v>841498</v>
      </c>
      <c r="I143" s="537">
        <v>31951</v>
      </c>
      <c r="J143" s="537" t="s">
        <v>607</v>
      </c>
      <c r="K143" s="537" t="s">
        <v>608</v>
      </c>
      <c r="L143" s="540">
        <v>51.760000000000019</v>
      </c>
      <c r="M143" s="540">
        <v>1</v>
      </c>
      <c r="N143" s="541">
        <v>51.760000000000019</v>
      </c>
    </row>
    <row r="144" spans="1:14" ht="14.45" customHeight="1" x14ac:dyDescent="0.2">
      <c r="A144" s="535" t="s">
        <v>562</v>
      </c>
      <c r="B144" s="536" t="s">
        <v>563</v>
      </c>
      <c r="C144" s="537" t="s">
        <v>582</v>
      </c>
      <c r="D144" s="538" t="s">
        <v>583</v>
      </c>
      <c r="E144" s="539">
        <v>50113001</v>
      </c>
      <c r="F144" s="538" t="s">
        <v>588</v>
      </c>
      <c r="G144" s="537" t="s">
        <v>589</v>
      </c>
      <c r="H144" s="537">
        <v>184090</v>
      </c>
      <c r="I144" s="537">
        <v>84090</v>
      </c>
      <c r="J144" s="537" t="s">
        <v>823</v>
      </c>
      <c r="K144" s="537" t="s">
        <v>824</v>
      </c>
      <c r="L144" s="540">
        <v>60.08</v>
      </c>
      <c r="M144" s="540">
        <v>10</v>
      </c>
      <c r="N144" s="541">
        <v>600.79999999999995</v>
      </c>
    </row>
    <row r="145" spans="1:14" ht="14.45" customHeight="1" x14ac:dyDescent="0.2">
      <c r="A145" s="535" t="s">
        <v>562</v>
      </c>
      <c r="B145" s="536" t="s">
        <v>563</v>
      </c>
      <c r="C145" s="537" t="s">
        <v>582</v>
      </c>
      <c r="D145" s="538" t="s">
        <v>583</v>
      </c>
      <c r="E145" s="539">
        <v>50113001</v>
      </c>
      <c r="F145" s="538" t="s">
        <v>588</v>
      </c>
      <c r="G145" s="537" t="s">
        <v>589</v>
      </c>
      <c r="H145" s="537">
        <v>230423</v>
      </c>
      <c r="I145" s="537">
        <v>230423</v>
      </c>
      <c r="J145" s="537" t="s">
        <v>723</v>
      </c>
      <c r="K145" s="537" t="s">
        <v>724</v>
      </c>
      <c r="L145" s="540">
        <v>39.68</v>
      </c>
      <c r="M145" s="540">
        <v>2</v>
      </c>
      <c r="N145" s="541">
        <v>79.36</v>
      </c>
    </row>
    <row r="146" spans="1:14" ht="14.45" customHeight="1" x14ac:dyDescent="0.2">
      <c r="A146" s="535" t="s">
        <v>562</v>
      </c>
      <c r="B146" s="536" t="s">
        <v>563</v>
      </c>
      <c r="C146" s="537" t="s">
        <v>582</v>
      </c>
      <c r="D146" s="538" t="s">
        <v>583</v>
      </c>
      <c r="E146" s="539">
        <v>50113001</v>
      </c>
      <c r="F146" s="538" t="s">
        <v>588</v>
      </c>
      <c r="G146" s="537" t="s">
        <v>589</v>
      </c>
      <c r="H146" s="537">
        <v>104071</v>
      </c>
      <c r="I146" s="537">
        <v>4071</v>
      </c>
      <c r="J146" s="537" t="s">
        <v>725</v>
      </c>
      <c r="K146" s="537" t="s">
        <v>727</v>
      </c>
      <c r="L146" s="540">
        <v>224.11000000000004</v>
      </c>
      <c r="M146" s="540">
        <v>1</v>
      </c>
      <c r="N146" s="541">
        <v>224.11000000000004</v>
      </c>
    </row>
    <row r="147" spans="1:14" ht="14.45" customHeight="1" x14ac:dyDescent="0.2">
      <c r="A147" s="535" t="s">
        <v>562</v>
      </c>
      <c r="B147" s="536" t="s">
        <v>563</v>
      </c>
      <c r="C147" s="537" t="s">
        <v>582</v>
      </c>
      <c r="D147" s="538" t="s">
        <v>583</v>
      </c>
      <c r="E147" s="539">
        <v>50113001</v>
      </c>
      <c r="F147" s="538" t="s">
        <v>588</v>
      </c>
      <c r="G147" s="537" t="s">
        <v>589</v>
      </c>
      <c r="H147" s="537">
        <v>102479</v>
      </c>
      <c r="I147" s="537">
        <v>2479</v>
      </c>
      <c r="J147" s="537" t="s">
        <v>725</v>
      </c>
      <c r="K147" s="537" t="s">
        <v>726</v>
      </c>
      <c r="L147" s="540">
        <v>65.490000000000009</v>
      </c>
      <c r="M147" s="540">
        <v>4</v>
      </c>
      <c r="N147" s="541">
        <v>261.96000000000004</v>
      </c>
    </row>
    <row r="148" spans="1:14" ht="14.45" customHeight="1" x14ac:dyDescent="0.2">
      <c r="A148" s="535" t="s">
        <v>562</v>
      </c>
      <c r="B148" s="536" t="s">
        <v>563</v>
      </c>
      <c r="C148" s="537" t="s">
        <v>582</v>
      </c>
      <c r="D148" s="538" t="s">
        <v>583</v>
      </c>
      <c r="E148" s="539">
        <v>50113001</v>
      </c>
      <c r="F148" s="538" t="s">
        <v>588</v>
      </c>
      <c r="G148" s="537" t="s">
        <v>589</v>
      </c>
      <c r="H148" s="537">
        <v>216572</v>
      </c>
      <c r="I148" s="537">
        <v>216572</v>
      </c>
      <c r="J148" s="537" t="s">
        <v>825</v>
      </c>
      <c r="K148" s="537" t="s">
        <v>826</v>
      </c>
      <c r="L148" s="540">
        <v>43.810000000000016</v>
      </c>
      <c r="M148" s="540">
        <v>1</v>
      </c>
      <c r="N148" s="541">
        <v>43.810000000000016</v>
      </c>
    </row>
    <row r="149" spans="1:14" ht="14.45" customHeight="1" x14ac:dyDescent="0.2">
      <c r="A149" s="535" t="s">
        <v>562</v>
      </c>
      <c r="B149" s="536" t="s">
        <v>563</v>
      </c>
      <c r="C149" s="537" t="s">
        <v>582</v>
      </c>
      <c r="D149" s="538" t="s">
        <v>583</v>
      </c>
      <c r="E149" s="539">
        <v>50113001</v>
      </c>
      <c r="F149" s="538" t="s">
        <v>588</v>
      </c>
      <c r="G149" s="537" t="s">
        <v>589</v>
      </c>
      <c r="H149" s="537">
        <v>187660</v>
      </c>
      <c r="I149" s="537">
        <v>187660</v>
      </c>
      <c r="J149" s="537" t="s">
        <v>632</v>
      </c>
      <c r="K149" s="537" t="s">
        <v>827</v>
      </c>
      <c r="L149" s="540">
        <v>595.16933333333327</v>
      </c>
      <c r="M149" s="540">
        <v>5</v>
      </c>
      <c r="N149" s="541">
        <v>2975.8466666666664</v>
      </c>
    </row>
    <row r="150" spans="1:14" ht="14.45" customHeight="1" x14ac:dyDescent="0.2">
      <c r="A150" s="535" t="s">
        <v>562</v>
      </c>
      <c r="B150" s="536" t="s">
        <v>563</v>
      </c>
      <c r="C150" s="537" t="s">
        <v>582</v>
      </c>
      <c r="D150" s="538" t="s">
        <v>583</v>
      </c>
      <c r="E150" s="539">
        <v>50113001</v>
      </c>
      <c r="F150" s="538" t="s">
        <v>588</v>
      </c>
      <c r="G150" s="537" t="s">
        <v>589</v>
      </c>
      <c r="H150" s="537">
        <v>51367</v>
      </c>
      <c r="I150" s="537">
        <v>51367</v>
      </c>
      <c r="J150" s="537" t="s">
        <v>632</v>
      </c>
      <c r="K150" s="537" t="s">
        <v>740</v>
      </c>
      <c r="L150" s="540">
        <v>92.95</v>
      </c>
      <c r="M150" s="540">
        <v>25</v>
      </c>
      <c r="N150" s="541">
        <v>2323.75</v>
      </c>
    </row>
    <row r="151" spans="1:14" ht="14.45" customHeight="1" x14ac:dyDescent="0.2">
      <c r="A151" s="535" t="s">
        <v>562</v>
      </c>
      <c r="B151" s="536" t="s">
        <v>563</v>
      </c>
      <c r="C151" s="537" t="s">
        <v>582</v>
      </c>
      <c r="D151" s="538" t="s">
        <v>583</v>
      </c>
      <c r="E151" s="539">
        <v>50113001</v>
      </c>
      <c r="F151" s="538" t="s">
        <v>588</v>
      </c>
      <c r="G151" s="537" t="s">
        <v>589</v>
      </c>
      <c r="H151" s="537">
        <v>51366</v>
      </c>
      <c r="I151" s="537">
        <v>51366</v>
      </c>
      <c r="J151" s="537" t="s">
        <v>632</v>
      </c>
      <c r="K151" s="537" t="s">
        <v>739</v>
      </c>
      <c r="L151" s="540">
        <v>171.6</v>
      </c>
      <c r="M151" s="540">
        <v>4</v>
      </c>
      <c r="N151" s="541">
        <v>686.4</v>
      </c>
    </row>
    <row r="152" spans="1:14" ht="14.45" customHeight="1" x14ac:dyDescent="0.2">
      <c r="A152" s="535" t="s">
        <v>562</v>
      </c>
      <c r="B152" s="536" t="s">
        <v>563</v>
      </c>
      <c r="C152" s="537" t="s">
        <v>582</v>
      </c>
      <c r="D152" s="538" t="s">
        <v>583</v>
      </c>
      <c r="E152" s="539">
        <v>50113001</v>
      </c>
      <c r="F152" s="538" t="s">
        <v>588</v>
      </c>
      <c r="G152" s="537" t="s">
        <v>589</v>
      </c>
      <c r="H152" s="537">
        <v>51383</v>
      </c>
      <c r="I152" s="537">
        <v>51383</v>
      </c>
      <c r="J152" s="537" t="s">
        <v>632</v>
      </c>
      <c r="K152" s="537" t="s">
        <v>828</v>
      </c>
      <c r="L152" s="540">
        <v>93.5</v>
      </c>
      <c r="M152" s="540">
        <v>35</v>
      </c>
      <c r="N152" s="541">
        <v>3272.5</v>
      </c>
    </row>
    <row r="153" spans="1:14" ht="14.45" customHeight="1" x14ac:dyDescent="0.2">
      <c r="A153" s="535" t="s">
        <v>562</v>
      </c>
      <c r="B153" s="536" t="s">
        <v>563</v>
      </c>
      <c r="C153" s="537" t="s">
        <v>582</v>
      </c>
      <c r="D153" s="538" t="s">
        <v>583</v>
      </c>
      <c r="E153" s="539">
        <v>50113001</v>
      </c>
      <c r="F153" s="538" t="s">
        <v>588</v>
      </c>
      <c r="G153" s="537" t="s">
        <v>589</v>
      </c>
      <c r="H153" s="537">
        <v>51384</v>
      </c>
      <c r="I153" s="537">
        <v>51384</v>
      </c>
      <c r="J153" s="537" t="s">
        <v>632</v>
      </c>
      <c r="K153" s="537" t="s">
        <v>633</v>
      </c>
      <c r="L153" s="540">
        <v>192.5</v>
      </c>
      <c r="M153" s="540">
        <v>85</v>
      </c>
      <c r="N153" s="541">
        <v>16362.5</v>
      </c>
    </row>
    <row r="154" spans="1:14" ht="14.45" customHeight="1" x14ac:dyDescent="0.2">
      <c r="A154" s="535" t="s">
        <v>562</v>
      </c>
      <c r="B154" s="536" t="s">
        <v>563</v>
      </c>
      <c r="C154" s="537" t="s">
        <v>582</v>
      </c>
      <c r="D154" s="538" t="s">
        <v>583</v>
      </c>
      <c r="E154" s="539">
        <v>50113001</v>
      </c>
      <c r="F154" s="538" t="s">
        <v>588</v>
      </c>
      <c r="G154" s="537" t="s">
        <v>589</v>
      </c>
      <c r="H154" s="537">
        <v>157608</v>
      </c>
      <c r="I154" s="537">
        <v>57608</v>
      </c>
      <c r="J154" s="537" t="s">
        <v>634</v>
      </c>
      <c r="K154" s="537" t="s">
        <v>635</v>
      </c>
      <c r="L154" s="540">
        <v>100.25</v>
      </c>
      <c r="M154" s="540">
        <v>6</v>
      </c>
      <c r="N154" s="541">
        <v>601.5</v>
      </c>
    </row>
    <row r="155" spans="1:14" ht="14.45" customHeight="1" x14ac:dyDescent="0.2">
      <c r="A155" s="535" t="s">
        <v>562</v>
      </c>
      <c r="B155" s="536" t="s">
        <v>563</v>
      </c>
      <c r="C155" s="537" t="s">
        <v>582</v>
      </c>
      <c r="D155" s="538" t="s">
        <v>583</v>
      </c>
      <c r="E155" s="539">
        <v>50113001</v>
      </c>
      <c r="F155" s="538" t="s">
        <v>588</v>
      </c>
      <c r="G155" s="537" t="s">
        <v>602</v>
      </c>
      <c r="H155" s="537">
        <v>126786</v>
      </c>
      <c r="I155" s="537">
        <v>26786</v>
      </c>
      <c r="J155" s="537" t="s">
        <v>829</v>
      </c>
      <c r="K155" s="537" t="s">
        <v>830</v>
      </c>
      <c r="L155" s="540">
        <v>405.49000000000012</v>
      </c>
      <c r="M155" s="540">
        <v>1</v>
      </c>
      <c r="N155" s="541">
        <v>405.49000000000012</v>
      </c>
    </row>
    <row r="156" spans="1:14" ht="14.45" customHeight="1" x14ac:dyDescent="0.2">
      <c r="A156" s="535" t="s">
        <v>562</v>
      </c>
      <c r="B156" s="536" t="s">
        <v>563</v>
      </c>
      <c r="C156" s="537" t="s">
        <v>582</v>
      </c>
      <c r="D156" s="538" t="s">
        <v>583</v>
      </c>
      <c r="E156" s="539">
        <v>50113001</v>
      </c>
      <c r="F156" s="538" t="s">
        <v>588</v>
      </c>
      <c r="G156" s="537" t="s">
        <v>589</v>
      </c>
      <c r="H156" s="537">
        <v>191836</v>
      </c>
      <c r="I156" s="537">
        <v>91836</v>
      </c>
      <c r="J156" s="537" t="s">
        <v>765</v>
      </c>
      <c r="K156" s="537" t="s">
        <v>766</v>
      </c>
      <c r="L156" s="540">
        <v>44.610000000000007</v>
      </c>
      <c r="M156" s="540">
        <v>2</v>
      </c>
      <c r="N156" s="541">
        <v>89.220000000000013</v>
      </c>
    </row>
    <row r="157" spans="1:14" ht="14.45" customHeight="1" x14ac:dyDescent="0.2">
      <c r="A157" s="535" t="s">
        <v>562</v>
      </c>
      <c r="B157" s="536" t="s">
        <v>563</v>
      </c>
      <c r="C157" s="537" t="s">
        <v>582</v>
      </c>
      <c r="D157" s="538" t="s">
        <v>583</v>
      </c>
      <c r="E157" s="539">
        <v>50113001</v>
      </c>
      <c r="F157" s="538" t="s">
        <v>588</v>
      </c>
      <c r="G157" s="537" t="s">
        <v>602</v>
      </c>
      <c r="H157" s="537">
        <v>231956</v>
      </c>
      <c r="I157" s="537">
        <v>231956</v>
      </c>
      <c r="J157" s="537" t="s">
        <v>831</v>
      </c>
      <c r="K157" s="537" t="s">
        <v>832</v>
      </c>
      <c r="L157" s="540">
        <v>49.78</v>
      </c>
      <c r="M157" s="540">
        <v>1</v>
      </c>
      <c r="N157" s="541">
        <v>49.78</v>
      </c>
    </row>
    <row r="158" spans="1:14" ht="14.45" customHeight="1" x14ac:dyDescent="0.2">
      <c r="A158" s="535" t="s">
        <v>562</v>
      </c>
      <c r="B158" s="536" t="s">
        <v>563</v>
      </c>
      <c r="C158" s="537" t="s">
        <v>582</v>
      </c>
      <c r="D158" s="538" t="s">
        <v>583</v>
      </c>
      <c r="E158" s="539">
        <v>50113005</v>
      </c>
      <c r="F158" s="538" t="s">
        <v>683</v>
      </c>
      <c r="G158" s="537" t="s">
        <v>589</v>
      </c>
      <c r="H158" s="537">
        <v>499200</v>
      </c>
      <c r="I158" s="537">
        <v>0</v>
      </c>
      <c r="J158" s="537" t="s">
        <v>833</v>
      </c>
      <c r="K158" s="537" t="s">
        <v>834</v>
      </c>
      <c r="L158" s="540">
        <v>52635</v>
      </c>
      <c r="M158" s="540">
        <v>1</v>
      </c>
      <c r="N158" s="541">
        <v>52635</v>
      </c>
    </row>
    <row r="159" spans="1:14" ht="14.45" customHeight="1" x14ac:dyDescent="0.2">
      <c r="A159" s="535" t="s">
        <v>562</v>
      </c>
      <c r="B159" s="536" t="s">
        <v>563</v>
      </c>
      <c r="C159" s="537" t="s">
        <v>582</v>
      </c>
      <c r="D159" s="538" t="s">
        <v>583</v>
      </c>
      <c r="E159" s="539">
        <v>50113005</v>
      </c>
      <c r="F159" s="538" t="s">
        <v>683</v>
      </c>
      <c r="G159" s="537" t="s">
        <v>589</v>
      </c>
      <c r="H159" s="537">
        <v>142249</v>
      </c>
      <c r="I159" s="537">
        <v>0</v>
      </c>
      <c r="J159" s="537" t="s">
        <v>835</v>
      </c>
      <c r="K159" s="537" t="s">
        <v>836</v>
      </c>
      <c r="L159" s="540">
        <v>48225.1</v>
      </c>
      <c r="M159" s="540">
        <v>1</v>
      </c>
      <c r="N159" s="541">
        <v>48225.1</v>
      </c>
    </row>
    <row r="160" spans="1:14" ht="14.45" customHeight="1" x14ac:dyDescent="0.2">
      <c r="A160" s="535" t="s">
        <v>562</v>
      </c>
      <c r="B160" s="536" t="s">
        <v>563</v>
      </c>
      <c r="C160" s="537" t="s">
        <v>582</v>
      </c>
      <c r="D160" s="538" t="s">
        <v>583</v>
      </c>
      <c r="E160" s="539">
        <v>50113005</v>
      </c>
      <c r="F160" s="538" t="s">
        <v>683</v>
      </c>
      <c r="G160" s="537" t="s">
        <v>589</v>
      </c>
      <c r="H160" s="537">
        <v>142248</v>
      </c>
      <c r="I160" s="537">
        <v>0</v>
      </c>
      <c r="J160" s="537" t="s">
        <v>837</v>
      </c>
      <c r="K160" s="537" t="s">
        <v>838</v>
      </c>
      <c r="L160" s="540">
        <v>67405.8</v>
      </c>
      <c r="M160" s="540">
        <v>1</v>
      </c>
      <c r="N160" s="541">
        <v>67405.8</v>
      </c>
    </row>
    <row r="161" spans="1:14" ht="14.45" customHeight="1" x14ac:dyDescent="0.2">
      <c r="A161" s="535" t="s">
        <v>562</v>
      </c>
      <c r="B161" s="536" t="s">
        <v>563</v>
      </c>
      <c r="C161" s="537" t="s">
        <v>582</v>
      </c>
      <c r="D161" s="538" t="s">
        <v>583</v>
      </c>
      <c r="E161" s="539">
        <v>50113005</v>
      </c>
      <c r="F161" s="538" t="s">
        <v>683</v>
      </c>
      <c r="G161" s="537" t="s">
        <v>589</v>
      </c>
      <c r="H161" s="537">
        <v>142251</v>
      </c>
      <c r="I161" s="537">
        <v>0</v>
      </c>
      <c r="J161" s="537" t="s">
        <v>839</v>
      </c>
      <c r="K161" s="537" t="s">
        <v>840</v>
      </c>
      <c r="L161" s="540">
        <v>84340.3</v>
      </c>
      <c r="M161" s="540">
        <v>1</v>
      </c>
      <c r="N161" s="541">
        <v>84340.3</v>
      </c>
    </row>
    <row r="162" spans="1:14" ht="14.45" customHeight="1" x14ac:dyDescent="0.2">
      <c r="A162" s="535" t="s">
        <v>562</v>
      </c>
      <c r="B162" s="536" t="s">
        <v>563</v>
      </c>
      <c r="C162" s="537" t="s">
        <v>582</v>
      </c>
      <c r="D162" s="538" t="s">
        <v>583</v>
      </c>
      <c r="E162" s="539">
        <v>50113005</v>
      </c>
      <c r="F162" s="538" t="s">
        <v>683</v>
      </c>
      <c r="G162" s="537" t="s">
        <v>589</v>
      </c>
      <c r="H162" s="537">
        <v>222264</v>
      </c>
      <c r="I162" s="537">
        <v>0</v>
      </c>
      <c r="J162" s="537" t="s">
        <v>841</v>
      </c>
      <c r="K162" s="537" t="s">
        <v>842</v>
      </c>
      <c r="L162" s="540">
        <v>24700.5</v>
      </c>
      <c r="M162" s="540">
        <v>2</v>
      </c>
      <c r="N162" s="541">
        <v>49401</v>
      </c>
    </row>
    <row r="163" spans="1:14" ht="14.45" customHeight="1" x14ac:dyDescent="0.2">
      <c r="A163" s="535" t="s">
        <v>562</v>
      </c>
      <c r="B163" s="536" t="s">
        <v>563</v>
      </c>
      <c r="C163" s="537" t="s">
        <v>582</v>
      </c>
      <c r="D163" s="538" t="s">
        <v>583</v>
      </c>
      <c r="E163" s="539">
        <v>50113005</v>
      </c>
      <c r="F163" s="538" t="s">
        <v>683</v>
      </c>
      <c r="G163" s="537" t="s">
        <v>589</v>
      </c>
      <c r="H163" s="537">
        <v>31555</v>
      </c>
      <c r="I163" s="537">
        <v>0</v>
      </c>
      <c r="J163" s="537" t="s">
        <v>843</v>
      </c>
      <c r="K163" s="537" t="s">
        <v>844</v>
      </c>
      <c r="L163" s="540">
        <v>6534</v>
      </c>
      <c r="M163" s="540">
        <v>2</v>
      </c>
      <c r="N163" s="541">
        <v>13068</v>
      </c>
    </row>
    <row r="164" spans="1:14" ht="14.45" customHeight="1" x14ac:dyDescent="0.2">
      <c r="A164" s="535" t="s">
        <v>562</v>
      </c>
      <c r="B164" s="536" t="s">
        <v>563</v>
      </c>
      <c r="C164" s="537" t="s">
        <v>582</v>
      </c>
      <c r="D164" s="538" t="s">
        <v>583</v>
      </c>
      <c r="E164" s="539">
        <v>50113005</v>
      </c>
      <c r="F164" s="538" t="s">
        <v>683</v>
      </c>
      <c r="G164" s="537" t="s">
        <v>589</v>
      </c>
      <c r="H164" s="537">
        <v>31556</v>
      </c>
      <c r="I164" s="537">
        <v>0</v>
      </c>
      <c r="J164" s="537" t="s">
        <v>845</v>
      </c>
      <c r="K164" s="537" t="s">
        <v>846</v>
      </c>
      <c r="L164" s="540">
        <v>13068</v>
      </c>
      <c r="M164" s="540">
        <v>1</v>
      </c>
      <c r="N164" s="541">
        <v>13068</v>
      </c>
    </row>
    <row r="165" spans="1:14" ht="14.45" customHeight="1" x14ac:dyDescent="0.2">
      <c r="A165" s="535" t="s">
        <v>562</v>
      </c>
      <c r="B165" s="536" t="s">
        <v>563</v>
      </c>
      <c r="C165" s="537" t="s">
        <v>582</v>
      </c>
      <c r="D165" s="538" t="s">
        <v>583</v>
      </c>
      <c r="E165" s="539">
        <v>50113005</v>
      </c>
      <c r="F165" s="538" t="s">
        <v>683</v>
      </c>
      <c r="G165" s="537" t="s">
        <v>589</v>
      </c>
      <c r="H165" s="537">
        <v>31557</v>
      </c>
      <c r="I165" s="537">
        <v>0</v>
      </c>
      <c r="J165" s="537" t="s">
        <v>847</v>
      </c>
      <c r="K165" s="537" t="s">
        <v>848</v>
      </c>
      <c r="L165" s="540">
        <v>19486.5</v>
      </c>
      <c r="M165" s="540">
        <v>14</v>
      </c>
      <c r="N165" s="541">
        <v>272811</v>
      </c>
    </row>
    <row r="166" spans="1:14" ht="14.45" customHeight="1" x14ac:dyDescent="0.2">
      <c r="A166" s="535" t="s">
        <v>562</v>
      </c>
      <c r="B166" s="536" t="s">
        <v>563</v>
      </c>
      <c r="C166" s="537" t="s">
        <v>582</v>
      </c>
      <c r="D166" s="538" t="s">
        <v>583</v>
      </c>
      <c r="E166" s="539">
        <v>50113005</v>
      </c>
      <c r="F166" s="538" t="s">
        <v>683</v>
      </c>
      <c r="G166" s="537" t="s">
        <v>589</v>
      </c>
      <c r="H166" s="537">
        <v>31558</v>
      </c>
      <c r="I166" s="537">
        <v>0</v>
      </c>
      <c r="J166" s="537" t="s">
        <v>849</v>
      </c>
      <c r="K166" s="537" t="s">
        <v>850</v>
      </c>
      <c r="L166" s="540">
        <v>26136</v>
      </c>
      <c r="M166" s="540">
        <v>149</v>
      </c>
      <c r="N166" s="541">
        <v>3894264</v>
      </c>
    </row>
    <row r="167" spans="1:14" ht="14.45" customHeight="1" x14ac:dyDescent="0.2">
      <c r="A167" s="535" t="s">
        <v>562</v>
      </c>
      <c r="B167" s="536" t="s">
        <v>563</v>
      </c>
      <c r="C167" s="537" t="s">
        <v>582</v>
      </c>
      <c r="D167" s="538" t="s">
        <v>583</v>
      </c>
      <c r="E167" s="539">
        <v>50113005</v>
      </c>
      <c r="F167" s="538" t="s">
        <v>683</v>
      </c>
      <c r="G167" s="537" t="s">
        <v>589</v>
      </c>
      <c r="H167" s="537">
        <v>31559</v>
      </c>
      <c r="I167" s="537">
        <v>0</v>
      </c>
      <c r="J167" s="537" t="s">
        <v>851</v>
      </c>
      <c r="K167" s="537" t="s">
        <v>852</v>
      </c>
      <c r="L167" s="540">
        <v>32670</v>
      </c>
      <c r="M167" s="540">
        <v>255</v>
      </c>
      <c r="N167" s="541">
        <v>8330850</v>
      </c>
    </row>
    <row r="168" spans="1:14" ht="14.45" customHeight="1" x14ac:dyDescent="0.2">
      <c r="A168" s="535" t="s">
        <v>562</v>
      </c>
      <c r="B168" s="536" t="s">
        <v>563</v>
      </c>
      <c r="C168" s="537" t="s">
        <v>582</v>
      </c>
      <c r="D168" s="538" t="s">
        <v>583</v>
      </c>
      <c r="E168" s="539">
        <v>50113005</v>
      </c>
      <c r="F168" s="538" t="s">
        <v>683</v>
      </c>
      <c r="G168" s="537" t="s">
        <v>589</v>
      </c>
      <c r="H168" s="537">
        <v>31560</v>
      </c>
      <c r="I168" s="537">
        <v>0</v>
      </c>
      <c r="J168" s="537" t="s">
        <v>853</v>
      </c>
      <c r="K168" s="537" t="s">
        <v>854</v>
      </c>
      <c r="L168" s="540">
        <v>39204</v>
      </c>
      <c r="M168" s="540">
        <v>28</v>
      </c>
      <c r="N168" s="541">
        <v>1097712</v>
      </c>
    </row>
    <row r="169" spans="1:14" ht="14.45" customHeight="1" x14ac:dyDescent="0.2">
      <c r="A169" s="535" t="s">
        <v>562</v>
      </c>
      <c r="B169" s="536" t="s">
        <v>563</v>
      </c>
      <c r="C169" s="537" t="s">
        <v>582</v>
      </c>
      <c r="D169" s="538" t="s">
        <v>583</v>
      </c>
      <c r="E169" s="539">
        <v>50113005</v>
      </c>
      <c r="F169" s="538" t="s">
        <v>683</v>
      </c>
      <c r="G169" s="537" t="s">
        <v>589</v>
      </c>
      <c r="H169" s="537">
        <v>31561</v>
      </c>
      <c r="I169" s="537">
        <v>0</v>
      </c>
      <c r="J169" s="537" t="s">
        <v>855</v>
      </c>
      <c r="K169" s="537" t="s">
        <v>856</v>
      </c>
      <c r="L169" s="540">
        <v>45738</v>
      </c>
      <c r="M169" s="540">
        <v>1</v>
      </c>
      <c r="N169" s="541">
        <v>45738</v>
      </c>
    </row>
    <row r="170" spans="1:14" ht="14.45" customHeight="1" x14ac:dyDescent="0.2">
      <c r="A170" s="535" t="s">
        <v>562</v>
      </c>
      <c r="B170" s="536" t="s">
        <v>563</v>
      </c>
      <c r="C170" s="537" t="s">
        <v>582</v>
      </c>
      <c r="D170" s="538" t="s">
        <v>583</v>
      </c>
      <c r="E170" s="539">
        <v>50113005</v>
      </c>
      <c r="F170" s="538" t="s">
        <v>683</v>
      </c>
      <c r="G170" s="537" t="s">
        <v>589</v>
      </c>
      <c r="H170" s="537">
        <v>498751</v>
      </c>
      <c r="I170" s="537">
        <v>0</v>
      </c>
      <c r="J170" s="537" t="s">
        <v>857</v>
      </c>
      <c r="K170" s="537" t="s">
        <v>858</v>
      </c>
      <c r="L170" s="540">
        <v>50534</v>
      </c>
      <c r="M170" s="540">
        <v>2</v>
      </c>
      <c r="N170" s="541">
        <v>101068</v>
      </c>
    </row>
    <row r="171" spans="1:14" ht="14.45" customHeight="1" x14ac:dyDescent="0.2">
      <c r="A171" s="535" t="s">
        <v>562</v>
      </c>
      <c r="B171" s="536" t="s">
        <v>563</v>
      </c>
      <c r="C171" s="537" t="s">
        <v>582</v>
      </c>
      <c r="D171" s="538" t="s">
        <v>583</v>
      </c>
      <c r="E171" s="539">
        <v>50113005</v>
      </c>
      <c r="F171" s="538" t="s">
        <v>683</v>
      </c>
      <c r="G171" s="537" t="s">
        <v>589</v>
      </c>
      <c r="H171" s="537">
        <v>498750</v>
      </c>
      <c r="I171" s="537">
        <v>0</v>
      </c>
      <c r="J171" s="537" t="s">
        <v>859</v>
      </c>
      <c r="K171" s="537" t="s">
        <v>858</v>
      </c>
      <c r="L171" s="540">
        <v>75801</v>
      </c>
      <c r="M171" s="540">
        <v>5</v>
      </c>
      <c r="N171" s="541">
        <v>379005</v>
      </c>
    </row>
    <row r="172" spans="1:14" ht="14.45" customHeight="1" x14ac:dyDescent="0.2">
      <c r="A172" s="535" t="s">
        <v>562</v>
      </c>
      <c r="B172" s="536" t="s">
        <v>563</v>
      </c>
      <c r="C172" s="537" t="s">
        <v>582</v>
      </c>
      <c r="D172" s="538" t="s">
        <v>583</v>
      </c>
      <c r="E172" s="539">
        <v>50113005</v>
      </c>
      <c r="F172" s="538" t="s">
        <v>683</v>
      </c>
      <c r="G172" s="537" t="s">
        <v>589</v>
      </c>
      <c r="H172" s="537">
        <v>499209</v>
      </c>
      <c r="I172" s="537">
        <v>0</v>
      </c>
      <c r="J172" s="537" t="s">
        <v>860</v>
      </c>
      <c r="K172" s="537" t="s">
        <v>858</v>
      </c>
      <c r="L172" s="540">
        <v>101068</v>
      </c>
      <c r="M172" s="540">
        <v>1</v>
      </c>
      <c r="N172" s="541">
        <v>101068</v>
      </c>
    </row>
    <row r="173" spans="1:14" ht="14.45" customHeight="1" x14ac:dyDescent="0.2">
      <c r="A173" s="535" t="s">
        <v>562</v>
      </c>
      <c r="B173" s="536" t="s">
        <v>563</v>
      </c>
      <c r="C173" s="537" t="s">
        <v>582</v>
      </c>
      <c r="D173" s="538" t="s">
        <v>583</v>
      </c>
      <c r="E173" s="539">
        <v>50113005</v>
      </c>
      <c r="F173" s="538" t="s">
        <v>683</v>
      </c>
      <c r="G173" s="537" t="s">
        <v>589</v>
      </c>
      <c r="H173" s="537">
        <v>498246</v>
      </c>
      <c r="I173" s="537">
        <v>0</v>
      </c>
      <c r="J173" s="537" t="s">
        <v>861</v>
      </c>
      <c r="K173" s="537" t="s">
        <v>862</v>
      </c>
      <c r="L173" s="540">
        <v>80736.7</v>
      </c>
      <c r="M173" s="540">
        <v>1</v>
      </c>
      <c r="N173" s="541">
        <v>80736.7</v>
      </c>
    </row>
    <row r="174" spans="1:14" ht="14.45" customHeight="1" x14ac:dyDescent="0.2">
      <c r="A174" s="535" t="s">
        <v>562</v>
      </c>
      <c r="B174" s="536" t="s">
        <v>563</v>
      </c>
      <c r="C174" s="537" t="s">
        <v>582</v>
      </c>
      <c r="D174" s="538" t="s">
        <v>583</v>
      </c>
      <c r="E174" s="539">
        <v>50113005</v>
      </c>
      <c r="F174" s="538" t="s">
        <v>683</v>
      </c>
      <c r="G174" s="537" t="s">
        <v>589</v>
      </c>
      <c r="H174" s="537">
        <v>182695</v>
      </c>
      <c r="I174" s="537">
        <v>0</v>
      </c>
      <c r="J174" s="537" t="s">
        <v>863</v>
      </c>
      <c r="K174" s="537" t="s">
        <v>864</v>
      </c>
      <c r="L174" s="540">
        <v>96071.8</v>
      </c>
      <c r="M174" s="540">
        <v>1</v>
      </c>
      <c r="N174" s="541">
        <v>96071.8</v>
      </c>
    </row>
    <row r="175" spans="1:14" ht="14.45" customHeight="1" x14ac:dyDescent="0.2">
      <c r="A175" s="535" t="s">
        <v>562</v>
      </c>
      <c r="B175" s="536" t="s">
        <v>563</v>
      </c>
      <c r="C175" s="537" t="s">
        <v>582</v>
      </c>
      <c r="D175" s="538" t="s">
        <v>583</v>
      </c>
      <c r="E175" s="539">
        <v>50113005</v>
      </c>
      <c r="F175" s="538" t="s">
        <v>683</v>
      </c>
      <c r="G175" s="537" t="s">
        <v>589</v>
      </c>
      <c r="H175" s="537">
        <v>61199</v>
      </c>
      <c r="I175" s="537">
        <v>0</v>
      </c>
      <c r="J175" s="537" t="s">
        <v>708</v>
      </c>
      <c r="K175" s="537" t="s">
        <v>709</v>
      </c>
      <c r="L175" s="540">
        <v>0</v>
      </c>
      <c r="M175" s="540">
        <v>0</v>
      </c>
      <c r="N175" s="541">
        <v>0</v>
      </c>
    </row>
    <row r="176" spans="1:14" ht="14.45" customHeight="1" x14ac:dyDescent="0.2">
      <c r="A176" s="535" t="s">
        <v>562</v>
      </c>
      <c r="B176" s="536" t="s">
        <v>563</v>
      </c>
      <c r="C176" s="537" t="s">
        <v>582</v>
      </c>
      <c r="D176" s="538" t="s">
        <v>583</v>
      </c>
      <c r="E176" s="539">
        <v>50113005</v>
      </c>
      <c r="F176" s="538" t="s">
        <v>683</v>
      </c>
      <c r="G176" s="537" t="s">
        <v>589</v>
      </c>
      <c r="H176" s="537">
        <v>210120</v>
      </c>
      <c r="I176" s="537">
        <v>0</v>
      </c>
      <c r="J176" s="537" t="s">
        <v>865</v>
      </c>
      <c r="K176" s="537" t="s">
        <v>866</v>
      </c>
      <c r="L176" s="540">
        <v>42768</v>
      </c>
      <c r="M176" s="540">
        <v>1</v>
      </c>
      <c r="N176" s="541">
        <v>42768</v>
      </c>
    </row>
    <row r="177" spans="1:14" ht="14.45" customHeight="1" x14ac:dyDescent="0.2">
      <c r="A177" s="535" t="s">
        <v>562</v>
      </c>
      <c r="B177" s="536" t="s">
        <v>563</v>
      </c>
      <c r="C177" s="537" t="s">
        <v>582</v>
      </c>
      <c r="D177" s="538" t="s">
        <v>583</v>
      </c>
      <c r="E177" s="539">
        <v>50113009</v>
      </c>
      <c r="F177" s="538" t="s">
        <v>813</v>
      </c>
      <c r="G177" s="537" t="s">
        <v>589</v>
      </c>
      <c r="H177" s="537">
        <v>195609</v>
      </c>
      <c r="I177" s="537">
        <v>95609</v>
      </c>
      <c r="J177" s="537" t="s">
        <v>867</v>
      </c>
      <c r="K177" s="537" t="s">
        <v>868</v>
      </c>
      <c r="L177" s="540">
        <v>718.12</v>
      </c>
      <c r="M177" s="540">
        <v>6</v>
      </c>
      <c r="N177" s="541">
        <v>4308.72</v>
      </c>
    </row>
    <row r="178" spans="1:14" ht="14.45" customHeight="1" x14ac:dyDescent="0.2">
      <c r="A178" s="535" t="s">
        <v>562</v>
      </c>
      <c r="B178" s="536" t="s">
        <v>563</v>
      </c>
      <c r="C178" s="537" t="s">
        <v>582</v>
      </c>
      <c r="D178" s="538" t="s">
        <v>583</v>
      </c>
      <c r="E178" s="539">
        <v>50113009</v>
      </c>
      <c r="F178" s="538" t="s">
        <v>813</v>
      </c>
      <c r="G178" s="537" t="s">
        <v>589</v>
      </c>
      <c r="H178" s="537">
        <v>224708</v>
      </c>
      <c r="I178" s="537">
        <v>224708</v>
      </c>
      <c r="J178" s="537" t="s">
        <v>869</v>
      </c>
      <c r="K178" s="537" t="s">
        <v>870</v>
      </c>
      <c r="L178" s="540">
        <v>3275.9202822053003</v>
      </c>
      <c r="M178" s="540">
        <v>8</v>
      </c>
      <c r="N178" s="541">
        <v>26207.362257642402</v>
      </c>
    </row>
    <row r="179" spans="1:14" ht="14.45" customHeight="1" x14ac:dyDescent="0.2">
      <c r="A179" s="535" t="s">
        <v>562</v>
      </c>
      <c r="B179" s="536" t="s">
        <v>563</v>
      </c>
      <c r="C179" s="537" t="s">
        <v>582</v>
      </c>
      <c r="D179" s="538" t="s">
        <v>583</v>
      </c>
      <c r="E179" s="539">
        <v>50113009</v>
      </c>
      <c r="F179" s="538" t="s">
        <v>813</v>
      </c>
      <c r="G179" s="537" t="s">
        <v>589</v>
      </c>
      <c r="H179" s="537">
        <v>224716</v>
      </c>
      <c r="I179" s="537">
        <v>224716</v>
      </c>
      <c r="J179" s="537" t="s">
        <v>869</v>
      </c>
      <c r="K179" s="537" t="s">
        <v>871</v>
      </c>
      <c r="L179" s="540">
        <v>13111.615000723486</v>
      </c>
      <c r="M179" s="540">
        <v>82</v>
      </c>
      <c r="N179" s="541">
        <v>1075152.4300593259</v>
      </c>
    </row>
    <row r="180" spans="1:14" ht="14.45" customHeight="1" x14ac:dyDescent="0.2">
      <c r="A180" s="535" t="s">
        <v>562</v>
      </c>
      <c r="B180" s="536" t="s">
        <v>563</v>
      </c>
      <c r="C180" s="537" t="s">
        <v>582</v>
      </c>
      <c r="D180" s="538" t="s">
        <v>583</v>
      </c>
      <c r="E180" s="539">
        <v>50113009</v>
      </c>
      <c r="F180" s="538" t="s">
        <v>813</v>
      </c>
      <c r="G180" s="537" t="s">
        <v>589</v>
      </c>
      <c r="H180" s="537">
        <v>224707</v>
      </c>
      <c r="I180" s="537">
        <v>224707</v>
      </c>
      <c r="J180" s="537" t="s">
        <v>869</v>
      </c>
      <c r="K180" s="537" t="s">
        <v>872</v>
      </c>
      <c r="L180" s="540">
        <v>655.5230004784662</v>
      </c>
      <c r="M180" s="540">
        <v>180</v>
      </c>
      <c r="N180" s="541">
        <v>117994.14008612392</v>
      </c>
    </row>
    <row r="181" spans="1:14" ht="14.45" customHeight="1" x14ac:dyDescent="0.2">
      <c r="A181" s="535" t="s">
        <v>562</v>
      </c>
      <c r="B181" s="536" t="s">
        <v>563</v>
      </c>
      <c r="C181" s="537" t="s">
        <v>582</v>
      </c>
      <c r="D181" s="538" t="s">
        <v>583</v>
      </c>
      <c r="E181" s="539">
        <v>50113009</v>
      </c>
      <c r="F181" s="538" t="s">
        <v>813</v>
      </c>
      <c r="G181" s="537" t="s">
        <v>589</v>
      </c>
      <c r="H181" s="537">
        <v>224709</v>
      </c>
      <c r="I181" s="537">
        <v>224709</v>
      </c>
      <c r="J181" s="537" t="s">
        <v>869</v>
      </c>
      <c r="K181" s="537" t="s">
        <v>873</v>
      </c>
      <c r="L181" s="540">
        <v>1639.45</v>
      </c>
      <c r="M181" s="540">
        <v>3</v>
      </c>
      <c r="N181" s="541">
        <v>4918.3500000000004</v>
      </c>
    </row>
    <row r="182" spans="1:14" ht="14.45" customHeight="1" x14ac:dyDescent="0.2">
      <c r="A182" s="535" t="s">
        <v>562</v>
      </c>
      <c r="B182" s="536" t="s">
        <v>563</v>
      </c>
      <c r="C182" s="537" t="s">
        <v>585</v>
      </c>
      <c r="D182" s="538" t="s">
        <v>586</v>
      </c>
      <c r="E182" s="539">
        <v>50113016</v>
      </c>
      <c r="F182" s="538" t="s">
        <v>874</v>
      </c>
      <c r="G182" s="537" t="s">
        <v>589</v>
      </c>
      <c r="H182" s="537">
        <v>27720</v>
      </c>
      <c r="I182" s="537">
        <v>27720</v>
      </c>
      <c r="J182" s="537" t="s">
        <v>875</v>
      </c>
      <c r="K182" s="537" t="s">
        <v>876</v>
      </c>
      <c r="L182" s="540">
        <v>18496.997874999997</v>
      </c>
      <c r="M182" s="540">
        <v>40</v>
      </c>
      <c r="N182" s="541">
        <v>739879.91499999992</v>
      </c>
    </row>
    <row r="183" spans="1:14" ht="14.45" customHeight="1" thickBot="1" x14ac:dyDescent="0.25">
      <c r="A183" s="542" t="s">
        <v>562</v>
      </c>
      <c r="B183" s="543" t="s">
        <v>563</v>
      </c>
      <c r="C183" s="544" t="s">
        <v>585</v>
      </c>
      <c r="D183" s="545" t="s">
        <v>586</v>
      </c>
      <c r="E183" s="546">
        <v>50113016</v>
      </c>
      <c r="F183" s="545" t="s">
        <v>874</v>
      </c>
      <c r="G183" s="544" t="s">
        <v>589</v>
      </c>
      <c r="H183" s="544">
        <v>194562</v>
      </c>
      <c r="I183" s="544">
        <v>0</v>
      </c>
      <c r="J183" s="544" t="s">
        <v>877</v>
      </c>
      <c r="K183" s="544" t="s">
        <v>878</v>
      </c>
      <c r="L183" s="547">
        <v>108556.80000000003</v>
      </c>
      <c r="M183" s="547">
        <v>12</v>
      </c>
      <c r="N183" s="548">
        <v>1302681.6000000003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A4F508E-04E6-4EF6-9377-4D14AB8772B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816" t="s">
        <v>205</v>
      </c>
      <c r="B1" s="817"/>
      <c r="C1" s="817"/>
      <c r="D1" s="817"/>
      <c r="E1" s="817"/>
      <c r="F1" s="817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818" t="s">
        <v>160</v>
      </c>
      <c r="C3" s="819"/>
      <c r="D3" s="820" t="s">
        <v>159</v>
      </c>
      <c r="E3" s="819"/>
      <c r="F3" s="105" t="s">
        <v>3</v>
      </c>
    </row>
    <row r="4" spans="1:6" ht="14.45" customHeight="1" thickBot="1" x14ac:dyDescent="0.25">
      <c r="A4" s="549" t="s">
        <v>184</v>
      </c>
      <c r="B4" s="550" t="s">
        <v>14</v>
      </c>
      <c r="C4" s="551" t="s">
        <v>2</v>
      </c>
      <c r="D4" s="550" t="s">
        <v>14</v>
      </c>
      <c r="E4" s="551" t="s">
        <v>2</v>
      </c>
      <c r="F4" s="552" t="s">
        <v>14</v>
      </c>
    </row>
    <row r="5" spans="1:6" ht="14.45" customHeight="1" x14ac:dyDescent="0.2">
      <c r="A5" s="563" t="s">
        <v>879</v>
      </c>
      <c r="B5" s="533">
        <v>99.26</v>
      </c>
      <c r="C5" s="553">
        <v>5.1255570415735037E-2</v>
      </c>
      <c r="D5" s="533">
        <v>1837.3100000000002</v>
      </c>
      <c r="E5" s="553">
        <v>0.94874442958426497</v>
      </c>
      <c r="F5" s="534">
        <v>1936.5700000000002</v>
      </c>
    </row>
    <row r="6" spans="1:6" ht="14.45" customHeight="1" x14ac:dyDescent="0.2">
      <c r="A6" s="564" t="s">
        <v>880</v>
      </c>
      <c r="B6" s="540"/>
      <c r="C6" s="554">
        <v>0</v>
      </c>
      <c r="D6" s="540">
        <v>420.14</v>
      </c>
      <c r="E6" s="554">
        <v>1</v>
      </c>
      <c r="F6" s="541">
        <v>420.14</v>
      </c>
    </row>
    <row r="7" spans="1:6" ht="14.45" customHeight="1" thickBot="1" x14ac:dyDescent="0.25">
      <c r="A7" s="565" t="s">
        <v>881</v>
      </c>
      <c r="B7" s="556"/>
      <c r="C7" s="557">
        <v>0</v>
      </c>
      <c r="D7" s="556">
        <v>455.2700000000001</v>
      </c>
      <c r="E7" s="557">
        <v>1</v>
      </c>
      <c r="F7" s="558">
        <v>455.2700000000001</v>
      </c>
    </row>
    <row r="8" spans="1:6" ht="14.45" customHeight="1" thickBot="1" x14ac:dyDescent="0.25">
      <c r="A8" s="559" t="s">
        <v>3</v>
      </c>
      <c r="B8" s="560">
        <v>99.26</v>
      </c>
      <c r="C8" s="561">
        <v>3.5298970831940488E-2</v>
      </c>
      <c r="D8" s="560">
        <v>2712.7200000000003</v>
      </c>
      <c r="E8" s="561">
        <v>0.96470102916805955</v>
      </c>
      <c r="F8" s="562">
        <v>2811.98</v>
      </c>
    </row>
    <row r="9" spans="1:6" ht="14.45" customHeight="1" thickBot="1" x14ac:dyDescent="0.25"/>
    <row r="10" spans="1:6" ht="14.45" customHeight="1" x14ac:dyDescent="0.2">
      <c r="A10" s="563" t="s">
        <v>882</v>
      </c>
      <c r="B10" s="533"/>
      <c r="C10" s="553">
        <v>0</v>
      </c>
      <c r="D10" s="533">
        <v>26.43</v>
      </c>
      <c r="E10" s="553">
        <v>1</v>
      </c>
      <c r="F10" s="534">
        <v>26.43</v>
      </c>
    </row>
    <row r="11" spans="1:6" ht="14.45" customHeight="1" x14ac:dyDescent="0.2">
      <c r="A11" s="564" t="s">
        <v>883</v>
      </c>
      <c r="B11" s="540"/>
      <c r="C11" s="554">
        <v>0</v>
      </c>
      <c r="D11" s="540">
        <v>41.27000000000001</v>
      </c>
      <c r="E11" s="554">
        <v>1</v>
      </c>
      <c r="F11" s="541">
        <v>41.27000000000001</v>
      </c>
    </row>
    <row r="12" spans="1:6" ht="14.45" customHeight="1" x14ac:dyDescent="0.2">
      <c r="A12" s="564" t="s">
        <v>884</v>
      </c>
      <c r="B12" s="540"/>
      <c r="C12" s="554">
        <v>0</v>
      </c>
      <c r="D12" s="540">
        <v>280.23</v>
      </c>
      <c r="E12" s="554">
        <v>1</v>
      </c>
      <c r="F12" s="541">
        <v>280.23</v>
      </c>
    </row>
    <row r="13" spans="1:6" ht="14.45" customHeight="1" x14ac:dyDescent="0.2">
      <c r="A13" s="564" t="s">
        <v>885</v>
      </c>
      <c r="B13" s="540"/>
      <c r="C13" s="554">
        <v>0</v>
      </c>
      <c r="D13" s="540">
        <v>268.20999999999998</v>
      </c>
      <c r="E13" s="554">
        <v>1</v>
      </c>
      <c r="F13" s="541">
        <v>268.20999999999998</v>
      </c>
    </row>
    <row r="14" spans="1:6" ht="14.45" customHeight="1" x14ac:dyDescent="0.2">
      <c r="A14" s="564" t="s">
        <v>886</v>
      </c>
      <c r="B14" s="540"/>
      <c r="C14" s="554">
        <v>0</v>
      </c>
      <c r="D14" s="540">
        <v>99.539999999999992</v>
      </c>
      <c r="E14" s="554">
        <v>1</v>
      </c>
      <c r="F14" s="541">
        <v>99.539999999999992</v>
      </c>
    </row>
    <row r="15" spans="1:6" ht="14.45" customHeight="1" x14ac:dyDescent="0.2">
      <c r="A15" s="564" t="s">
        <v>887</v>
      </c>
      <c r="B15" s="540"/>
      <c r="C15" s="554">
        <v>0</v>
      </c>
      <c r="D15" s="540">
        <v>405.49000000000012</v>
      </c>
      <c r="E15" s="554">
        <v>1</v>
      </c>
      <c r="F15" s="541">
        <v>405.49000000000012</v>
      </c>
    </row>
    <row r="16" spans="1:6" ht="14.45" customHeight="1" x14ac:dyDescent="0.2">
      <c r="A16" s="564" t="s">
        <v>888</v>
      </c>
      <c r="B16" s="540">
        <v>99.26</v>
      </c>
      <c r="C16" s="554">
        <v>6.2342589045139653E-2</v>
      </c>
      <c r="D16" s="540">
        <v>1492.91</v>
      </c>
      <c r="E16" s="554">
        <v>0.93765741095486033</v>
      </c>
      <c r="F16" s="541">
        <v>1592.17</v>
      </c>
    </row>
    <row r="17" spans="1:6" ht="14.45" customHeight="1" thickBot="1" x14ac:dyDescent="0.25">
      <c r="A17" s="565" t="s">
        <v>889</v>
      </c>
      <c r="B17" s="556"/>
      <c r="C17" s="557">
        <v>0</v>
      </c>
      <c r="D17" s="556">
        <v>98.640000000000015</v>
      </c>
      <c r="E17" s="557">
        <v>1</v>
      </c>
      <c r="F17" s="558">
        <v>98.640000000000015</v>
      </c>
    </row>
    <row r="18" spans="1:6" ht="14.45" customHeight="1" thickBot="1" x14ac:dyDescent="0.25">
      <c r="A18" s="559" t="s">
        <v>3</v>
      </c>
      <c r="B18" s="560">
        <v>99.26</v>
      </c>
      <c r="C18" s="561">
        <v>3.5298970831940488E-2</v>
      </c>
      <c r="D18" s="560">
        <v>2712.72</v>
      </c>
      <c r="E18" s="561">
        <v>0.96470102916805944</v>
      </c>
      <c r="F18" s="562">
        <v>2811.98</v>
      </c>
    </row>
  </sheetData>
  <mergeCells count="3">
    <mergeCell ref="A1:F1"/>
    <mergeCell ref="B3:C3"/>
    <mergeCell ref="D3:E3"/>
  </mergeCells>
  <conditionalFormatting sqref="C5:C1048576">
    <cfRule type="cellIs" dxfId="80" priority="8" stopIfTrue="1" operator="greaterThan">
      <formula>0.1</formula>
    </cfRule>
  </conditionalFormatting>
  <hyperlinks>
    <hyperlink ref="A2" location="Obsah!A1" display="Zpět na Obsah  KL 01  1.-4.měsíc" xr:uid="{D007D659-A337-49D7-8F55-EEC7CD0C4D2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817" t="s">
        <v>930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778"/>
      <c r="M1" s="778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99.26</v>
      </c>
      <c r="H3" s="48">
        <f>IF(M3=0,0,G3/M3)</f>
        <v>3.5298970831940474E-2</v>
      </c>
      <c r="I3" s="47">
        <f>SUBTOTAL(9,I6:I1048576)</f>
        <v>38</v>
      </c>
      <c r="J3" s="47">
        <f>SUBTOTAL(9,J6:J1048576)</f>
        <v>2712.7200000000003</v>
      </c>
      <c r="K3" s="48">
        <f>IF(M3=0,0,J3/M3)</f>
        <v>0.96470102916805933</v>
      </c>
      <c r="L3" s="47">
        <f>SUBTOTAL(9,L6:L1048576)</f>
        <v>39</v>
      </c>
      <c r="M3" s="49">
        <f>SUBTOTAL(9,M6:M1048576)</f>
        <v>2811.9800000000009</v>
      </c>
    </row>
    <row r="4" spans="1:13" ht="14.45" customHeight="1" thickBot="1" x14ac:dyDescent="0.25">
      <c r="A4" s="45"/>
      <c r="B4" s="45"/>
      <c r="C4" s="45"/>
      <c r="D4" s="45"/>
      <c r="E4" s="46"/>
      <c r="F4" s="821" t="s">
        <v>160</v>
      </c>
      <c r="G4" s="822"/>
      <c r="H4" s="823"/>
      <c r="I4" s="824" t="s">
        <v>159</v>
      </c>
      <c r="J4" s="822"/>
      <c r="K4" s="823"/>
      <c r="L4" s="825" t="s">
        <v>3</v>
      </c>
      <c r="M4" s="826"/>
    </row>
    <row r="5" spans="1:13" ht="14.45" customHeight="1" thickBot="1" x14ac:dyDescent="0.25">
      <c r="A5" s="549" t="s">
        <v>161</v>
      </c>
      <c r="B5" s="567" t="s">
        <v>162</v>
      </c>
      <c r="C5" s="567" t="s">
        <v>89</v>
      </c>
      <c r="D5" s="567" t="s">
        <v>163</v>
      </c>
      <c r="E5" s="567" t="s">
        <v>164</v>
      </c>
      <c r="F5" s="568" t="s">
        <v>28</v>
      </c>
      <c r="G5" s="568" t="s">
        <v>14</v>
      </c>
      <c r="H5" s="551" t="s">
        <v>165</v>
      </c>
      <c r="I5" s="550" t="s">
        <v>28</v>
      </c>
      <c r="J5" s="568" t="s">
        <v>14</v>
      </c>
      <c r="K5" s="551" t="s">
        <v>165</v>
      </c>
      <c r="L5" s="550" t="s">
        <v>28</v>
      </c>
      <c r="M5" s="569" t="s">
        <v>14</v>
      </c>
    </row>
    <row r="6" spans="1:13" ht="14.45" customHeight="1" x14ac:dyDescent="0.2">
      <c r="A6" s="528" t="s">
        <v>571</v>
      </c>
      <c r="B6" s="529" t="s">
        <v>890</v>
      </c>
      <c r="C6" s="529" t="s">
        <v>891</v>
      </c>
      <c r="D6" s="529" t="s">
        <v>892</v>
      </c>
      <c r="E6" s="529" t="s">
        <v>604</v>
      </c>
      <c r="F6" s="533"/>
      <c r="G6" s="533"/>
      <c r="H6" s="553">
        <v>0</v>
      </c>
      <c r="I6" s="533">
        <v>1</v>
      </c>
      <c r="J6" s="533">
        <v>26.43</v>
      </c>
      <c r="K6" s="553">
        <v>1</v>
      </c>
      <c r="L6" s="533">
        <v>1</v>
      </c>
      <c r="M6" s="534">
        <v>26.43</v>
      </c>
    </row>
    <row r="7" spans="1:13" ht="14.45" customHeight="1" x14ac:dyDescent="0.2">
      <c r="A7" s="535" t="s">
        <v>571</v>
      </c>
      <c r="B7" s="536" t="s">
        <v>893</v>
      </c>
      <c r="C7" s="536" t="s">
        <v>894</v>
      </c>
      <c r="D7" s="536" t="s">
        <v>617</v>
      </c>
      <c r="E7" s="536" t="s">
        <v>620</v>
      </c>
      <c r="F7" s="540">
        <v>1</v>
      </c>
      <c r="G7" s="540">
        <v>99.26</v>
      </c>
      <c r="H7" s="554">
        <v>1</v>
      </c>
      <c r="I7" s="540"/>
      <c r="J7" s="540"/>
      <c r="K7" s="554">
        <v>0</v>
      </c>
      <c r="L7" s="540">
        <v>1</v>
      </c>
      <c r="M7" s="541">
        <v>99.26</v>
      </c>
    </row>
    <row r="8" spans="1:13" ht="14.45" customHeight="1" x14ac:dyDescent="0.2">
      <c r="A8" s="535" t="s">
        <v>571</v>
      </c>
      <c r="B8" s="536" t="s">
        <v>893</v>
      </c>
      <c r="C8" s="536" t="s">
        <v>895</v>
      </c>
      <c r="D8" s="536" t="s">
        <v>896</v>
      </c>
      <c r="E8" s="536" t="s">
        <v>897</v>
      </c>
      <c r="F8" s="540"/>
      <c r="G8" s="540"/>
      <c r="H8" s="554">
        <v>0</v>
      </c>
      <c r="I8" s="540">
        <v>2</v>
      </c>
      <c r="J8" s="540">
        <v>224.26000000000002</v>
      </c>
      <c r="K8" s="554">
        <v>1</v>
      </c>
      <c r="L8" s="540">
        <v>2</v>
      </c>
      <c r="M8" s="541">
        <v>224.26000000000002</v>
      </c>
    </row>
    <row r="9" spans="1:13" ht="14.45" customHeight="1" x14ac:dyDescent="0.2">
      <c r="A9" s="535" t="s">
        <v>571</v>
      </c>
      <c r="B9" s="536" t="s">
        <v>893</v>
      </c>
      <c r="C9" s="536" t="s">
        <v>898</v>
      </c>
      <c r="D9" s="536" t="s">
        <v>896</v>
      </c>
      <c r="E9" s="536" t="s">
        <v>899</v>
      </c>
      <c r="F9" s="540"/>
      <c r="G9" s="540"/>
      <c r="H9" s="554">
        <v>0</v>
      </c>
      <c r="I9" s="540">
        <v>1</v>
      </c>
      <c r="J9" s="540">
        <v>98.010000000000034</v>
      </c>
      <c r="K9" s="554">
        <v>1</v>
      </c>
      <c r="L9" s="540">
        <v>1</v>
      </c>
      <c r="M9" s="541">
        <v>98.010000000000034</v>
      </c>
    </row>
    <row r="10" spans="1:13" ht="14.45" customHeight="1" x14ac:dyDescent="0.2">
      <c r="A10" s="535" t="s">
        <v>571</v>
      </c>
      <c r="B10" s="536" t="s">
        <v>893</v>
      </c>
      <c r="C10" s="536" t="s">
        <v>900</v>
      </c>
      <c r="D10" s="536" t="s">
        <v>896</v>
      </c>
      <c r="E10" s="536" t="s">
        <v>901</v>
      </c>
      <c r="F10" s="540"/>
      <c r="G10" s="540"/>
      <c r="H10" s="554">
        <v>0</v>
      </c>
      <c r="I10" s="540">
        <v>5</v>
      </c>
      <c r="J10" s="540">
        <v>246.57999999999998</v>
      </c>
      <c r="K10" s="554">
        <v>1</v>
      </c>
      <c r="L10" s="540">
        <v>5</v>
      </c>
      <c r="M10" s="541">
        <v>246.57999999999998</v>
      </c>
    </row>
    <row r="11" spans="1:13" ht="14.45" customHeight="1" x14ac:dyDescent="0.2">
      <c r="A11" s="535" t="s">
        <v>571</v>
      </c>
      <c r="B11" s="536" t="s">
        <v>893</v>
      </c>
      <c r="C11" s="536" t="s">
        <v>902</v>
      </c>
      <c r="D11" s="536" t="s">
        <v>896</v>
      </c>
      <c r="E11" s="536" t="s">
        <v>903</v>
      </c>
      <c r="F11" s="540"/>
      <c r="G11" s="540"/>
      <c r="H11" s="554">
        <v>0</v>
      </c>
      <c r="I11" s="540">
        <v>3</v>
      </c>
      <c r="J11" s="540">
        <v>187.79000000000002</v>
      </c>
      <c r="K11" s="554">
        <v>1</v>
      </c>
      <c r="L11" s="540">
        <v>3</v>
      </c>
      <c r="M11" s="541">
        <v>187.79000000000002</v>
      </c>
    </row>
    <row r="12" spans="1:13" ht="14.45" customHeight="1" x14ac:dyDescent="0.2">
      <c r="A12" s="535" t="s">
        <v>571</v>
      </c>
      <c r="B12" s="536" t="s">
        <v>893</v>
      </c>
      <c r="C12" s="536" t="s">
        <v>904</v>
      </c>
      <c r="D12" s="536" t="s">
        <v>617</v>
      </c>
      <c r="E12" s="536" t="s">
        <v>618</v>
      </c>
      <c r="F12" s="540"/>
      <c r="G12" s="540"/>
      <c r="H12" s="554">
        <v>0</v>
      </c>
      <c r="I12" s="540">
        <v>5</v>
      </c>
      <c r="J12" s="540">
        <v>392.69</v>
      </c>
      <c r="K12" s="554">
        <v>1</v>
      </c>
      <c r="L12" s="540">
        <v>5</v>
      </c>
      <c r="M12" s="541">
        <v>392.69</v>
      </c>
    </row>
    <row r="13" spans="1:13" ht="14.45" customHeight="1" x14ac:dyDescent="0.2">
      <c r="A13" s="535" t="s">
        <v>571</v>
      </c>
      <c r="B13" s="536" t="s">
        <v>893</v>
      </c>
      <c r="C13" s="536" t="s">
        <v>905</v>
      </c>
      <c r="D13" s="536" t="s">
        <v>617</v>
      </c>
      <c r="E13" s="536" t="s">
        <v>620</v>
      </c>
      <c r="F13" s="540"/>
      <c r="G13" s="540"/>
      <c r="H13" s="554">
        <v>0</v>
      </c>
      <c r="I13" s="540">
        <v>1</v>
      </c>
      <c r="J13" s="540">
        <v>99.29</v>
      </c>
      <c r="K13" s="554">
        <v>1</v>
      </c>
      <c r="L13" s="540">
        <v>1</v>
      </c>
      <c r="M13" s="541">
        <v>99.29</v>
      </c>
    </row>
    <row r="14" spans="1:13" ht="14.45" customHeight="1" x14ac:dyDescent="0.2">
      <c r="A14" s="535" t="s">
        <v>571</v>
      </c>
      <c r="B14" s="536" t="s">
        <v>893</v>
      </c>
      <c r="C14" s="536" t="s">
        <v>906</v>
      </c>
      <c r="D14" s="536" t="s">
        <v>617</v>
      </c>
      <c r="E14" s="536" t="s">
        <v>907</v>
      </c>
      <c r="F14" s="540"/>
      <c r="G14" s="540"/>
      <c r="H14" s="554">
        <v>0</v>
      </c>
      <c r="I14" s="540">
        <v>4</v>
      </c>
      <c r="J14" s="540">
        <v>244.28999999999996</v>
      </c>
      <c r="K14" s="554">
        <v>1</v>
      </c>
      <c r="L14" s="540">
        <v>4</v>
      </c>
      <c r="M14" s="541">
        <v>244.28999999999996</v>
      </c>
    </row>
    <row r="15" spans="1:13" ht="14.45" customHeight="1" x14ac:dyDescent="0.2">
      <c r="A15" s="535" t="s">
        <v>571</v>
      </c>
      <c r="B15" s="536" t="s">
        <v>908</v>
      </c>
      <c r="C15" s="536" t="s">
        <v>909</v>
      </c>
      <c r="D15" s="536" t="s">
        <v>680</v>
      </c>
      <c r="E15" s="536" t="s">
        <v>910</v>
      </c>
      <c r="F15" s="540"/>
      <c r="G15" s="540"/>
      <c r="H15" s="554">
        <v>0</v>
      </c>
      <c r="I15" s="540">
        <v>6</v>
      </c>
      <c r="J15" s="540">
        <v>132.01999999999998</v>
      </c>
      <c r="K15" s="554">
        <v>1</v>
      </c>
      <c r="L15" s="540">
        <v>6</v>
      </c>
      <c r="M15" s="541">
        <v>132.01999999999998</v>
      </c>
    </row>
    <row r="16" spans="1:13" ht="14.45" customHeight="1" x14ac:dyDescent="0.2">
      <c r="A16" s="535" t="s">
        <v>571</v>
      </c>
      <c r="B16" s="536" t="s">
        <v>908</v>
      </c>
      <c r="C16" s="536" t="s">
        <v>911</v>
      </c>
      <c r="D16" s="536" t="s">
        <v>680</v>
      </c>
      <c r="E16" s="536" t="s">
        <v>912</v>
      </c>
      <c r="F16" s="540"/>
      <c r="G16" s="540"/>
      <c r="H16" s="554">
        <v>0</v>
      </c>
      <c r="I16" s="540">
        <v>3</v>
      </c>
      <c r="J16" s="540">
        <v>136.19</v>
      </c>
      <c r="K16" s="554">
        <v>1</v>
      </c>
      <c r="L16" s="540">
        <v>3</v>
      </c>
      <c r="M16" s="541">
        <v>136.19</v>
      </c>
    </row>
    <row r="17" spans="1:13" ht="14.45" customHeight="1" x14ac:dyDescent="0.2">
      <c r="A17" s="535" t="s">
        <v>571</v>
      </c>
      <c r="B17" s="536" t="s">
        <v>913</v>
      </c>
      <c r="C17" s="536" t="s">
        <v>914</v>
      </c>
      <c r="D17" s="536" t="s">
        <v>831</v>
      </c>
      <c r="E17" s="536" t="s">
        <v>832</v>
      </c>
      <c r="F17" s="540"/>
      <c r="G17" s="540"/>
      <c r="H17" s="554">
        <v>0</v>
      </c>
      <c r="I17" s="540">
        <v>1</v>
      </c>
      <c r="J17" s="540">
        <v>49.76</v>
      </c>
      <c r="K17" s="554">
        <v>1</v>
      </c>
      <c r="L17" s="540">
        <v>1</v>
      </c>
      <c r="M17" s="541">
        <v>49.76</v>
      </c>
    </row>
    <row r="18" spans="1:13" ht="14.45" customHeight="1" x14ac:dyDescent="0.2">
      <c r="A18" s="535" t="s">
        <v>576</v>
      </c>
      <c r="B18" s="536" t="s">
        <v>915</v>
      </c>
      <c r="C18" s="536" t="s">
        <v>916</v>
      </c>
      <c r="D18" s="536" t="s">
        <v>917</v>
      </c>
      <c r="E18" s="536" t="s">
        <v>918</v>
      </c>
      <c r="F18" s="540"/>
      <c r="G18" s="540"/>
      <c r="H18" s="554">
        <v>0</v>
      </c>
      <c r="I18" s="540">
        <v>2</v>
      </c>
      <c r="J18" s="540">
        <v>98.640000000000015</v>
      </c>
      <c r="K18" s="554">
        <v>1</v>
      </c>
      <c r="L18" s="540">
        <v>2</v>
      </c>
      <c r="M18" s="541">
        <v>98.640000000000015</v>
      </c>
    </row>
    <row r="19" spans="1:13" ht="14.45" customHeight="1" x14ac:dyDescent="0.2">
      <c r="A19" s="535" t="s">
        <v>576</v>
      </c>
      <c r="B19" s="536" t="s">
        <v>919</v>
      </c>
      <c r="C19" s="536" t="s">
        <v>920</v>
      </c>
      <c r="D19" s="536" t="s">
        <v>756</v>
      </c>
      <c r="E19" s="536" t="s">
        <v>921</v>
      </c>
      <c r="F19" s="540"/>
      <c r="G19" s="540"/>
      <c r="H19" s="554">
        <v>0</v>
      </c>
      <c r="I19" s="540">
        <v>1</v>
      </c>
      <c r="J19" s="540">
        <v>41.27000000000001</v>
      </c>
      <c r="K19" s="554">
        <v>1</v>
      </c>
      <c r="L19" s="540">
        <v>1</v>
      </c>
      <c r="M19" s="541">
        <v>41.27000000000001</v>
      </c>
    </row>
    <row r="20" spans="1:13" ht="14.45" customHeight="1" x14ac:dyDescent="0.2">
      <c r="A20" s="535" t="s">
        <v>576</v>
      </c>
      <c r="B20" s="536" t="s">
        <v>922</v>
      </c>
      <c r="C20" s="536" t="s">
        <v>923</v>
      </c>
      <c r="D20" s="536" t="s">
        <v>924</v>
      </c>
      <c r="E20" s="536" t="s">
        <v>925</v>
      </c>
      <c r="F20" s="540"/>
      <c r="G20" s="540"/>
      <c r="H20" s="554">
        <v>0</v>
      </c>
      <c r="I20" s="540">
        <v>1</v>
      </c>
      <c r="J20" s="540">
        <v>280.23</v>
      </c>
      <c r="K20" s="554">
        <v>1</v>
      </c>
      <c r="L20" s="540">
        <v>1</v>
      </c>
      <c r="M20" s="541">
        <v>280.23</v>
      </c>
    </row>
    <row r="21" spans="1:13" ht="14.45" customHeight="1" x14ac:dyDescent="0.2">
      <c r="A21" s="535" t="s">
        <v>582</v>
      </c>
      <c r="B21" s="536" t="s">
        <v>926</v>
      </c>
      <c r="C21" s="536" t="s">
        <v>927</v>
      </c>
      <c r="D21" s="536" t="s">
        <v>928</v>
      </c>
      <c r="E21" s="536" t="s">
        <v>929</v>
      </c>
      <c r="F21" s="540"/>
      <c r="G21" s="540"/>
      <c r="H21" s="554">
        <v>0</v>
      </c>
      <c r="I21" s="540">
        <v>1</v>
      </c>
      <c r="J21" s="540">
        <v>405.49000000000012</v>
      </c>
      <c r="K21" s="554">
        <v>1</v>
      </c>
      <c r="L21" s="540">
        <v>1</v>
      </c>
      <c r="M21" s="541">
        <v>405.49000000000012</v>
      </c>
    </row>
    <row r="22" spans="1:13" ht="14.45" customHeight="1" thickBot="1" x14ac:dyDescent="0.25">
      <c r="A22" s="542" t="s">
        <v>582</v>
      </c>
      <c r="B22" s="543" t="s">
        <v>913</v>
      </c>
      <c r="C22" s="543" t="s">
        <v>914</v>
      </c>
      <c r="D22" s="543" t="s">
        <v>831</v>
      </c>
      <c r="E22" s="543" t="s">
        <v>832</v>
      </c>
      <c r="F22" s="547"/>
      <c r="G22" s="547"/>
      <c r="H22" s="555">
        <v>0</v>
      </c>
      <c r="I22" s="547">
        <v>1</v>
      </c>
      <c r="J22" s="547">
        <v>49.78</v>
      </c>
      <c r="K22" s="555">
        <v>1</v>
      </c>
      <c r="L22" s="547">
        <v>1</v>
      </c>
      <c r="M22" s="548">
        <v>49.78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79" priority="4" operator="greaterThan">
      <formula>0.1</formula>
    </cfRule>
  </conditionalFormatting>
  <hyperlinks>
    <hyperlink ref="A2" location="Obsah!A1" display="Zpět na Obsah  KL 01  1.-4.měsíc" xr:uid="{018B0E02-04C9-4723-B794-4DEEB1109A5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817" t="s">
        <v>241</v>
      </c>
      <c r="B1" s="817"/>
      <c r="C1" s="817"/>
      <c r="D1" s="817"/>
      <c r="E1" s="817"/>
      <c r="F1" s="779"/>
      <c r="G1" s="779"/>
      <c r="H1" s="779"/>
      <c r="I1" s="779"/>
      <c r="J1" s="810"/>
      <c r="K1" s="810"/>
      <c r="L1" s="810"/>
      <c r="M1" s="810"/>
      <c r="N1" s="810"/>
      <c r="O1" s="810"/>
      <c r="P1" s="810"/>
      <c r="Q1" s="810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376</v>
      </c>
      <c r="C3" s="395">
        <f>SUM(C6:C1048576)</f>
        <v>9</v>
      </c>
      <c r="D3" s="395">
        <f>SUM(D6:D1048576)</f>
        <v>0</v>
      </c>
      <c r="E3" s="396">
        <f>SUM(E6:E1048576)</f>
        <v>8</v>
      </c>
      <c r="F3" s="393">
        <f>IF(SUM($B3:$E3)=0,"",B3/SUM($B3:$E3))</f>
        <v>0.95674300254452926</v>
      </c>
      <c r="G3" s="391">
        <f t="shared" ref="G3:I3" si="0">IF(SUM($B3:$E3)=0,"",C3/SUM($B3:$E3))</f>
        <v>2.2900763358778626E-2</v>
      </c>
      <c r="H3" s="391">
        <f t="shared" si="0"/>
        <v>0</v>
      </c>
      <c r="I3" s="392">
        <f t="shared" si="0"/>
        <v>2.0356234096692113E-2</v>
      </c>
      <c r="J3" s="395">
        <f>SUM(J6:J1048576)</f>
        <v>171</v>
      </c>
      <c r="K3" s="395">
        <f>SUM(K6:K1048576)</f>
        <v>5</v>
      </c>
      <c r="L3" s="395">
        <f>SUM(L6:L1048576)</f>
        <v>0</v>
      </c>
      <c r="M3" s="396">
        <f>SUM(M6:M1048576)</f>
        <v>8</v>
      </c>
      <c r="N3" s="393">
        <f>IF(SUM($J3:$M3)=0,"",J3/SUM($J3:$M3))</f>
        <v>0.92934782608695654</v>
      </c>
      <c r="O3" s="391">
        <f t="shared" ref="O3:Q3" si="1">IF(SUM($J3:$M3)=0,"",K3/SUM($J3:$M3))</f>
        <v>2.717391304347826E-2</v>
      </c>
      <c r="P3" s="391">
        <f t="shared" si="1"/>
        <v>0</v>
      </c>
      <c r="Q3" s="392">
        <f t="shared" si="1"/>
        <v>4.3478260869565216E-2</v>
      </c>
    </row>
    <row r="4" spans="1:17" ht="14.45" customHeight="1" thickBot="1" x14ac:dyDescent="0.25">
      <c r="A4" s="389"/>
      <c r="B4" s="830" t="s">
        <v>243</v>
      </c>
      <c r="C4" s="831"/>
      <c r="D4" s="831"/>
      <c r="E4" s="832"/>
      <c r="F4" s="827" t="s">
        <v>248</v>
      </c>
      <c r="G4" s="828"/>
      <c r="H4" s="828"/>
      <c r="I4" s="829"/>
      <c r="J4" s="830" t="s">
        <v>249</v>
      </c>
      <c r="K4" s="831"/>
      <c r="L4" s="831"/>
      <c r="M4" s="832"/>
      <c r="N4" s="827" t="s">
        <v>250</v>
      </c>
      <c r="O4" s="828"/>
      <c r="P4" s="828"/>
      <c r="Q4" s="829"/>
    </row>
    <row r="5" spans="1:17" ht="14.45" customHeight="1" thickBot="1" x14ac:dyDescent="0.25">
      <c r="A5" s="570" t="s">
        <v>242</v>
      </c>
      <c r="B5" s="571" t="s">
        <v>244</v>
      </c>
      <c r="C5" s="571" t="s">
        <v>245</v>
      </c>
      <c r="D5" s="571" t="s">
        <v>246</v>
      </c>
      <c r="E5" s="572" t="s">
        <v>247</v>
      </c>
      <c r="F5" s="573" t="s">
        <v>244</v>
      </c>
      <c r="G5" s="574" t="s">
        <v>245</v>
      </c>
      <c r="H5" s="574" t="s">
        <v>246</v>
      </c>
      <c r="I5" s="575" t="s">
        <v>247</v>
      </c>
      <c r="J5" s="571" t="s">
        <v>244</v>
      </c>
      <c r="K5" s="571" t="s">
        <v>245</v>
      </c>
      <c r="L5" s="571" t="s">
        <v>246</v>
      </c>
      <c r="M5" s="572" t="s">
        <v>247</v>
      </c>
      <c r="N5" s="573" t="s">
        <v>244</v>
      </c>
      <c r="O5" s="574" t="s">
        <v>245</v>
      </c>
      <c r="P5" s="574" t="s">
        <v>246</v>
      </c>
      <c r="Q5" s="575" t="s">
        <v>247</v>
      </c>
    </row>
    <row r="6" spans="1:17" ht="14.45" customHeight="1" x14ac:dyDescent="0.2">
      <c r="A6" s="579" t="s">
        <v>931</v>
      </c>
      <c r="B6" s="585"/>
      <c r="C6" s="533"/>
      <c r="D6" s="533"/>
      <c r="E6" s="534"/>
      <c r="F6" s="582"/>
      <c r="G6" s="553"/>
      <c r="H6" s="553"/>
      <c r="I6" s="588"/>
      <c r="J6" s="585"/>
      <c r="K6" s="533"/>
      <c r="L6" s="533"/>
      <c r="M6" s="534"/>
      <c r="N6" s="582"/>
      <c r="O6" s="553"/>
      <c r="P6" s="553"/>
      <c r="Q6" s="576"/>
    </row>
    <row r="7" spans="1:17" ht="14.45" customHeight="1" x14ac:dyDescent="0.2">
      <c r="A7" s="580" t="s">
        <v>879</v>
      </c>
      <c r="B7" s="586">
        <v>102</v>
      </c>
      <c r="C7" s="540">
        <v>5</v>
      </c>
      <c r="D7" s="540"/>
      <c r="E7" s="541"/>
      <c r="F7" s="583">
        <v>0.95327102803738317</v>
      </c>
      <c r="G7" s="554">
        <v>4.6728971962616821E-2</v>
      </c>
      <c r="H7" s="554">
        <v>0</v>
      </c>
      <c r="I7" s="589">
        <v>0</v>
      </c>
      <c r="J7" s="586">
        <v>27</v>
      </c>
      <c r="K7" s="540">
        <v>2</v>
      </c>
      <c r="L7" s="540"/>
      <c r="M7" s="541"/>
      <c r="N7" s="583">
        <v>0.93103448275862066</v>
      </c>
      <c r="O7" s="554">
        <v>6.8965517241379309E-2</v>
      </c>
      <c r="P7" s="554">
        <v>0</v>
      </c>
      <c r="Q7" s="577">
        <v>0</v>
      </c>
    </row>
    <row r="8" spans="1:17" ht="14.45" customHeight="1" x14ac:dyDescent="0.2">
      <c r="A8" s="580" t="s">
        <v>880</v>
      </c>
      <c r="B8" s="586">
        <v>118</v>
      </c>
      <c r="C8" s="540"/>
      <c r="D8" s="540"/>
      <c r="E8" s="541"/>
      <c r="F8" s="583">
        <v>1</v>
      </c>
      <c r="G8" s="554">
        <v>0</v>
      </c>
      <c r="H8" s="554">
        <v>0</v>
      </c>
      <c r="I8" s="589">
        <v>0</v>
      </c>
      <c r="J8" s="586">
        <v>58</v>
      </c>
      <c r="K8" s="540"/>
      <c r="L8" s="540"/>
      <c r="M8" s="541"/>
      <c r="N8" s="583">
        <v>1</v>
      </c>
      <c r="O8" s="554">
        <v>0</v>
      </c>
      <c r="P8" s="554">
        <v>0</v>
      </c>
      <c r="Q8" s="577">
        <v>0</v>
      </c>
    </row>
    <row r="9" spans="1:17" ht="14.45" customHeight="1" x14ac:dyDescent="0.2">
      <c r="A9" s="580" t="s">
        <v>932</v>
      </c>
      <c r="B9" s="586">
        <v>8</v>
      </c>
      <c r="C9" s="540"/>
      <c r="D9" s="540"/>
      <c r="E9" s="541"/>
      <c r="F9" s="583">
        <v>1</v>
      </c>
      <c r="G9" s="554">
        <v>0</v>
      </c>
      <c r="H9" s="554">
        <v>0</v>
      </c>
      <c r="I9" s="589">
        <v>0</v>
      </c>
      <c r="J9" s="586">
        <v>4</v>
      </c>
      <c r="K9" s="540"/>
      <c r="L9" s="540"/>
      <c r="M9" s="541"/>
      <c r="N9" s="583">
        <v>1</v>
      </c>
      <c r="O9" s="554">
        <v>0</v>
      </c>
      <c r="P9" s="554">
        <v>0</v>
      </c>
      <c r="Q9" s="577">
        <v>0</v>
      </c>
    </row>
    <row r="10" spans="1:17" ht="14.45" customHeight="1" x14ac:dyDescent="0.2">
      <c r="A10" s="580" t="s">
        <v>881</v>
      </c>
      <c r="B10" s="586">
        <v>148</v>
      </c>
      <c r="C10" s="540">
        <v>4</v>
      </c>
      <c r="D10" s="540"/>
      <c r="E10" s="541"/>
      <c r="F10" s="583">
        <v>0.97368421052631582</v>
      </c>
      <c r="G10" s="554">
        <v>2.6315789473684209E-2</v>
      </c>
      <c r="H10" s="554">
        <v>0</v>
      </c>
      <c r="I10" s="589">
        <v>0</v>
      </c>
      <c r="J10" s="586">
        <v>82</v>
      </c>
      <c r="K10" s="540">
        <v>3</v>
      </c>
      <c r="L10" s="540"/>
      <c r="M10" s="541"/>
      <c r="N10" s="583">
        <v>0.96470588235294119</v>
      </c>
      <c r="O10" s="554">
        <v>3.5294117647058823E-2</v>
      </c>
      <c r="P10" s="554">
        <v>0</v>
      </c>
      <c r="Q10" s="577">
        <v>0</v>
      </c>
    </row>
    <row r="11" spans="1:17" ht="14.45" customHeight="1" thickBot="1" x14ac:dyDescent="0.25">
      <c r="A11" s="581" t="s">
        <v>933</v>
      </c>
      <c r="B11" s="587"/>
      <c r="C11" s="547"/>
      <c r="D11" s="547"/>
      <c r="E11" s="548">
        <v>8</v>
      </c>
      <c r="F11" s="584">
        <v>0</v>
      </c>
      <c r="G11" s="555">
        <v>0</v>
      </c>
      <c r="H11" s="555">
        <v>0</v>
      </c>
      <c r="I11" s="590">
        <v>1</v>
      </c>
      <c r="J11" s="587"/>
      <c r="K11" s="547"/>
      <c r="L11" s="547"/>
      <c r="M11" s="548">
        <v>8</v>
      </c>
      <c r="N11" s="584">
        <v>0</v>
      </c>
      <c r="O11" s="555">
        <v>0</v>
      </c>
      <c r="P11" s="555">
        <v>0</v>
      </c>
      <c r="Q11" s="578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78" priority="1" operator="greaterThan">
      <formula>0.3</formula>
    </cfRule>
  </conditionalFormatting>
  <hyperlinks>
    <hyperlink ref="A2" location="Obsah!A1" display="Zpět na Obsah  KL 01  1.-4.měsíc" xr:uid="{75DCE4DB-7B6C-4944-B6C4-B6AAF39E24B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817" t="s">
        <v>176</v>
      </c>
      <c r="B1" s="817"/>
      <c r="C1" s="817"/>
      <c r="D1" s="817"/>
      <c r="E1" s="817"/>
      <c r="F1" s="817"/>
      <c r="G1" s="817"/>
      <c r="H1" s="817"/>
      <c r="I1" s="779"/>
      <c r="J1" s="779"/>
      <c r="K1" s="779"/>
      <c r="L1" s="779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834" t="s">
        <v>15</v>
      </c>
      <c r="D3" s="833"/>
      <c r="E3" s="833" t="s">
        <v>16</v>
      </c>
      <c r="F3" s="833"/>
      <c r="G3" s="833"/>
      <c r="H3" s="833"/>
      <c r="I3" s="833" t="s">
        <v>189</v>
      </c>
      <c r="J3" s="833"/>
      <c r="K3" s="833"/>
      <c r="L3" s="835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517">
        <v>22</v>
      </c>
      <c r="B5" s="518" t="s">
        <v>934</v>
      </c>
      <c r="C5" s="521">
        <v>313115.28999999998</v>
      </c>
      <c r="D5" s="521">
        <v>2679</v>
      </c>
      <c r="E5" s="521">
        <v>126312.63999999994</v>
      </c>
      <c r="F5" s="591">
        <v>0.4034061702959314</v>
      </c>
      <c r="G5" s="521">
        <v>1061</v>
      </c>
      <c r="H5" s="591">
        <v>0.3960432997387085</v>
      </c>
      <c r="I5" s="521">
        <v>186802.65000000002</v>
      </c>
      <c r="J5" s="591">
        <v>0.59659382970406849</v>
      </c>
      <c r="K5" s="521">
        <v>1618</v>
      </c>
      <c r="L5" s="591">
        <v>0.60395670026129156</v>
      </c>
      <c r="M5" s="521" t="s">
        <v>73</v>
      </c>
      <c r="N5" s="270"/>
    </row>
    <row r="6" spans="1:14" ht="14.45" customHeight="1" x14ac:dyDescent="0.2">
      <c r="A6" s="517">
        <v>22</v>
      </c>
      <c r="B6" s="518" t="s">
        <v>935</v>
      </c>
      <c r="C6" s="521">
        <v>313115.28999999998</v>
      </c>
      <c r="D6" s="521">
        <v>2679</v>
      </c>
      <c r="E6" s="521">
        <v>126312.63999999994</v>
      </c>
      <c r="F6" s="591">
        <v>0.4034061702959314</v>
      </c>
      <c r="G6" s="521">
        <v>1061</v>
      </c>
      <c r="H6" s="591">
        <v>0.3960432997387085</v>
      </c>
      <c r="I6" s="521">
        <v>186802.65000000002</v>
      </c>
      <c r="J6" s="591">
        <v>0.59659382970406849</v>
      </c>
      <c r="K6" s="521">
        <v>1618</v>
      </c>
      <c r="L6" s="591">
        <v>0.60395670026129156</v>
      </c>
      <c r="M6" s="521" t="s">
        <v>1</v>
      </c>
      <c r="N6" s="270"/>
    </row>
    <row r="7" spans="1:14" ht="14.45" customHeight="1" x14ac:dyDescent="0.2">
      <c r="A7" s="517" t="s">
        <v>562</v>
      </c>
      <c r="B7" s="518" t="s">
        <v>3</v>
      </c>
      <c r="C7" s="521">
        <v>313115.28999999998</v>
      </c>
      <c r="D7" s="521">
        <v>2679</v>
      </c>
      <c r="E7" s="521">
        <v>126312.63999999994</v>
      </c>
      <c r="F7" s="591">
        <v>0.4034061702959314</v>
      </c>
      <c r="G7" s="521">
        <v>1061</v>
      </c>
      <c r="H7" s="591">
        <v>0.3960432997387085</v>
      </c>
      <c r="I7" s="521">
        <v>186802.65000000002</v>
      </c>
      <c r="J7" s="591">
        <v>0.59659382970406849</v>
      </c>
      <c r="K7" s="521">
        <v>1618</v>
      </c>
      <c r="L7" s="591">
        <v>0.60395670026129156</v>
      </c>
      <c r="M7" s="521" t="s">
        <v>570</v>
      </c>
      <c r="N7" s="270"/>
    </row>
    <row r="9" spans="1:14" ht="14.45" customHeight="1" x14ac:dyDescent="0.2">
      <c r="A9" s="517">
        <v>22</v>
      </c>
      <c r="B9" s="518" t="s">
        <v>934</v>
      </c>
      <c r="C9" s="521" t="s">
        <v>329</v>
      </c>
      <c r="D9" s="521" t="s">
        <v>329</v>
      </c>
      <c r="E9" s="521" t="s">
        <v>329</v>
      </c>
      <c r="F9" s="591" t="s">
        <v>329</v>
      </c>
      <c r="G9" s="521" t="s">
        <v>329</v>
      </c>
      <c r="H9" s="591" t="s">
        <v>329</v>
      </c>
      <c r="I9" s="521" t="s">
        <v>329</v>
      </c>
      <c r="J9" s="591" t="s">
        <v>329</v>
      </c>
      <c r="K9" s="521" t="s">
        <v>329</v>
      </c>
      <c r="L9" s="591" t="s">
        <v>329</v>
      </c>
      <c r="M9" s="521" t="s">
        <v>73</v>
      </c>
      <c r="N9" s="270"/>
    </row>
    <row r="10" spans="1:14" ht="14.45" customHeight="1" x14ac:dyDescent="0.2">
      <c r="A10" s="517" t="s">
        <v>936</v>
      </c>
      <c r="B10" s="518" t="s">
        <v>935</v>
      </c>
      <c r="C10" s="521">
        <v>168.36</v>
      </c>
      <c r="D10" s="521">
        <v>1</v>
      </c>
      <c r="E10" s="521" t="s">
        <v>329</v>
      </c>
      <c r="F10" s="591">
        <v>0</v>
      </c>
      <c r="G10" s="521" t="s">
        <v>329</v>
      </c>
      <c r="H10" s="591">
        <v>0</v>
      </c>
      <c r="I10" s="521">
        <v>168.36</v>
      </c>
      <c r="J10" s="591">
        <v>1</v>
      </c>
      <c r="K10" s="521">
        <v>1</v>
      </c>
      <c r="L10" s="591">
        <v>1</v>
      </c>
      <c r="M10" s="521" t="s">
        <v>1</v>
      </c>
      <c r="N10" s="270"/>
    </row>
    <row r="11" spans="1:14" ht="14.45" customHeight="1" x14ac:dyDescent="0.2">
      <c r="A11" s="517" t="s">
        <v>936</v>
      </c>
      <c r="B11" s="518" t="s">
        <v>937</v>
      </c>
      <c r="C11" s="521">
        <v>168.36</v>
      </c>
      <c r="D11" s="521">
        <v>1</v>
      </c>
      <c r="E11" s="521" t="s">
        <v>329</v>
      </c>
      <c r="F11" s="591">
        <v>0</v>
      </c>
      <c r="G11" s="521" t="s">
        <v>329</v>
      </c>
      <c r="H11" s="591">
        <v>0</v>
      </c>
      <c r="I11" s="521">
        <v>168.36</v>
      </c>
      <c r="J11" s="591">
        <v>1</v>
      </c>
      <c r="K11" s="521">
        <v>1</v>
      </c>
      <c r="L11" s="591">
        <v>1</v>
      </c>
      <c r="M11" s="521" t="s">
        <v>574</v>
      </c>
      <c r="N11" s="270"/>
    </row>
    <row r="12" spans="1:14" ht="14.45" customHeight="1" x14ac:dyDescent="0.2">
      <c r="A12" s="517" t="s">
        <v>329</v>
      </c>
      <c r="B12" s="518" t="s">
        <v>329</v>
      </c>
      <c r="C12" s="521" t="s">
        <v>329</v>
      </c>
      <c r="D12" s="521" t="s">
        <v>329</v>
      </c>
      <c r="E12" s="521" t="s">
        <v>329</v>
      </c>
      <c r="F12" s="591" t="s">
        <v>329</v>
      </c>
      <c r="G12" s="521" t="s">
        <v>329</v>
      </c>
      <c r="H12" s="591" t="s">
        <v>329</v>
      </c>
      <c r="I12" s="521" t="s">
        <v>329</v>
      </c>
      <c r="J12" s="591" t="s">
        <v>329</v>
      </c>
      <c r="K12" s="521" t="s">
        <v>329</v>
      </c>
      <c r="L12" s="591" t="s">
        <v>329</v>
      </c>
      <c r="M12" s="521" t="s">
        <v>575</v>
      </c>
      <c r="N12" s="270"/>
    </row>
    <row r="13" spans="1:14" ht="14.45" customHeight="1" x14ac:dyDescent="0.2">
      <c r="A13" s="517" t="s">
        <v>938</v>
      </c>
      <c r="B13" s="518" t="s">
        <v>935</v>
      </c>
      <c r="C13" s="521">
        <v>312946.92999999993</v>
      </c>
      <c r="D13" s="521">
        <v>2678</v>
      </c>
      <c r="E13" s="521">
        <v>126312.63999999994</v>
      </c>
      <c r="F13" s="591">
        <v>0.40362319579233441</v>
      </c>
      <c r="G13" s="521">
        <v>1061</v>
      </c>
      <c r="H13" s="591">
        <v>0.39619118745332338</v>
      </c>
      <c r="I13" s="521">
        <v>186634.29</v>
      </c>
      <c r="J13" s="591">
        <v>0.5963768042076657</v>
      </c>
      <c r="K13" s="521">
        <v>1617</v>
      </c>
      <c r="L13" s="591">
        <v>0.60380881254667662</v>
      </c>
      <c r="M13" s="521" t="s">
        <v>1</v>
      </c>
      <c r="N13" s="270"/>
    </row>
    <row r="14" spans="1:14" ht="14.45" customHeight="1" x14ac:dyDescent="0.2">
      <c r="A14" s="517" t="s">
        <v>938</v>
      </c>
      <c r="B14" s="518" t="s">
        <v>939</v>
      </c>
      <c r="C14" s="521">
        <v>312946.92999999993</v>
      </c>
      <c r="D14" s="521">
        <v>2678</v>
      </c>
      <c r="E14" s="521">
        <v>126312.63999999994</v>
      </c>
      <c r="F14" s="591">
        <v>0.40362319579233441</v>
      </c>
      <c r="G14" s="521">
        <v>1061</v>
      </c>
      <c r="H14" s="591">
        <v>0.39619118745332338</v>
      </c>
      <c r="I14" s="521">
        <v>186634.29</v>
      </c>
      <c r="J14" s="591">
        <v>0.5963768042076657</v>
      </c>
      <c r="K14" s="521">
        <v>1617</v>
      </c>
      <c r="L14" s="591">
        <v>0.60380881254667662</v>
      </c>
      <c r="M14" s="521" t="s">
        <v>574</v>
      </c>
      <c r="N14" s="270"/>
    </row>
    <row r="15" spans="1:14" ht="14.45" customHeight="1" x14ac:dyDescent="0.2">
      <c r="A15" s="517" t="s">
        <v>329</v>
      </c>
      <c r="B15" s="518" t="s">
        <v>329</v>
      </c>
      <c r="C15" s="521" t="s">
        <v>329</v>
      </c>
      <c r="D15" s="521" t="s">
        <v>329</v>
      </c>
      <c r="E15" s="521" t="s">
        <v>329</v>
      </c>
      <c r="F15" s="591" t="s">
        <v>329</v>
      </c>
      <c r="G15" s="521" t="s">
        <v>329</v>
      </c>
      <c r="H15" s="591" t="s">
        <v>329</v>
      </c>
      <c r="I15" s="521" t="s">
        <v>329</v>
      </c>
      <c r="J15" s="591" t="s">
        <v>329</v>
      </c>
      <c r="K15" s="521" t="s">
        <v>329</v>
      </c>
      <c r="L15" s="591" t="s">
        <v>329</v>
      </c>
      <c r="M15" s="521" t="s">
        <v>575</v>
      </c>
      <c r="N15" s="270"/>
    </row>
    <row r="16" spans="1:14" ht="14.45" customHeight="1" x14ac:dyDescent="0.2">
      <c r="A16" s="517" t="s">
        <v>562</v>
      </c>
      <c r="B16" s="518" t="s">
        <v>940</v>
      </c>
      <c r="C16" s="521">
        <v>313115.28999999992</v>
      </c>
      <c r="D16" s="521">
        <v>2679</v>
      </c>
      <c r="E16" s="521">
        <v>126312.63999999994</v>
      </c>
      <c r="F16" s="591">
        <v>0.40340617029593151</v>
      </c>
      <c r="G16" s="521">
        <v>1061</v>
      </c>
      <c r="H16" s="591">
        <v>0.3960432997387085</v>
      </c>
      <c r="I16" s="521">
        <v>186802.65</v>
      </c>
      <c r="J16" s="591">
        <v>0.5965938297040686</v>
      </c>
      <c r="K16" s="521">
        <v>1618</v>
      </c>
      <c r="L16" s="591">
        <v>0.60395670026129156</v>
      </c>
      <c r="M16" s="521" t="s">
        <v>570</v>
      </c>
      <c r="N16" s="270"/>
    </row>
    <row r="17" spans="1:1" ht="14.45" customHeight="1" x14ac:dyDescent="0.2">
      <c r="A17" s="592" t="s">
        <v>295</v>
      </c>
    </row>
    <row r="18" spans="1:1" ht="14.45" customHeight="1" x14ac:dyDescent="0.2">
      <c r="A18" s="593" t="s">
        <v>941</v>
      </c>
    </row>
    <row r="19" spans="1:1" ht="14.45" customHeight="1" x14ac:dyDescent="0.2">
      <c r="A19" s="592" t="s">
        <v>942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77" priority="15" stopIfTrue="1" operator="lessThan">
      <formula>0.6</formula>
    </cfRule>
  </conditionalFormatting>
  <conditionalFormatting sqref="B5:B7">
    <cfRule type="expression" dxfId="76" priority="10">
      <formula>AND(LEFT(M5,6)&lt;&gt;"mezera",M5&lt;&gt;"")</formula>
    </cfRule>
  </conditionalFormatting>
  <conditionalFormatting sqref="A5:A7">
    <cfRule type="expression" dxfId="75" priority="8">
      <formula>AND(M5&lt;&gt;"",M5&lt;&gt;"mezeraKL")</formula>
    </cfRule>
  </conditionalFormatting>
  <conditionalFormatting sqref="F5:F7">
    <cfRule type="cellIs" dxfId="74" priority="7" operator="lessThan">
      <formula>0.6</formula>
    </cfRule>
  </conditionalFormatting>
  <conditionalFormatting sqref="B5:L7">
    <cfRule type="expression" dxfId="73" priority="9">
      <formula>OR($M5="KL",$M5="SumaKL")</formula>
    </cfRule>
    <cfRule type="expression" dxfId="72" priority="11">
      <formula>$M5="SumaNS"</formula>
    </cfRule>
  </conditionalFormatting>
  <conditionalFormatting sqref="A5:L7">
    <cfRule type="expression" dxfId="71" priority="12">
      <formula>$M5&lt;&gt;""</formula>
    </cfRule>
  </conditionalFormatting>
  <conditionalFormatting sqref="B9:B16">
    <cfRule type="expression" dxfId="70" priority="4">
      <formula>AND(LEFT(M9,6)&lt;&gt;"mezera",M9&lt;&gt;"")</formula>
    </cfRule>
  </conditionalFormatting>
  <conditionalFormatting sqref="A9:A16">
    <cfRule type="expression" dxfId="69" priority="2">
      <formula>AND(M9&lt;&gt;"",M9&lt;&gt;"mezeraKL")</formula>
    </cfRule>
  </conditionalFormatting>
  <conditionalFormatting sqref="F9:F16">
    <cfRule type="cellIs" dxfId="68" priority="1" operator="lessThan">
      <formula>0.6</formula>
    </cfRule>
  </conditionalFormatting>
  <conditionalFormatting sqref="B9:L16">
    <cfRule type="expression" dxfId="67" priority="3">
      <formula>OR($M9="KL",$M9="SumaKL")</formula>
    </cfRule>
    <cfRule type="expression" dxfId="66" priority="5">
      <formula>$M9="SumaNS"</formula>
    </cfRule>
  </conditionalFormatting>
  <conditionalFormatting sqref="A9:L16">
    <cfRule type="expression" dxfId="65" priority="6">
      <formula>$M9&lt;&gt;""</formula>
    </cfRule>
  </conditionalFormatting>
  <hyperlinks>
    <hyperlink ref="A2" location="Obsah!A1" display="Zpět na Obsah  KL 01  1.-4.měsíc" xr:uid="{B59D5975-65FF-4C61-AB91-9CECE7223AE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817" t="s">
        <v>190</v>
      </c>
      <c r="B1" s="817"/>
      <c r="C1" s="817"/>
      <c r="D1" s="817"/>
      <c r="E1" s="817"/>
      <c r="F1" s="817"/>
      <c r="G1" s="817"/>
      <c r="H1" s="817"/>
      <c r="I1" s="817"/>
      <c r="J1" s="779"/>
      <c r="K1" s="779"/>
      <c r="L1" s="779"/>
      <c r="M1" s="779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834" t="s">
        <v>15</v>
      </c>
      <c r="C3" s="836"/>
      <c r="D3" s="833"/>
      <c r="E3" s="261"/>
      <c r="F3" s="833" t="s">
        <v>16</v>
      </c>
      <c r="G3" s="833"/>
      <c r="H3" s="833"/>
      <c r="I3" s="833"/>
      <c r="J3" s="833" t="s">
        <v>189</v>
      </c>
      <c r="K3" s="833"/>
      <c r="L3" s="833"/>
      <c r="M3" s="835"/>
    </row>
    <row r="4" spans="1:13" ht="14.45" customHeight="1" thickBot="1" x14ac:dyDescent="0.25">
      <c r="A4" s="570" t="s">
        <v>166</v>
      </c>
      <c r="B4" s="571" t="s">
        <v>19</v>
      </c>
      <c r="C4" s="597"/>
      <c r="D4" s="571" t="s">
        <v>20</v>
      </c>
      <c r="E4" s="597"/>
      <c r="F4" s="571" t="s">
        <v>19</v>
      </c>
      <c r="G4" s="574" t="s">
        <v>2</v>
      </c>
      <c r="H4" s="571" t="s">
        <v>20</v>
      </c>
      <c r="I4" s="574" t="s">
        <v>2</v>
      </c>
      <c r="J4" s="571" t="s">
        <v>19</v>
      </c>
      <c r="K4" s="574" t="s">
        <v>2</v>
      </c>
      <c r="L4" s="571" t="s">
        <v>20</v>
      </c>
      <c r="M4" s="575" t="s">
        <v>2</v>
      </c>
    </row>
    <row r="5" spans="1:13" ht="14.45" customHeight="1" x14ac:dyDescent="0.2">
      <c r="A5" s="594" t="s">
        <v>943</v>
      </c>
      <c r="B5" s="585">
        <v>44568.76</v>
      </c>
      <c r="C5" s="529">
        <v>1</v>
      </c>
      <c r="D5" s="598">
        <v>437</v>
      </c>
      <c r="E5" s="601" t="s">
        <v>943</v>
      </c>
      <c r="F5" s="585">
        <v>16575.690000000002</v>
      </c>
      <c r="G5" s="553">
        <v>0.37191274785298045</v>
      </c>
      <c r="H5" s="533">
        <v>169</v>
      </c>
      <c r="I5" s="576">
        <v>0.38672768878718533</v>
      </c>
      <c r="J5" s="604">
        <v>27993.07</v>
      </c>
      <c r="K5" s="553">
        <v>0.62808725214701955</v>
      </c>
      <c r="L5" s="533">
        <v>268</v>
      </c>
      <c r="M5" s="576">
        <v>0.61327231121281467</v>
      </c>
    </row>
    <row r="6" spans="1:13" ht="14.45" customHeight="1" x14ac:dyDescent="0.2">
      <c r="A6" s="595" t="s">
        <v>944</v>
      </c>
      <c r="B6" s="586">
        <v>2371.41</v>
      </c>
      <c r="C6" s="536">
        <v>1</v>
      </c>
      <c r="D6" s="599">
        <v>14</v>
      </c>
      <c r="E6" s="602" t="s">
        <v>944</v>
      </c>
      <c r="F6" s="586">
        <v>1241.8900000000001</v>
      </c>
      <c r="G6" s="554">
        <v>0.52369265542441001</v>
      </c>
      <c r="H6" s="540">
        <v>7</v>
      </c>
      <c r="I6" s="577">
        <v>0.5</v>
      </c>
      <c r="J6" s="605">
        <v>1129.52</v>
      </c>
      <c r="K6" s="554">
        <v>0.4763073445755901</v>
      </c>
      <c r="L6" s="540">
        <v>7</v>
      </c>
      <c r="M6" s="577">
        <v>0.5</v>
      </c>
    </row>
    <row r="7" spans="1:13" ht="14.45" customHeight="1" x14ac:dyDescent="0.2">
      <c r="A7" s="595" t="s">
        <v>945</v>
      </c>
      <c r="B7" s="586">
        <v>40541.37000000001</v>
      </c>
      <c r="C7" s="536">
        <v>1</v>
      </c>
      <c r="D7" s="599">
        <v>372</v>
      </c>
      <c r="E7" s="602" t="s">
        <v>945</v>
      </c>
      <c r="F7" s="586">
        <v>15878.050000000001</v>
      </c>
      <c r="G7" s="554">
        <v>0.39165055349634204</v>
      </c>
      <c r="H7" s="540">
        <v>143</v>
      </c>
      <c r="I7" s="577">
        <v>0.38440860215053763</v>
      </c>
      <c r="J7" s="605">
        <v>24663.320000000011</v>
      </c>
      <c r="K7" s="554">
        <v>0.60834944650365796</v>
      </c>
      <c r="L7" s="540">
        <v>229</v>
      </c>
      <c r="M7" s="577">
        <v>0.61559139784946237</v>
      </c>
    </row>
    <row r="8" spans="1:13" ht="14.45" customHeight="1" x14ac:dyDescent="0.2">
      <c r="A8" s="595" t="s">
        <v>946</v>
      </c>
      <c r="B8" s="586">
        <v>6621.2000000000007</v>
      </c>
      <c r="C8" s="536">
        <v>1</v>
      </c>
      <c r="D8" s="599">
        <v>35</v>
      </c>
      <c r="E8" s="602" t="s">
        <v>946</v>
      </c>
      <c r="F8" s="586">
        <v>5258.6600000000008</v>
      </c>
      <c r="G8" s="554">
        <v>0.79421555005135025</v>
      </c>
      <c r="H8" s="540">
        <v>25</v>
      </c>
      <c r="I8" s="577">
        <v>0.7142857142857143</v>
      </c>
      <c r="J8" s="605">
        <v>1362.54</v>
      </c>
      <c r="K8" s="554">
        <v>0.20578444994864975</v>
      </c>
      <c r="L8" s="540">
        <v>10</v>
      </c>
      <c r="M8" s="577">
        <v>0.2857142857142857</v>
      </c>
    </row>
    <row r="9" spans="1:13" ht="14.45" customHeight="1" x14ac:dyDescent="0.2">
      <c r="A9" s="595" t="s">
        <v>947</v>
      </c>
      <c r="B9" s="586">
        <v>31780.010000000002</v>
      </c>
      <c r="C9" s="536">
        <v>1</v>
      </c>
      <c r="D9" s="599">
        <v>255</v>
      </c>
      <c r="E9" s="602" t="s">
        <v>947</v>
      </c>
      <c r="F9" s="586">
        <v>13004.990000000002</v>
      </c>
      <c r="G9" s="554">
        <v>0.40921919156098441</v>
      </c>
      <c r="H9" s="540">
        <v>104</v>
      </c>
      <c r="I9" s="577">
        <v>0.40784313725490196</v>
      </c>
      <c r="J9" s="605">
        <v>18775.02</v>
      </c>
      <c r="K9" s="554">
        <v>0.59078080843901559</v>
      </c>
      <c r="L9" s="540">
        <v>151</v>
      </c>
      <c r="M9" s="577">
        <v>0.59215686274509804</v>
      </c>
    </row>
    <row r="10" spans="1:13" ht="14.45" customHeight="1" x14ac:dyDescent="0.2">
      <c r="A10" s="595" t="s">
        <v>948</v>
      </c>
      <c r="B10" s="586">
        <v>29319.07</v>
      </c>
      <c r="C10" s="536">
        <v>1</v>
      </c>
      <c r="D10" s="599">
        <v>234</v>
      </c>
      <c r="E10" s="602" t="s">
        <v>948</v>
      </c>
      <c r="F10" s="586">
        <v>12163.63</v>
      </c>
      <c r="G10" s="554">
        <v>0.41487093553785981</v>
      </c>
      <c r="H10" s="540">
        <v>103</v>
      </c>
      <c r="I10" s="577">
        <v>0.44017094017094016</v>
      </c>
      <c r="J10" s="605">
        <v>17155.440000000002</v>
      </c>
      <c r="K10" s="554">
        <v>0.5851290644621403</v>
      </c>
      <c r="L10" s="540">
        <v>131</v>
      </c>
      <c r="M10" s="577">
        <v>0.55982905982905984</v>
      </c>
    </row>
    <row r="11" spans="1:13" ht="14.45" customHeight="1" x14ac:dyDescent="0.2">
      <c r="A11" s="595" t="s">
        <v>949</v>
      </c>
      <c r="B11" s="586">
        <v>461.02</v>
      </c>
      <c r="C11" s="536">
        <v>1</v>
      </c>
      <c r="D11" s="599">
        <v>2</v>
      </c>
      <c r="E11" s="602" t="s">
        <v>949</v>
      </c>
      <c r="F11" s="586">
        <v>230.51</v>
      </c>
      <c r="G11" s="554">
        <v>0.5</v>
      </c>
      <c r="H11" s="540">
        <v>1</v>
      </c>
      <c r="I11" s="577">
        <v>0.5</v>
      </c>
      <c r="J11" s="605">
        <v>230.51</v>
      </c>
      <c r="K11" s="554">
        <v>0.5</v>
      </c>
      <c r="L11" s="540">
        <v>1</v>
      </c>
      <c r="M11" s="577">
        <v>0.5</v>
      </c>
    </row>
    <row r="12" spans="1:13" ht="14.45" customHeight="1" x14ac:dyDescent="0.2">
      <c r="A12" s="595" t="s">
        <v>950</v>
      </c>
      <c r="B12" s="586">
        <v>4205.1099999999997</v>
      </c>
      <c r="C12" s="536">
        <v>1</v>
      </c>
      <c r="D12" s="599">
        <v>24</v>
      </c>
      <c r="E12" s="602" t="s">
        <v>950</v>
      </c>
      <c r="F12" s="586">
        <v>1505.0999999999997</v>
      </c>
      <c r="G12" s="554">
        <v>0.35792167149016313</v>
      </c>
      <c r="H12" s="540">
        <v>18</v>
      </c>
      <c r="I12" s="577">
        <v>0.75</v>
      </c>
      <c r="J12" s="605">
        <v>2700.0099999999998</v>
      </c>
      <c r="K12" s="554">
        <v>0.64207832850983682</v>
      </c>
      <c r="L12" s="540">
        <v>6</v>
      </c>
      <c r="M12" s="577">
        <v>0.25</v>
      </c>
    </row>
    <row r="13" spans="1:13" ht="14.45" customHeight="1" x14ac:dyDescent="0.2">
      <c r="A13" s="595" t="s">
        <v>951</v>
      </c>
      <c r="B13" s="586">
        <v>74596.120000000039</v>
      </c>
      <c r="C13" s="536">
        <v>1</v>
      </c>
      <c r="D13" s="599">
        <v>628</v>
      </c>
      <c r="E13" s="602" t="s">
        <v>951</v>
      </c>
      <c r="F13" s="586">
        <v>28074.760000000009</v>
      </c>
      <c r="G13" s="554">
        <v>0.37635684000722819</v>
      </c>
      <c r="H13" s="540">
        <v>228</v>
      </c>
      <c r="I13" s="577">
        <v>0.36305732484076431</v>
      </c>
      <c r="J13" s="605">
        <v>46521.36000000003</v>
      </c>
      <c r="K13" s="554">
        <v>0.62364315999277187</v>
      </c>
      <c r="L13" s="540">
        <v>400</v>
      </c>
      <c r="M13" s="577">
        <v>0.63694267515923564</v>
      </c>
    </row>
    <row r="14" spans="1:13" ht="14.45" customHeight="1" x14ac:dyDescent="0.2">
      <c r="A14" s="595" t="s">
        <v>952</v>
      </c>
      <c r="B14" s="586">
        <v>1372</v>
      </c>
      <c r="C14" s="536">
        <v>1</v>
      </c>
      <c r="D14" s="599">
        <v>17</v>
      </c>
      <c r="E14" s="602" t="s">
        <v>952</v>
      </c>
      <c r="F14" s="586">
        <v>543.04999999999995</v>
      </c>
      <c r="G14" s="554">
        <v>0.39580903790087463</v>
      </c>
      <c r="H14" s="540">
        <v>6</v>
      </c>
      <c r="I14" s="577">
        <v>0.35294117647058826</v>
      </c>
      <c r="J14" s="605">
        <v>828.95</v>
      </c>
      <c r="K14" s="554">
        <v>0.60419096209912537</v>
      </c>
      <c r="L14" s="540">
        <v>11</v>
      </c>
      <c r="M14" s="577">
        <v>0.6470588235294118</v>
      </c>
    </row>
    <row r="15" spans="1:13" ht="14.45" customHeight="1" x14ac:dyDescent="0.2">
      <c r="A15" s="595" t="s">
        <v>953</v>
      </c>
      <c r="B15" s="586">
        <v>18121.650000000001</v>
      </c>
      <c r="C15" s="536">
        <v>1</v>
      </c>
      <c r="D15" s="599">
        <v>159</v>
      </c>
      <c r="E15" s="602" t="s">
        <v>953</v>
      </c>
      <c r="F15" s="586">
        <v>7992.4500000000007</v>
      </c>
      <c r="G15" s="554">
        <v>0.44104427576959054</v>
      </c>
      <c r="H15" s="540">
        <v>70</v>
      </c>
      <c r="I15" s="577">
        <v>0.44025157232704404</v>
      </c>
      <c r="J15" s="605">
        <v>10129.199999999999</v>
      </c>
      <c r="K15" s="554">
        <v>0.5589557242304094</v>
      </c>
      <c r="L15" s="540">
        <v>89</v>
      </c>
      <c r="M15" s="577">
        <v>0.55974842767295596</v>
      </c>
    </row>
    <row r="16" spans="1:13" ht="14.45" customHeight="1" thickBot="1" x14ac:dyDescent="0.25">
      <c r="A16" s="596" t="s">
        <v>954</v>
      </c>
      <c r="B16" s="587">
        <v>59157.570000000036</v>
      </c>
      <c r="C16" s="543">
        <v>1</v>
      </c>
      <c r="D16" s="600">
        <v>502</v>
      </c>
      <c r="E16" s="603" t="s">
        <v>954</v>
      </c>
      <c r="F16" s="587">
        <v>23843.860000000011</v>
      </c>
      <c r="G16" s="555">
        <v>0.40305678546295931</v>
      </c>
      <c r="H16" s="547">
        <v>187</v>
      </c>
      <c r="I16" s="578">
        <v>0.37250996015936255</v>
      </c>
      <c r="J16" s="606">
        <v>35313.710000000021</v>
      </c>
      <c r="K16" s="555">
        <v>0.59694321453704069</v>
      </c>
      <c r="L16" s="547">
        <v>315</v>
      </c>
      <c r="M16" s="578">
        <v>0.62749003984063745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D5E73DA-0BA3-43B2-B006-02AA18D5348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808" t="s">
        <v>1555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840"/>
      <c r="B3" s="841"/>
      <c r="C3" s="841"/>
      <c r="D3" s="841"/>
      <c r="E3" s="841"/>
      <c r="F3" s="841"/>
      <c r="G3" s="841"/>
      <c r="H3" s="841"/>
      <c r="I3" s="841"/>
      <c r="J3" s="841"/>
      <c r="K3" s="842" t="s">
        <v>158</v>
      </c>
      <c r="L3" s="843"/>
      <c r="M3" s="70">
        <f>SUBTOTAL(9,M7:M1048576)</f>
        <v>313115.28999999992</v>
      </c>
      <c r="N3" s="70">
        <f>SUBTOTAL(9,N7:N1048576)</f>
        <v>3236</v>
      </c>
      <c r="O3" s="70">
        <f>SUBTOTAL(9,O7:O1048576)</f>
        <v>2679</v>
      </c>
      <c r="P3" s="70">
        <f>SUBTOTAL(9,P7:P1048576)</f>
        <v>126312.64</v>
      </c>
      <c r="Q3" s="71">
        <f>IF(M3=0,0,P3/M3)</f>
        <v>0.40340617029593168</v>
      </c>
      <c r="R3" s="70">
        <f>SUBTOTAL(9,R7:R1048576)</f>
        <v>1355</v>
      </c>
      <c r="S3" s="71">
        <f>IF(N3=0,0,R3/N3)</f>
        <v>0.41872682323856614</v>
      </c>
      <c r="T3" s="70">
        <f>SUBTOTAL(9,T7:T1048576)</f>
        <v>1061</v>
      </c>
      <c r="U3" s="72">
        <f>IF(O3=0,0,T3/O3)</f>
        <v>0.3960432997387085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844" t="s">
        <v>15</v>
      </c>
      <c r="N4" s="845"/>
      <c r="O4" s="845"/>
      <c r="P4" s="846" t="s">
        <v>21</v>
      </c>
      <c r="Q4" s="845"/>
      <c r="R4" s="845"/>
      <c r="S4" s="845"/>
      <c r="T4" s="845"/>
      <c r="U4" s="847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837" t="s">
        <v>22</v>
      </c>
      <c r="Q5" s="838"/>
      <c r="R5" s="837" t="s">
        <v>13</v>
      </c>
      <c r="S5" s="838"/>
      <c r="T5" s="837" t="s">
        <v>20</v>
      </c>
      <c r="U5" s="839"/>
    </row>
    <row r="6" spans="1:21" s="329" customFormat="1" ht="14.45" customHeight="1" thickBot="1" x14ac:dyDescent="0.25">
      <c r="A6" s="607" t="s">
        <v>23</v>
      </c>
      <c r="B6" s="608" t="s">
        <v>5</v>
      </c>
      <c r="C6" s="607" t="s">
        <v>24</v>
      </c>
      <c r="D6" s="608" t="s">
        <v>6</v>
      </c>
      <c r="E6" s="608" t="s">
        <v>192</v>
      </c>
      <c r="F6" s="608" t="s">
        <v>25</v>
      </c>
      <c r="G6" s="608" t="s">
        <v>26</v>
      </c>
      <c r="H6" s="608" t="s">
        <v>8</v>
      </c>
      <c r="I6" s="608" t="s">
        <v>10</v>
      </c>
      <c r="J6" s="608" t="s">
        <v>11</v>
      </c>
      <c r="K6" s="608" t="s">
        <v>12</v>
      </c>
      <c r="L6" s="608" t="s">
        <v>27</v>
      </c>
      <c r="M6" s="609" t="s">
        <v>14</v>
      </c>
      <c r="N6" s="610" t="s">
        <v>28</v>
      </c>
      <c r="O6" s="610" t="s">
        <v>28</v>
      </c>
      <c r="P6" s="610" t="s">
        <v>14</v>
      </c>
      <c r="Q6" s="610" t="s">
        <v>2</v>
      </c>
      <c r="R6" s="610" t="s">
        <v>28</v>
      </c>
      <c r="S6" s="610" t="s">
        <v>2</v>
      </c>
      <c r="T6" s="610" t="s">
        <v>28</v>
      </c>
      <c r="U6" s="611" t="s">
        <v>2</v>
      </c>
    </row>
    <row r="7" spans="1:21" ht="14.45" customHeight="1" x14ac:dyDescent="0.2">
      <c r="A7" s="612">
        <v>22</v>
      </c>
      <c r="B7" s="613" t="s">
        <v>934</v>
      </c>
      <c r="C7" s="613" t="s">
        <v>938</v>
      </c>
      <c r="D7" s="614" t="s">
        <v>1553</v>
      </c>
      <c r="E7" s="615" t="s">
        <v>943</v>
      </c>
      <c r="F7" s="613" t="s">
        <v>935</v>
      </c>
      <c r="G7" s="613" t="s">
        <v>955</v>
      </c>
      <c r="H7" s="613" t="s">
        <v>602</v>
      </c>
      <c r="I7" s="613" t="s">
        <v>956</v>
      </c>
      <c r="J7" s="613" t="s">
        <v>892</v>
      </c>
      <c r="K7" s="613" t="s">
        <v>957</v>
      </c>
      <c r="L7" s="616">
        <v>117.03</v>
      </c>
      <c r="M7" s="616">
        <v>117.03</v>
      </c>
      <c r="N7" s="613">
        <v>1</v>
      </c>
      <c r="O7" s="617">
        <v>0.5</v>
      </c>
      <c r="P7" s="616">
        <v>117.03</v>
      </c>
      <c r="Q7" s="618">
        <v>1</v>
      </c>
      <c r="R7" s="613">
        <v>1</v>
      </c>
      <c r="S7" s="618">
        <v>1</v>
      </c>
      <c r="T7" s="617">
        <v>0.5</v>
      </c>
      <c r="U7" s="231">
        <v>1</v>
      </c>
    </row>
    <row r="8" spans="1:21" ht="14.45" customHeight="1" x14ac:dyDescent="0.2">
      <c r="A8" s="627">
        <v>22</v>
      </c>
      <c r="B8" s="628" t="s">
        <v>934</v>
      </c>
      <c r="C8" s="628" t="s">
        <v>938</v>
      </c>
      <c r="D8" s="629" t="s">
        <v>1553</v>
      </c>
      <c r="E8" s="630" t="s">
        <v>943</v>
      </c>
      <c r="F8" s="628" t="s">
        <v>935</v>
      </c>
      <c r="G8" s="628" t="s">
        <v>955</v>
      </c>
      <c r="H8" s="628" t="s">
        <v>329</v>
      </c>
      <c r="I8" s="628" t="s">
        <v>958</v>
      </c>
      <c r="J8" s="628" t="s">
        <v>959</v>
      </c>
      <c r="K8" s="628"/>
      <c r="L8" s="631">
        <v>17.559999999999999</v>
      </c>
      <c r="M8" s="631">
        <v>52.679999999999993</v>
      </c>
      <c r="N8" s="628">
        <v>3</v>
      </c>
      <c r="O8" s="632">
        <v>1</v>
      </c>
      <c r="P8" s="631">
        <v>52.679999999999993</v>
      </c>
      <c r="Q8" s="633">
        <v>1</v>
      </c>
      <c r="R8" s="628">
        <v>3</v>
      </c>
      <c r="S8" s="633">
        <v>1</v>
      </c>
      <c r="T8" s="632">
        <v>1</v>
      </c>
      <c r="U8" s="634">
        <v>1</v>
      </c>
    </row>
    <row r="9" spans="1:21" ht="14.45" customHeight="1" x14ac:dyDescent="0.2">
      <c r="A9" s="627">
        <v>22</v>
      </c>
      <c r="B9" s="628" t="s">
        <v>934</v>
      </c>
      <c r="C9" s="628" t="s">
        <v>938</v>
      </c>
      <c r="D9" s="629" t="s">
        <v>1553</v>
      </c>
      <c r="E9" s="630" t="s">
        <v>943</v>
      </c>
      <c r="F9" s="628" t="s">
        <v>935</v>
      </c>
      <c r="G9" s="628" t="s">
        <v>960</v>
      </c>
      <c r="H9" s="628" t="s">
        <v>329</v>
      </c>
      <c r="I9" s="628" t="s">
        <v>961</v>
      </c>
      <c r="J9" s="628" t="s">
        <v>962</v>
      </c>
      <c r="K9" s="628" t="s">
        <v>963</v>
      </c>
      <c r="L9" s="631">
        <v>176.32</v>
      </c>
      <c r="M9" s="631">
        <v>176.32</v>
      </c>
      <c r="N9" s="628">
        <v>1</v>
      </c>
      <c r="O9" s="632">
        <v>1</v>
      </c>
      <c r="P9" s="631"/>
      <c r="Q9" s="633">
        <v>0</v>
      </c>
      <c r="R9" s="628"/>
      <c r="S9" s="633">
        <v>0</v>
      </c>
      <c r="T9" s="632"/>
      <c r="U9" s="634">
        <v>0</v>
      </c>
    </row>
    <row r="10" spans="1:21" ht="14.45" customHeight="1" x14ac:dyDescent="0.2">
      <c r="A10" s="627">
        <v>22</v>
      </c>
      <c r="B10" s="628" t="s">
        <v>934</v>
      </c>
      <c r="C10" s="628" t="s">
        <v>938</v>
      </c>
      <c r="D10" s="629" t="s">
        <v>1553</v>
      </c>
      <c r="E10" s="630" t="s">
        <v>943</v>
      </c>
      <c r="F10" s="628" t="s">
        <v>935</v>
      </c>
      <c r="G10" s="628" t="s">
        <v>964</v>
      </c>
      <c r="H10" s="628" t="s">
        <v>329</v>
      </c>
      <c r="I10" s="628" t="s">
        <v>965</v>
      </c>
      <c r="J10" s="628" t="s">
        <v>966</v>
      </c>
      <c r="K10" s="628" t="s">
        <v>967</v>
      </c>
      <c r="L10" s="631">
        <v>70.48</v>
      </c>
      <c r="M10" s="631">
        <v>140.96</v>
      </c>
      <c r="N10" s="628">
        <v>2</v>
      </c>
      <c r="O10" s="632">
        <v>0.5</v>
      </c>
      <c r="P10" s="631">
        <v>140.96</v>
      </c>
      <c r="Q10" s="633">
        <v>1</v>
      </c>
      <c r="R10" s="628">
        <v>2</v>
      </c>
      <c r="S10" s="633">
        <v>1</v>
      </c>
      <c r="T10" s="632">
        <v>0.5</v>
      </c>
      <c r="U10" s="634">
        <v>1</v>
      </c>
    </row>
    <row r="11" spans="1:21" ht="14.45" customHeight="1" x14ac:dyDescent="0.2">
      <c r="A11" s="627">
        <v>22</v>
      </c>
      <c r="B11" s="628" t="s">
        <v>934</v>
      </c>
      <c r="C11" s="628" t="s">
        <v>938</v>
      </c>
      <c r="D11" s="629" t="s">
        <v>1553</v>
      </c>
      <c r="E11" s="630" t="s">
        <v>943</v>
      </c>
      <c r="F11" s="628" t="s">
        <v>935</v>
      </c>
      <c r="G11" s="628" t="s">
        <v>968</v>
      </c>
      <c r="H11" s="628" t="s">
        <v>329</v>
      </c>
      <c r="I11" s="628" t="s">
        <v>969</v>
      </c>
      <c r="J11" s="628" t="s">
        <v>970</v>
      </c>
      <c r="K11" s="628" t="s">
        <v>971</v>
      </c>
      <c r="L11" s="631">
        <v>91.11</v>
      </c>
      <c r="M11" s="631">
        <v>91.11</v>
      </c>
      <c r="N11" s="628">
        <v>1</v>
      </c>
      <c r="O11" s="632">
        <v>0.5</v>
      </c>
      <c r="P11" s="631"/>
      <c r="Q11" s="633">
        <v>0</v>
      </c>
      <c r="R11" s="628"/>
      <c r="S11" s="633">
        <v>0</v>
      </c>
      <c r="T11" s="632"/>
      <c r="U11" s="634">
        <v>0</v>
      </c>
    </row>
    <row r="12" spans="1:21" ht="14.45" customHeight="1" x14ac:dyDescent="0.2">
      <c r="A12" s="627">
        <v>22</v>
      </c>
      <c r="B12" s="628" t="s">
        <v>934</v>
      </c>
      <c r="C12" s="628" t="s">
        <v>938</v>
      </c>
      <c r="D12" s="629" t="s">
        <v>1553</v>
      </c>
      <c r="E12" s="630" t="s">
        <v>943</v>
      </c>
      <c r="F12" s="628" t="s">
        <v>935</v>
      </c>
      <c r="G12" s="628" t="s">
        <v>968</v>
      </c>
      <c r="H12" s="628" t="s">
        <v>329</v>
      </c>
      <c r="I12" s="628" t="s">
        <v>972</v>
      </c>
      <c r="J12" s="628" t="s">
        <v>970</v>
      </c>
      <c r="K12" s="628" t="s">
        <v>973</v>
      </c>
      <c r="L12" s="631">
        <v>182.22</v>
      </c>
      <c r="M12" s="631">
        <v>182.22</v>
      </c>
      <c r="N12" s="628">
        <v>1</v>
      </c>
      <c r="O12" s="632">
        <v>1</v>
      </c>
      <c r="P12" s="631"/>
      <c r="Q12" s="633">
        <v>0</v>
      </c>
      <c r="R12" s="628"/>
      <c r="S12" s="633">
        <v>0</v>
      </c>
      <c r="T12" s="632"/>
      <c r="U12" s="634">
        <v>0</v>
      </c>
    </row>
    <row r="13" spans="1:21" ht="14.45" customHeight="1" x14ac:dyDescent="0.2">
      <c r="A13" s="627">
        <v>22</v>
      </c>
      <c r="B13" s="628" t="s">
        <v>934</v>
      </c>
      <c r="C13" s="628" t="s">
        <v>938</v>
      </c>
      <c r="D13" s="629" t="s">
        <v>1553</v>
      </c>
      <c r="E13" s="630" t="s">
        <v>943</v>
      </c>
      <c r="F13" s="628" t="s">
        <v>935</v>
      </c>
      <c r="G13" s="628" t="s">
        <v>974</v>
      </c>
      <c r="H13" s="628" t="s">
        <v>329</v>
      </c>
      <c r="I13" s="628" t="s">
        <v>975</v>
      </c>
      <c r="J13" s="628" t="s">
        <v>976</v>
      </c>
      <c r="K13" s="628" t="s">
        <v>977</v>
      </c>
      <c r="L13" s="631">
        <v>406.66</v>
      </c>
      <c r="M13" s="631">
        <v>406.66</v>
      </c>
      <c r="N13" s="628">
        <v>1</v>
      </c>
      <c r="O13" s="632">
        <v>1</v>
      </c>
      <c r="P13" s="631"/>
      <c r="Q13" s="633">
        <v>0</v>
      </c>
      <c r="R13" s="628"/>
      <c r="S13" s="633">
        <v>0</v>
      </c>
      <c r="T13" s="632"/>
      <c r="U13" s="634">
        <v>0</v>
      </c>
    </row>
    <row r="14" spans="1:21" ht="14.45" customHeight="1" x14ac:dyDescent="0.2">
      <c r="A14" s="627">
        <v>22</v>
      </c>
      <c r="B14" s="628" t="s">
        <v>934</v>
      </c>
      <c r="C14" s="628" t="s">
        <v>938</v>
      </c>
      <c r="D14" s="629" t="s">
        <v>1553</v>
      </c>
      <c r="E14" s="630" t="s">
        <v>943</v>
      </c>
      <c r="F14" s="628" t="s">
        <v>935</v>
      </c>
      <c r="G14" s="628" t="s">
        <v>978</v>
      </c>
      <c r="H14" s="628" t="s">
        <v>602</v>
      </c>
      <c r="I14" s="628" t="s">
        <v>979</v>
      </c>
      <c r="J14" s="628" t="s">
        <v>980</v>
      </c>
      <c r="K14" s="628" t="s">
        <v>981</v>
      </c>
      <c r="L14" s="631">
        <v>85.02</v>
      </c>
      <c r="M14" s="631">
        <v>170.04</v>
      </c>
      <c r="N14" s="628">
        <v>2</v>
      </c>
      <c r="O14" s="632">
        <v>1.5</v>
      </c>
      <c r="P14" s="631">
        <v>170.04</v>
      </c>
      <c r="Q14" s="633">
        <v>1</v>
      </c>
      <c r="R14" s="628">
        <v>2</v>
      </c>
      <c r="S14" s="633">
        <v>1</v>
      </c>
      <c r="T14" s="632">
        <v>1.5</v>
      </c>
      <c r="U14" s="634">
        <v>1</v>
      </c>
    </row>
    <row r="15" spans="1:21" ht="14.45" customHeight="1" x14ac:dyDescent="0.2">
      <c r="A15" s="627">
        <v>22</v>
      </c>
      <c r="B15" s="628" t="s">
        <v>934</v>
      </c>
      <c r="C15" s="628" t="s">
        <v>938</v>
      </c>
      <c r="D15" s="629" t="s">
        <v>1553</v>
      </c>
      <c r="E15" s="630" t="s">
        <v>943</v>
      </c>
      <c r="F15" s="628" t="s">
        <v>935</v>
      </c>
      <c r="G15" s="628" t="s">
        <v>982</v>
      </c>
      <c r="H15" s="628" t="s">
        <v>329</v>
      </c>
      <c r="I15" s="628" t="s">
        <v>983</v>
      </c>
      <c r="J15" s="628" t="s">
        <v>984</v>
      </c>
      <c r="K15" s="628" t="s">
        <v>985</v>
      </c>
      <c r="L15" s="631">
        <v>0</v>
      </c>
      <c r="M15" s="631">
        <v>0</v>
      </c>
      <c r="N15" s="628">
        <v>1</v>
      </c>
      <c r="O15" s="632">
        <v>1</v>
      </c>
      <c r="P15" s="631"/>
      <c r="Q15" s="633"/>
      <c r="R15" s="628"/>
      <c r="S15" s="633">
        <v>0</v>
      </c>
      <c r="T15" s="632"/>
      <c r="U15" s="634">
        <v>0</v>
      </c>
    </row>
    <row r="16" spans="1:21" ht="14.45" customHeight="1" x14ac:dyDescent="0.2">
      <c r="A16" s="627">
        <v>22</v>
      </c>
      <c r="B16" s="628" t="s">
        <v>934</v>
      </c>
      <c r="C16" s="628" t="s">
        <v>938</v>
      </c>
      <c r="D16" s="629" t="s">
        <v>1553</v>
      </c>
      <c r="E16" s="630" t="s">
        <v>943</v>
      </c>
      <c r="F16" s="628" t="s">
        <v>935</v>
      </c>
      <c r="G16" s="628" t="s">
        <v>986</v>
      </c>
      <c r="H16" s="628" t="s">
        <v>602</v>
      </c>
      <c r="I16" s="628" t="s">
        <v>987</v>
      </c>
      <c r="J16" s="628" t="s">
        <v>988</v>
      </c>
      <c r="K16" s="628" t="s">
        <v>989</v>
      </c>
      <c r="L16" s="631">
        <v>773.45</v>
      </c>
      <c r="M16" s="631">
        <v>773.45</v>
      </c>
      <c r="N16" s="628">
        <v>1</v>
      </c>
      <c r="O16" s="632">
        <v>1</v>
      </c>
      <c r="P16" s="631"/>
      <c r="Q16" s="633">
        <v>0</v>
      </c>
      <c r="R16" s="628"/>
      <c r="S16" s="633">
        <v>0</v>
      </c>
      <c r="T16" s="632"/>
      <c r="U16" s="634">
        <v>0</v>
      </c>
    </row>
    <row r="17" spans="1:21" ht="14.45" customHeight="1" x14ac:dyDescent="0.2">
      <c r="A17" s="627">
        <v>22</v>
      </c>
      <c r="B17" s="628" t="s">
        <v>934</v>
      </c>
      <c r="C17" s="628" t="s">
        <v>938</v>
      </c>
      <c r="D17" s="629" t="s">
        <v>1553</v>
      </c>
      <c r="E17" s="630" t="s">
        <v>943</v>
      </c>
      <c r="F17" s="628" t="s">
        <v>935</v>
      </c>
      <c r="G17" s="628" t="s">
        <v>990</v>
      </c>
      <c r="H17" s="628" t="s">
        <v>329</v>
      </c>
      <c r="I17" s="628" t="s">
        <v>991</v>
      </c>
      <c r="J17" s="628" t="s">
        <v>992</v>
      </c>
      <c r="K17" s="628" t="s">
        <v>993</v>
      </c>
      <c r="L17" s="631">
        <v>31.65</v>
      </c>
      <c r="M17" s="631">
        <v>63.3</v>
      </c>
      <c r="N17" s="628">
        <v>2</v>
      </c>
      <c r="O17" s="632">
        <v>2</v>
      </c>
      <c r="P17" s="631"/>
      <c r="Q17" s="633">
        <v>0</v>
      </c>
      <c r="R17" s="628"/>
      <c r="S17" s="633">
        <v>0</v>
      </c>
      <c r="T17" s="632"/>
      <c r="U17" s="634">
        <v>0</v>
      </c>
    </row>
    <row r="18" spans="1:21" ht="14.45" customHeight="1" x14ac:dyDescent="0.2">
      <c r="A18" s="627">
        <v>22</v>
      </c>
      <c r="B18" s="628" t="s">
        <v>934</v>
      </c>
      <c r="C18" s="628" t="s">
        <v>938</v>
      </c>
      <c r="D18" s="629" t="s">
        <v>1553</v>
      </c>
      <c r="E18" s="630" t="s">
        <v>943</v>
      </c>
      <c r="F18" s="628" t="s">
        <v>935</v>
      </c>
      <c r="G18" s="628" t="s">
        <v>994</v>
      </c>
      <c r="H18" s="628" t="s">
        <v>329</v>
      </c>
      <c r="I18" s="628" t="s">
        <v>995</v>
      </c>
      <c r="J18" s="628" t="s">
        <v>996</v>
      </c>
      <c r="K18" s="628" t="s">
        <v>997</v>
      </c>
      <c r="L18" s="631">
        <v>73.150000000000006</v>
      </c>
      <c r="M18" s="631">
        <v>73.150000000000006</v>
      </c>
      <c r="N18" s="628">
        <v>1</v>
      </c>
      <c r="O18" s="632">
        <v>1</v>
      </c>
      <c r="P18" s="631"/>
      <c r="Q18" s="633">
        <v>0</v>
      </c>
      <c r="R18" s="628"/>
      <c r="S18" s="633">
        <v>0</v>
      </c>
      <c r="T18" s="632"/>
      <c r="U18" s="634">
        <v>0</v>
      </c>
    </row>
    <row r="19" spans="1:21" ht="14.45" customHeight="1" x14ac:dyDescent="0.2">
      <c r="A19" s="627">
        <v>22</v>
      </c>
      <c r="B19" s="628" t="s">
        <v>934</v>
      </c>
      <c r="C19" s="628" t="s">
        <v>938</v>
      </c>
      <c r="D19" s="629" t="s">
        <v>1553</v>
      </c>
      <c r="E19" s="630" t="s">
        <v>943</v>
      </c>
      <c r="F19" s="628" t="s">
        <v>935</v>
      </c>
      <c r="G19" s="628" t="s">
        <v>998</v>
      </c>
      <c r="H19" s="628" t="s">
        <v>329</v>
      </c>
      <c r="I19" s="628" t="s">
        <v>999</v>
      </c>
      <c r="J19" s="628" t="s">
        <v>1000</v>
      </c>
      <c r="K19" s="628" t="s">
        <v>1001</v>
      </c>
      <c r="L19" s="631">
        <v>35.25</v>
      </c>
      <c r="M19" s="631">
        <v>105.75</v>
      </c>
      <c r="N19" s="628">
        <v>3</v>
      </c>
      <c r="O19" s="632">
        <v>2.5</v>
      </c>
      <c r="P19" s="631">
        <v>70.5</v>
      </c>
      <c r="Q19" s="633">
        <v>0.66666666666666663</v>
      </c>
      <c r="R19" s="628">
        <v>2</v>
      </c>
      <c r="S19" s="633">
        <v>0.66666666666666663</v>
      </c>
      <c r="T19" s="632">
        <v>1.5</v>
      </c>
      <c r="U19" s="634">
        <v>0.6</v>
      </c>
    </row>
    <row r="20" spans="1:21" ht="14.45" customHeight="1" x14ac:dyDescent="0.2">
      <c r="A20" s="627">
        <v>22</v>
      </c>
      <c r="B20" s="628" t="s">
        <v>934</v>
      </c>
      <c r="C20" s="628" t="s">
        <v>938</v>
      </c>
      <c r="D20" s="629" t="s">
        <v>1553</v>
      </c>
      <c r="E20" s="630" t="s">
        <v>943</v>
      </c>
      <c r="F20" s="628" t="s">
        <v>935</v>
      </c>
      <c r="G20" s="628" t="s">
        <v>998</v>
      </c>
      <c r="H20" s="628" t="s">
        <v>329</v>
      </c>
      <c r="I20" s="628" t="s">
        <v>1002</v>
      </c>
      <c r="J20" s="628" t="s">
        <v>1003</v>
      </c>
      <c r="K20" s="628" t="s">
        <v>1004</v>
      </c>
      <c r="L20" s="631">
        <v>35.25</v>
      </c>
      <c r="M20" s="631">
        <v>35.25</v>
      </c>
      <c r="N20" s="628">
        <v>1</v>
      </c>
      <c r="O20" s="632">
        <v>0.5</v>
      </c>
      <c r="P20" s="631">
        <v>35.25</v>
      </c>
      <c r="Q20" s="633">
        <v>1</v>
      </c>
      <c r="R20" s="628">
        <v>1</v>
      </c>
      <c r="S20" s="633">
        <v>1</v>
      </c>
      <c r="T20" s="632">
        <v>0.5</v>
      </c>
      <c r="U20" s="634">
        <v>1</v>
      </c>
    </row>
    <row r="21" spans="1:21" ht="14.45" customHeight="1" x14ac:dyDescent="0.2">
      <c r="A21" s="627">
        <v>22</v>
      </c>
      <c r="B21" s="628" t="s">
        <v>934</v>
      </c>
      <c r="C21" s="628" t="s">
        <v>938</v>
      </c>
      <c r="D21" s="629" t="s">
        <v>1553</v>
      </c>
      <c r="E21" s="630" t="s">
        <v>943</v>
      </c>
      <c r="F21" s="628" t="s">
        <v>935</v>
      </c>
      <c r="G21" s="628" t="s">
        <v>1005</v>
      </c>
      <c r="H21" s="628" t="s">
        <v>329</v>
      </c>
      <c r="I21" s="628" t="s">
        <v>1006</v>
      </c>
      <c r="J21" s="628" t="s">
        <v>1007</v>
      </c>
      <c r="K21" s="628" t="s">
        <v>1008</v>
      </c>
      <c r="L21" s="631">
        <v>57.64</v>
      </c>
      <c r="M21" s="631">
        <v>57.64</v>
      </c>
      <c r="N21" s="628">
        <v>1</v>
      </c>
      <c r="O21" s="632">
        <v>1</v>
      </c>
      <c r="P21" s="631"/>
      <c r="Q21" s="633">
        <v>0</v>
      </c>
      <c r="R21" s="628"/>
      <c r="S21" s="633">
        <v>0</v>
      </c>
      <c r="T21" s="632"/>
      <c r="U21" s="634">
        <v>0</v>
      </c>
    </row>
    <row r="22" spans="1:21" ht="14.45" customHeight="1" x14ac:dyDescent="0.2">
      <c r="A22" s="627">
        <v>22</v>
      </c>
      <c r="B22" s="628" t="s">
        <v>934</v>
      </c>
      <c r="C22" s="628" t="s">
        <v>938</v>
      </c>
      <c r="D22" s="629" t="s">
        <v>1553</v>
      </c>
      <c r="E22" s="630" t="s">
        <v>943</v>
      </c>
      <c r="F22" s="628" t="s">
        <v>935</v>
      </c>
      <c r="G22" s="628" t="s">
        <v>1005</v>
      </c>
      <c r="H22" s="628" t="s">
        <v>329</v>
      </c>
      <c r="I22" s="628" t="s">
        <v>1009</v>
      </c>
      <c r="J22" s="628" t="s">
        <v>1007</v>
      </c>
      <c r="K22" s="628" t="s">
        <v>1010</v>
      </c>
      <c r="L22" s="631">
        <v>185.26</v>
      </c>
      <c r="M22" s="631">
        <v>185.26</v>
      </c>
      <c r="N22" s="628">
        <v>1</v>
      </c>
      <c r="O22" s="632">
        <v>1</v>
      </c>
      <c r="P22" s="631"/>
      <c r="Q22" s="633">
        <v>0</v>
      </c>
      <c r="R22" s="628"/>
      <c r="S22" s="633">
        <v>0</v>
      </c>
      <c r="T22" s="632"/>
      <c r="U22" s="634">
        <v>0</v>
      </c>
    </row>
    <row r="23" spans="1:21" ht="14.45" customHeight="1" x14ac:dyDescent="0.2">
      <c r="A23" s="627">
        <v>22</v>
      </c>
      <c r="B23" s="628" t="s">
        <v>934</v>
      </c>
      <c r="C23" s="628" t="s">
        <v>938</v>
      </c>
      <c r="D23" s="629" t="s">
        <v>1553</v>
      </c>
      <c r="E23" s="630" t="s">
        <v>943</v>
      </c>
      <c r="F23" s="628" t="s">
        <v>935</v>
      </c>
      <c r="G23" s="628" t="s">
        <v>1005</v>
      </c>
      <c r="H23" s="628" t="s">
        <v>329</v>
      </c>
      <c r="I23" s="628" t="s">
        <v>1009</v>
      </c>
      <c r="J23" s="628" t="s">
        <v>1007</v>
      </c>
      <c r="K23" s="628" t="s">
        <v>1010</v>
      </c>
      <c r="L23" s="631">
        <v>87.98</v>
      </c>
      <c r="M23" s="631">
        <v>87.98</v>
      </c>
      <c r="N23" s="628">
        <v>1</v>
      </c>
      <c r="O23" s="632">
        <v>0.5</v>
      </c>
      <c r="P23" s="631">
        <v>87.98</v>
      </c>
      <c r="Q23" s="633">
        <v>1</v>
      </c>
      <c r="R23" s="628">
        <v>1</v>
      </c>
      <c r="S23" s="633">
        <v>1</v>
      </c>
      <c r="T23" s="632">
        <v>0.5</v>
      </c>
      <c r="U23" s="634">
        <v>1</v>
      </c>
    </row>
    <row r="24" spans="1:21" ht="14.45" customHeight="1" x14ac:dyDescent="0.2">
      <c r="A24" s="627">
        <v>22</v>
      </c>
      <c r="B24" s="628" t="s">
        <v>934</v>
      </c>
      <c r="C24" s="628" t="s">
        <v>938</v>
      </c>
      <c r="D24" s="629" t="s">
        <v>1553</v>
      </c>
      <c r="E24" s="630" t="s">
        <v>943</v>
      </c>
      <c r="F24" s="628" t="s">
        <v>935</v>
      </c>
      <c r="G24" s="628" t="s">
        <v>1005</v>
      </c>
      <c r="H24" s="628" t="s">
        <v>329</v>
      </c>
      <c r="I24" s="628" t="s">
        <v>1011</v>
      </c>
      <c r="J24" s="628" t="s">
        <v>1007</v>
      </c>
      <c r="K24" s="628" t="s">
        <v>1010</v>
      </c>
      <c r="L24" s="631">
        <v>87.98</v>
      </c>
      <c r="M24" s="631">
        <v>87.98</v>
      </c>
      <c r="N24" s="628">
        <v>1</v>
      </c>
      <c r="O24" s="632">
        <v>1</v>
      </c>
      <c r="P24" s="631"/>
      <c r="Q24" s="633">
        <v>0</v>
      </c>
      <c r="R24" s="628"/>
      <c r="S24" s="633">
        <v>0</v>
      </c>
      <c r="T24" s="632"/>
      <c r="U24" s="634">
        <v>0</v>
      </c>
    </row>
    <row r="25" spans="1:21" ht="14.45" customHeight="1" x14ac:dyDescent="0.2">
      <c r="A25" s="627">
        <v>22</v>
      </c>
      <c r="B25" s="628" t="s">
        <v>934</v>
      </c>
      <c r="C25" s="628" t="s">
        <v>938</v>
      </c>
      <c r="D25" s="629" t="s">
        <v>1553</v>
      </c>
      <c r="E25" s="630" t="s">
        <v>943</v>
      </c>
      <c r="F25" s="628" t="s">
        <v>935</v>
      </c>
      <c r="G25" s="628" t="s">
        <v>1005</v>
      </c>
      <c r="H25" s="628" t="s">
        <v>329</v>
      </c>
      <c r="I25" s="628" t="s">
        <v>1012</v>
      </c>
      <c r="J25" s="628" t="s">
        <v>1007</v>
      </c>
      <c r="K25" s="628" t="s">
        <v>1013</v>
      </c>
      <c r="L25" s="631">
        <v>0</v>
      </c>
      <c r="M25" s="631">
        <v>0</v>
      </c>
      <c r="N25" s="628">
        <v>1</v>
      </c>
      <c r="O25" s="632">
        <v>1</v>
      </c>
      <c r="P25" s="631">
        <v>0</v>
      </c>
      <c r="Q25" s="633"/>
      <c r="R25" s="628">
        <v>1</v>
      </c>
      <c r="S25" s="633">
        <v>1</v>
      </c>
      <c r="T25" s="632">
        <v>1</v>
      </c>
      <c r="U25" s="634">
        <v>1</v>
      </c>
    </row>
    <row r="26" spans="1:21" ht="14.45" customHeight="1" x14ac:dyDescent="0.2">
      <c r="A26" s="627">
        <v>22</v>
      </c>
      <c r="B26" s="628" t="s">
        <v>934</v>
      </c>
      <c r="C26" s="628" t="s">
        <v>938</v>
      </c>
      <c r="D26" s="629" t="s">
        <v>1553</v>
      </c>
      <c r="E26" s="630" t="s">
        <v>943</v>
      </c>
      <c r="F26" s="628" t="s">
        <v>935</v>
      </c>
      <c r="G26" s="628" t="s">
        <v>1014</v>
      </c>
      <c r="H26" s="628" t="s">
        <v>602</v>
      </c>
      <c r="I26" s="628" t="s">
        <v>1015</v>
      </c>
      <c r="J26" s="628" t="s">
        <v>1016</v>
      </c>
      <c r="K26" s="628" t="s">
        <v>1017</v>
      </c>
      <c r="L26" s="631">
        <v>102.93</v>
      </c>
      <c r="M26" s="631">
        <v>308.79000000000002</v>
      </c>
      <c r="N26" s="628">
        <v>3</v>
      </c>
      <c r="O26" s="632">
        <v>3</v>
      </c>
      <c r="P26" s="631"/>
      <c r="Q26" s="633">
        <v>0</v>
      </c>
      <c r="R26" s="628"/>
      <c r="S26" s="633">
        <v>0</v>
      </c>
      <c r="T26" s="632"/>
      <c r="U26" s="634">
        <v>0</v>
      </c>
    </row>
    <row r="27" spans="1:21" ht="14.45" customHeight="1" x14ac:dyDescent="0.2">
      <c r="A27" s="627">
        <v>22</v>
      </c>
      <c r="B27" s="628" t="s">
        <v>934</v>
      </c>
      <c r="C27" s="628" t="s">
        <v>938</v>
      </c>
      <c r="D27" s="629" t="s">
        <v>1553</v>
      </c>
      <c r="E27" s="630" t="s">
        <v>943</v>
      </c>
      <c r="F27" s="628" t="s">
        <v>935</v>
      </c>
      <c r="G27" s="628" t="s">
        <v>1014</v>
      </c>
      <c r="H27" s="628" t="s">
        <v>602</v>
      </c>
      <c r="I27" s="628" t="s">
        <v>1015</v>
      </c>
      <c r="J27" s="628" t="s">
        <v>1016</v>
      </c>
      <c r="K27" s="628" t="s">
        <v>1017</v>
      </c>
      <c r="L27" s="631">
        <v>48.89</v>
      </c>
      <c r="M27" s="631">
        <v>97.78</v>
      </c>
      <c r="N27" s="628">
        <v>2</v>
      </c>
      <c r="O27" s="632">
        <v>2</v>
      </c>
      <c r="P27" s="631"/>
      <c r="Q27" s="633">
        <v>0</v>
      </c>
      <c r="R27" s="628"/>
      <c r="S27" s="633">
        <v>0</v>
      </c>
      <c r="T27" s="632"/>
      <c r="U27" s="634">
        <v>0</v>
      </c>
    </row>
    <row r="28" spans="1:21" ht="14.45" customHeight="1" x14ac:dyDescent="0.2">
      <c r="A28" s="627">
        <v>22</v>
      </c>
      <c r="B28" s="628" t="s">
        <v>934</v>
      </c>
      <c r="C28" s="628" t="s">
        <v>938</v>
      </c>
      <c r="D28" s="629" t="s">
        <v>1553</v>
      </c>
      <c r="E28" s="630" t="s">
        <v>943</v>
      </c>
      <c r="F28" s="628" t="s">
        <v>935</v>
      </c>
      <c r="G28" s="628" t="s">
        <v>1014</v>
      </c>
      <c r="H28" s="628" t="s">
        <v>329</v>
      </c>
      <c r="I28" s="628" t="s">
        <v>1018</v>
      </c>
      <c r="J28" s="628" t="s">
        <v>1016</v>
      </c>
      <c r="K28" s="628" t="s">
        <v>1019</v>
      </c>
      <c r="L28" s="631">
        <v>205.84</v>
      </c>
      <c r="M28" s="631">
        <v>205.84</v>
      </c>
      <c r="N28" s="628">
        <v>1</v>
      </c>
      <c r="O28" s="632">
        <v>1</v>
      </c>
      <c r="P28" s="631"/>
      <c r="Q28" s="633">
        <v>0</v>
      </c>
      <c r="R28" s="628"/>
      <c r="S28" s="633">
        <v>0</v>
      </c>
      <c r="T28" s="632"/>
      <c r="U28" s="634">
        <v>0</v>
      </c>
    </row>
    <row r="29" spans="1:21" ht="14.45" customHeight="1" x14ac:dyDescent="0.2">
      <c r="A29" s="627">
        <v>22</v>
      </c>
      <c r="B29" s="628" t="s">
        <v>934</v>
      </c>
      <c r="C29" s="628" t="s">
        <v>938</v>
      </c>
      <c r="D29" s="629" t="s">
        <v>1553</v>
      </c>
      <c r="E29" s="630" t="s">
        <v>943</v>
      </c>
      <c r="F29" s="628" t="s">
        <v>935</v>
      </c>
      <c r="G29" s="628" t="s">
        <v>1014</v>
      </c>
      <c r="H29" s="628" t="s">
        <v>329</v>
      </c>
      <c r="I29" s="628" t="s">
        <v>1018</v>
      </c>
      <c r="J29" s="628" t="s">
        <v>1016</v>
      </c>
      <c r="K29" s="628" t="s">
        <v>1019</v>
      </c>
      <c r="L29" s="631">
        <v>97.76</v>
      </c>
      <c r="M29" s="631">
        <v>97.76</v>
      </c>
      <c r="N29" s="628">
        <v>1</v>
      </c>
      <c r="O29" s="632">
        <v>1</v>
      </c>
      <c r="P29" s="631"/>
      <c r="Q29" s="633">
        <v>0</v>
      </c>
      <c r="R29" s="628"/>
      <c r="S29" s="633">
        <v>0</v>
      </c>
      <c r="T29" s="632"/>
      <c r="U29" s="634">
        <v>0</v>
      </c>
    </row>
    <row r="30" spans="1:21" ht="14.45" customHeight="1" x14ac:dyDescent="0.2">
      <c r="A30" s="627">
        <v>22</v>
      </c>
      <c r="B30" s="628" t="s">
        <v>934</v>
      </c>
      <c r="C30" s="628" t="s">
        <v>938</v>
      </c>
      <c r="D30" s="629" t="s">
        <v>1553</v>
      </c>
      <c r="E30" s="630" t="s">
        <v>943</v>
      </c>
      <c r="F30" s="628" t="s">
        <v>935</v>
      </c>
      <c r="G30" s="628" t="s">
        <v>1014</v>
      </c>
      <c r="H30" s="628" t="s">
        <v>602</v>
      </c>
      <c r="I30" s="628" t="s">
        <v>1020</v>
      </c>
      <c r="J30" s="628" t="s">
        <v>1016</v>
      </c>
      <c r="K30" s="628" t="s">
        <v>1021</v>
      </c>
      <c r="L30" s="631">
        <v>28.81</v>
      </c>
      <c r="M30" s="631">
        <v>28.81</v>
      </c>
      <c r="N30" s="628">
        <v>1</v>
      </c>
      <c r="O30" s="632">
        <v>1</v>
      </c>
      <c r="P30" s="631">
        <v>28.81</v>
      </c>
      <c r="Q30" s="633">
        <v>1</v>
      </c>
      <c r="R30" s="628">
        <v>1</v>
      </c>
      <c r="S30" s="633">
        <v>1</v>
      </c>
      <c r="T30" s="632">
        <v>1</v>
      </c>
      <c r="U30" s="634">
        <v>1</v>
      </c>
    </row>
    <row r="31" spans="1:21" ht="14.45" customHeight="1" x14ac:dyDescent="0.2">
      <c r="A31" s="627">
        <v>22</v>
      </c>
      <c r="B31" s="628" t="s">
        <v>934</v>
      </c>
      <c r="C31" s="628" t="s">
        <v>938</v>
      </c>
      <c r="D31" s="629" t="s">
        <v>1553</v>
      </c>
      <c r="E31" s="630" t="s">
        <v>943</v>
      </c>
      <c r="F31" s="628" t="s">
        <v>935</v>
      </c>
      <c r="G31" s="628" t="s">
        <v>1022</v>
      </c>
      <c r="H31" s="628" t="s">
        <v>602</v>
      </c>
      <c r="I31" s="628" t="s">
        <v>1023</v>
      </c>
      <c r="J31" s="628" t="s">
        <v>1024</v>
      </c>
      <c r="K31" s="628" t="s">
        <v>1025</v>
      </c>
      <c r="L31" s="631">
        <v>34.47</v>
      </c>
      <c r="M31" s="631">
        <v>103.41</v>
      </c>
      <c r="N31" s="628">
        <v>3</v>
      </c>
      <c r="O31" s="632">
        <v>2.5</v>
      </c>
      <c r="P31" s="631">
        <v>68.94</v>
      </c>
      <c r="Q31" s="633">
        <v>0.66666666666666663</v>
      </c>
      <c r="R31" s="628">
        <v>2</v>
      </c>
      <c r="S31" s="633">
        <v>0.66666666666666663</v>
      </c>
      <c r="T31" s="632">
        <v>1.5</v>
      </c>
      <c r="U31" s="634">
        <v>0.6</v>
      </c>
    </row>
    <row r="32" spans="1:21" ht="14.45" customHeight="1" x14ac:dyDescent="0.2">
      <c r="A32" s="627">
        <v>22</v>
      </c>
      <c r="B32" s="628" t="s">
        <v>934</v>
      </c>
      <c r="C32" s="628" t="s">
        <v>938</v>
      </c>
      <c r="D32" s="629" t="s">
        <v>1553</v>
      </c>
      <c r="E32" s="630" t="s">
        <v>943</v>
      </c>
      <c r="F32" s="628" t="s">
        <v>935</v>
      </c>
      <c r="G32" s="628" t="s">
        <v>1022</v>
      </c>
      <c r="H32" s="628" t="s">
        <v>602</v>
      </c>
      <c r="I32" s="628" t="s">
        <v>1026</v>
      </c>
      <c r="J32" s="628" t="s">
        <v>1024</v>
      </c>
      <c r="K32" s="628" t="s">
        <v>1027</v>
      </c>
      <c r="L32" s="631">
        <v>103.4</v>
      </c>
      <c r="M32" s="631">
        <v>413.6</v>
      </c>
      <c r="N32" s="628">
        <v>4</v>
      </c>
      <c r="O32" s="632">
        <v>3</v>
      </c>
      <c r="P32" s="631">
        <v>206.8</v>
      </c>
      <c r="Q32" s="633">
        <v>0.5</v>
      </c>
      <c r="R32" s="628">
        <v>2</v>
      </c>
      <c r="S32" s="633">
        <v>0.5</v>
      </c>
      <c r="T32" s="632">
        <v>1.5</v>
      </c>
      <c r="U32" s="634">
        <v>0.5</v>
      </c>
    </row>
    <row r="33" spans="1:21" ht="14.45" customHeight="1" x14ac:dyDescent="0.2">
      <c r="A33" s="627">
        <v>22</v>
      </c>
      <c r="B33" s="628" t="s">
        <v>934</v>
      </c>
      <c r="C33" s="628" t="s">
        <v>938</v>
      </c>
      <c r="D33" s="629" t="s">
        <v>1553</v>
      </c>
      <c r="E33" s="630" t="s">
        <v>943</v>
      </c>
      <c r="F33" s="628" t="s">
        <v>935</v>
      </c>
      <c r="G33" s="628" t="s">
        <v>1028</v>
      </c>
      <c r="H33" s="628" t="s">
        <v>329</v>
      </c>
      <c r="I33" s="628" t="s">
        <v>1029</v>
      </c>
      <c r="J33" s="628" t="s">
        <v>1030</v>
      </c>
      <c r="K33" s="628" t="s">
        <v>1031</v>
      </c>
      <c r="L33" s="631">
        <v>72.88</v>
      </c>
      <c r="M33" s="631">
        <v>145.76</v>
      </c>
      <c r="N33" s="628">
        <v>2</v>
      </c>
      <c r="O33" s="632">
        <v>1.5</v>
      </c>
      <c r="P33" s="631">
        <v>72.88</v>
      </c>
      <c r="Q33" s="633">
        <v>0.5</v>
      </c>
      <c r="R33" s="628">
        <v>1</v>
      </c>
      <c r="S33" s="633">
        <v>0.5</v>
      </c>
      <c r="T33" s="632">
        <v>0.5</v>
      </c>
      <c r="U33" s="634">
        <v>0.33333333333333331</v>
      </c>
    </row>
    <row r="34" spans="1:21" ht="14.45" customHeight="1" x14ac:dyDescent="0.2">
      <c r="A34" s="627">
        <v>22</v>
      </c>
      <c r="B34" s="628" t="s">
        <v>934</v>
      </c>
      <c r="C34" s="628" t="s">
        <v>938</v>
      </c>
      <c r="D34" s="629" t="s">
        <v>1553</v>
      </c>
      <c r="E34" s="630" t="s">
        <v>943</v>
      </c>
      <c r="F34" s="628" t="s">
        <v>935</v>
      </c>
      <c r="G34" s="628" t="s">
        <v>1028</v>
      </c>
      <c r="H34" s="628" t="s">
        <v>329</v>
      </c>
      <c r="I34" s="628" t="s">
        <v>1032</v>
      </c>
      <c r="J34" s="628" t="s">
        <v>1030</v>
      </c>
      <c r="K34" s="628" t="s">
        <v>1033</v>
      </c>
      <c r="L34" s="631">
        <v>218.62</v>
      </c>
      <c r="M34" s="631">
        <v>874.48</v>
      </c>
      <c r="N34" s="628">
        <v>4</v>
      </c>
      <c r="O34" s="632">
        <v>3</v>
      </c>
      <c r="P34" s="631">
        <v>655.86</v>
      </c>
      <c r="Q34" s="633">
        <v>0.75</v>
      </c>
      <c r="R34" s="628">
        <v>3</v>
      </c>
      <c r="S34" s="633">
        <v>0.75</v>
      </c>
      <c r="T34" s="632">
        <v>2.5</v>
      </c>
      <c r="U34" s="634">
        <v>0.83333333333333337</v>
      </c>
    </row>
    <row r="35" spans="1:21" ht="14.45" customHeight="1" x14ac:dyDescent="0.2">
      <c r="A35" s="627">
        <v>22</v>
      </c>
      <c r="B35" s="628" t="s">
        <v>934</v>
      </c>
      <c r="C35" s="628" t="s">
        <v>938</v>
      </c>
      <c r="D35" s="629" t="s">
        <v>1553</v>
      </c>
      <c r="E35" s="630" t="s">
        <v>943</v>
      </c>
      <c r="F35" s="628" t="s">
        <v>935</v>
      </c>
      <c r="G35" s="628" t="s">
        <v>1034</v>
      </c>
      <c r="H35" s="628" t="s">
        <v>329</v>
      </c>
      <c r="I35" s="628" t="s">
        <v>1035</v>
      </c>
      <c r="J35" s="628" t="s">
        <v>1036</v>
      </c>
      <c r="K35" s="628" t="s">
        <v>1037</v>
      </c>
      <c r="L35" s="631">
        <v>87.67</v>
      </c>
      <c r="M35" s="631">
        <v>438.35</v>
      </c>
      <c r="N35" s="628">
        <v>5</v>
      </c>
      <c r="O35" s="632">
        <v>3</v>
      </c>
      <c r="P35" s="631">
        <v>175.34</v>
      </c>
      <c r="Q35" s="633">
        <v>0.39999999999999997</v>
      </c>
      <c r="R35" s="628">
        <v>2</v>
      </c>
      <c r="S35" s="633">
        <v>0.4</v>
      </c>
      <c r="T35" s="632">
        <v>1</v>
      </c>
      <c r="U35" s="634">
        <v>0.33333333333333331</v>
      </c>
    </row>
    <row r="36" spans="1:21" ht="14.45" customHeight="1" x14ac:dyDescent="0.2">
      <c r="A36" s="627">
        <v>22</v>
      </c>
      <c r="B36" s="628" t="s">
        <v>934</v>
      </c>
      <c r="C36" s="628" t="s">
        <v>938</v>
      </c>
      <c r="D36" s="629" t="s">
        <v>1553</v>
      </c>
      <c r="E36" s="630" t="s">
        <v>943</v>
      </c>
      <c r="F36" s="628" t="s">
        <v>935</v>
      </c>
      <c r="G36" s="628" t="s">
        <v>1038</v>
      </c>
      <c r="H36" s="628" t="s">
        <v>602</v>
      </c>
      <c r="I36" s="628" t="s">
        <v>1039</v>
      </c>
      <c r="J36" s="628" t="s">
        <v>1040</v>
      </c>
      <c r="K36" s="628" t="s">
        <v>1041</v>
      </c>
      <c r="L36" s="631">
        <v>114.88</v>
      </c>
      <c r="M36" s="631">
        <v>114.88</v>
      </c>
      <c r="N36" s="628">
        <v>1</v>
      </c>
      <c r="O36" s="632">
        <v>1</v>
      </c>
      <c r="P36" s="631">
        <v>114.88</v>
      </c>
      <c r="Q36" s="633">
        <v>1</v>
      </c>
      <c r="R36" s="628">
        <v>1</v>
      </c>
      <c r="S36" s="633">
        <v>1</v>
      </c>
      <c r="T36" s="632">
        <v>1</v>
      </c>
      <c r="U36" s="634">
        <v>1</v>
      </c>
    </row>
    <row r="37" spans="1:21" ht="14.45" customHeight="1" x14ac:dyDescent="0.2">
      <c r="A37" s="627">
        <v>22</v>
      </c>
      <c r="B37" s="628" t="s">
        <v>934</v>
      </c>
      <c r="C37" s="628" t="s">
        <v>938</v>
      </c>
      <c r="D37" s="629" t="s">
        <v>1553</v>
      </c>
      <c r="E37" s="630" t="s">
        <v>943</v>
      </c>
      <c r="F37" s="628" t="s">
        <v>935</v>
      </c>
      <c r="G37" s="628" t="s">
        <v>1042</v>
      </c>
      <c r="H37" s="628" t="s">
        <v>329</v>
      </c>
      <c r="I37" s="628" t="s">
        <v>1043</v>
      </c>
      <c r="J37" s="628" t="s">
        <v>1044</v>
      </c>
      <c r="K37" s="628" t="s">
        <v>1045</v>
      </c>
      <c r="L37" s="631">
        <v>97.96</v>
      </c>
      <c r="M37" s="631">
        <v>97.96</v>
      </c>
      <c r="N37" s="628">
        <v>1</v>
      </c>
      <c r="O37" s="632">
        <v>1</v>
      </c>
      <c r="P37" s="631">
        <v>97.96</v>
      </c>
      <c r="Q37" s="633">
        <v>1</v>
      </c>
      <c r="R37" s="628">
        <v>1</v>
      </c>
      <c r="S37" s="633">
        <v>1</v>
      </c>
      <c r="T37" s="632">
        <v>1</v>
      </c>
      <c r="U37" s="634">
        <v>1</v>
      </c>
    </row>
    <row r="38" spans="1:21" ht="14.45" customHeight="1" x14ac:dyDescent="0.2">
      <c r="A38" s="627">
        <v>22</v>
      </c>
      <c r="B38" s="628" t="s">
        <v>934</v>
      </c>
      <c r="C38" s="628" t="s">
        <v>938</v>
      </c>
      <c r="D38" s="629" t="s">
        <v>1553</v>
      </c>
      <c r="E38" s="630" t="s">
        <v>943</v>
      </c>
      <c r="F38" s="628" t="s">
        <v>935</v>
      </c>
      <c r="G38" s="628" t="s">
        <v>1046</v>
      </c>
      <c r="H38" s="628" t="s">
        <v>602</v>
      </c>
      <c r="I38" s="628" t="s">
        <v>911</v>
      </c>
      <c r="J38" s="628" t="s">
        <v>680</v>
      </c>
      <c r="K38" s="628" t="s">
        <v>912</v>
      </c>
      <c r="L38" s="631">
        <v>0</v>
      </c>
      <c r="M38" s="631">
        <v>0</v>
      </c>
      <c r="N38" s="628">
        <v>90</v>
      </c>
      <c r="O38" s="632">
        <v>89.5</v>
      </c>
      <c r="P38" s="631">
        <v>0</v>
      </c>
      <c r="Q38" s="633"/>
      <c r="R38" s="628">
        <v>34</v>
      </c>
      <c r="S38" s="633">
        <v>0.37777777777777777</v>
      </c>
      <c r="T38" s="632">
        <v>34</v>
      </c>
      <c r="U38" s="634">
        <v>0.37988826815642457</v>
      </c>
    </row>
    <row r="39" spans="1:21" ht="14.45" customHeight="1" x14ac:dyDescent="0.2">
      <c r="A39" s="627">
        <v>22</v>
      </c>
      <c r="B39" s="628" t="s">
        <v>934</v>
      </c>
      <c r="C39" s="628" t="s">
        <v>938</v>
      </c>
      <c r="D39" s="629" t="s">
        <v>1553</v>
      </c>
      <c r="E39" s="630" t="s">
        <v>943</v>
      </c>
      <c r="F39" s="628" t="s">
        <v>935</v>
      </c>
      <c r="G39" s="628" t="s">
        <v>1046</v>
      </c>
      <c r="H39" s="628" t="s">
        <v>602</v>
      </c>
      <c r="I39" s="628" t="s">
        <v>909</v>
      </c>
      <c r="J39" s="628" t="s">
        <v>680</v>
      </c>
      <c r="K39" s="628" t="s">
        <v>910</v>
      </c>
      <c r="L39" s="631">
        <v>0</v>
      </c>
      <c r="M39" s="631">
        <v>0</v>
      </c>
      <c r="N39" s="628">
        <v>1</v>
      </c>
      <c r="O39" s="632">
        <v>0.5</v>
      </c>
      <c r="P39" s="631">
        <v>0</v>
      </c>
      <c r="Q39" s="633"/>
      <c r="R39" s="628">
        <v>1</v>
      </c>
      <c r="S39" s="633">
        <v>1</v>
      </c>
      <c r="T39" s="632">
        <v>0.5</v>
      </c>
      <c r="U39" s="634">
        <v>1</v>
      </c>
    </row>
    <row r="40" spans="1:21" ht="14.45" customHeight="1" x14ac:dyDescent="0.2">
      <c r="A40" s="627">
        <v>22</v>
      </c>
      <c r="B40" s="628" t="s">
        <v>934</v>
      </c>
      <c r="C40" s="628" t="s">
        <v>938</v>
      </c>
      <c r="D40" s="629" t="s">
        <v>1553</v>
      </c>
      <c r="E40" s="630" t="s">
        <v>943</v>
      </c>
      <c r="F40" s="628" t="s">
        <v>935</v>
      </c>
      <c r="G40" s="628" t="s">
        <v>1047</v>
      </c>
      <c r="H40" s="628" t="s">
        <v>602</v>
      </c>
      <c r="I40" s="628" t="s">
        <v>1048</v>
      </c>
      <c r="J40" s="628" t="s">
        <v>1049</v>
      </c>
      <c r="K40" s="628" t="s">
        <v>1050</v>
      </c>
      <c r="L40" s="631">
        <v>414.07</v>
      </c>
      <c r="M40" s="631">
        <v>2070.35</v>
      </c>
      <c r="N40" s="628">
        <v>5</v>
      </c>
      <c r="O40" s="632">
        <v>4.5</v>
      </c>
      <c r="P40" s="631">
        <v>828.14</v>
      </c>
      <c r="Q40" s="633">
        <v>0.4</v>
      </c>
      <c r="R40" s="628">
        <v>2</v>
      </c>
      <c r="S40" s="633">
        <v>0.4</v>
      </c>
      <c r="T40" s="632">
        <v>1.5</v>
      </c>
      <c r="U40" s="634">
        <v>0.33333333333333331</v>
      </c>
    </row>
    <row r="41" spans="1:21" ht="14.45" customHeight="1" x14ac:dyDescent="0.2">
      <c r="A41" s="627">
        <v>22</v>
      </c>
      <c r="B41" s="628" t="s">
        <v>934</v>
      </c>
      <c r="C41" s="628" t="s">
        <v>938</v>
      </c>
      <c r="D41" s="629" t="s">
        <v>1553</v>
      </c>
      <c r="E41" s="630" t="s">
        <v>943</v>
      </c>
      <c r="F41" s="628" t="s">
        <v>935</v>
      </c>
      <c r="G41" s="628" t="s">
        <v>1051</v>
      </c>
      <c r="H41" s="628" t="s">
        <v>329</v>
      </c>
      <c r="I41" s="628" t="s">
        <v>1052</v>
      </c>
      <c r="J41" s="628" t="s">
        <v>617</v>
      </c>
      <c r="K41" s="628" t="s">
        <v>1053</v>
      </c>
      <c r="L41" s="631">
        <v>74.08</v>
      </c>
      <c r="M41" s="631">
        <v>148.16</v>
      </c>
      <c r="N41" s="628">
        <v>2</v>
      </c>
      <c r="O41" s="632">
        <v>2</v>
      </c>
      <c r="P41" s="631"/>
      <c r="Q41" s="633">
        <v>0</v>
      </c>
      <c r="R41" s="628"/>
      <c r="S41" s="633">
        <v>0</v>
      </c>
      <c r="T41" s="632"/>
      <c r="U41" s="634">
        <v>0</v>
      </c>
    </row>
    <row r="42" spans="1:21" ht="14.45" customHeight="1" x14ac:dyDescent="0.2">
      <c r="A42" s="627">
        <v>22</v>
      </c>
      <c r="B42" s="628" t="s">
        <v>934</v>
      </c>
      <c r="C42" s="628" t="s">
        <v>938</v>
      </c>
      <c r="D42" s="629" t="s">
        <v>1553</v>
      </c>
      <c r="E42" s="630" t="s">
        <v>943</v>
      </c>
      <c r="F42" s="628" t="s">
        <v>935</v>
      </c>
      <c r="G42" s="628" t="s">
        <v>1051</v>
      </c>
      <c r="H42" s="628" t="s">
        <v>329</v>
      </c>
      <c r="I42" s="628" t="s">
        <v>894</v>
      </c>
      <c r="J42" s="628" t="s">
        <v>617</v>
      </c>
      <c r="K42" s="628" t="s">
        <v>620</v>
      </c>
      <c r="L42" s="631">
        <v>94.28</v>
      </c>
      <c r="M42" s="631">
        <v>1131.3599999999999</v>
      </c>
      <c r="N42" s="628">
        <v>12</v>
      </c>
      <c r="O42" s="632">
        <v>8</v>
      </c>
      <c r="P42" s="631">
        <v>471.4</v>
      </c>
      <c r="Q42" s="633">
        <v>0.41666666666666669</v>
      </c>
      <c r="R42" s="628">
        <v>5</v>
      </c>
      <c r="S42" s="633">
        <v>0.41666666666666669</v>
      </c>
      <c r="T42" s="632">
        <v>3</v>
      </c>
      <c r="U42" s="634">
        <v>0.375</v>
      </c>
    </row>
    <row r="43" spans="1:21" ht="14.45" customHeight="1" x14ac:dyDescent="0.2">
      <c r="A43" s="627">
        <v>22</v>
      </c>
      <c r="B43" s="628" t="s">
        <v>934</v>
      </c>
      <c r="C43" s="628" t="s">
        <v>938</v>
      </c>
      <c r="D43" s="629" t="s">
        <v>1553</v>
      </c>
      <c r="E43" s="630" t="s">
        <v>943</v>
      </c>
      <c r="F43" s="628" t="s">
        <v>935</v>
      </c>
      <c r="G43" s="628" t="s">
        <v>1051</v>
      </c>
      <c r="H43" s="628" t="s">
        <v>329</v>
      </c>
      <c r="I43" s="628" t="s">
        <v>1054</v>
      </c>
      <c r="J43" s="628" t="s">
        <v>617</v>
      </c>
      <c r="K43" s="628" t="s">
        <v>1055</v>
      </c>
      <c r="L43" s="631">
        <v>168.36</v>
      </c>
      <c r="M43" s="631">
        <v>1683.6</v>
      </c>
      <c r="N43" s="628">
        <v>10</v>
      </c>
      <c r="O43" s="632">
        <v>7.5</v>
      </c>
      <c r="P43" s="631">
        <v>505.08000000000004</v>
      </c>
      <c r="Q43" s="633">
        <v>0.30000000000000004</v>
      </c>
      <c r="R43" s="628">
        <v>3</v>
      </c>
      <c r="S43" s="633">
        <v>0.3</v>
      </c>
      <c r="T43" s="632">
        <v>3</v>
      </c>
      <c r="U43" s="634">
        <v>0.4</v>
      </c>
    </row>
    <row r="44" spans="1:21" ht="14.45" customHeight="1" x14ac:dyDescent="0.2">
      <c r="A44" s="627">
        <v>22</v>
      </c>
      <c r="B44" s="628" t="s">
        <v>934</v>
      </c>
      <c r="C44" s="628" t="s">
        <v>938</v>
      </c>
      <c r="D44" s="629" t="s">
        <v>1553</v>
      </c>
      <c r="E44" s="630" t="s">
        <v>943</v>
      </c>
      <c r="F44" s="628" t="s">
        <v>935</v>
      </c>
      <c r="G44" s="628" t="s">
        <v>1051</v>
      </c>
      <c r="H44" s="628" t="s">
        <v>329</v>
      </c>
      <c r="I44" s="628" t="s">
        <v>1056</v>
      </c>
      <c r="J44" s="628" t="s">
        <v>617</v>
      </c>
      <c r="K44" s="628" t="s">
        <v>1057</v>
      </c>
      <c r="L44" s="631">
        <v>115.33</v>
      </c>
      <c r="M44" s="631">
        <v>461.32</v>
      </c>
      <c r="N44" s="628">
        <v>4</v>
      </c>
      <c r="O44" s="632">
        <v>4</v>
      </c>
      <c r="P44" s="631"/>
      <c r="Q44" s="633">
        <v>0</v>
      </c>
      <c r="R44" s="628"/>
      <c r="S44" s="633">
        <v>0</v>
      </c>
      <c r="T44" s="632"/>
      <c r="U44" s="634">
        <v>0</v>
      </c>
    </row>
    <row r="45" spans="1:21" ht="14.45" customHeight="1" x14ac:dyDescent="0.2">
      <c r="A45" s="627">
        <v>22</v>
      </c>
      <c r="B45" s="628" t="s">
        <v>934</v>
      </c>
      <c r="C45" s="628" t="s">
        <v>938</v>
      </c>
      <c r="D45" s="629" t="s">
        <v>1553</v>
      </c>
      <c r="E45" s="630" t="s">
        <v>943</v>
      </c>
      <c r="F45" s="628" t="s">
        <v>935</v>
      </c>
      <c r="G45" s="628" t="s">
        <v>1051</v>
      </c>
      <c r="H45" s="628" t="s">
        <v>602</v>
      </c>
      <c r="I45" s="628" t="s">
        <v>895</v>
      </c>
      <c r="J45" s="628" t="s">
        <v>896</v>
      </c>
      <c r="K45" s="628" t="s">
        <v>897</v>
      </c>
      <c r="L45" s="631">
        <v>105.23</v>
      </c>
      <c r="M45" s="631">
        <v>4314.43</v>
      </c>
      <c r="N45" s="628">
        <v>41</v>
      </c>
      <c r="O45" s="632">
        <v>39</v>
      </c>
      <c r="P45" s="631">
        <v>1788.91</v>
      </c>
      <c r="Q45" s="633">
        <v>0.41463414634146339</v>
      </c>
      <c r="R45" s="628">
        <v>17</v>
      </c>
      <c r="S45" s="633">
        <v>0.41463414634146339</v>
      </c>
      <c r="T45" s="632">
        <v>16</v>
      </c>
      <c r="U45" s="634">
        <v>0.41025641025641024</v>
      </c>
    </row>
    <row r="46" spans="1:21" ht="14.45" customHeight="1" x14ac:dyDescent="0.2">
      <c r="A46" s="627">
        <v>22</v>
      </c>
      <c r="B46" s="628" t="s">
        <v>934</v>
      </c>
      <c r="C46" s="628" t="s">
        <v>938</v>
      </c>
      <c r="D46" s="629" t="s">
        <v>1553</v>
      </c>
      <c r="E46" s="630" t="s">
        <v>943</v>
      </c>
      <c r="F46" s="628" t="s">
        <v>935</v>
      </c>
      <c r="G46" s="628" t="s">
        <v>1051</v>
      </c>
      <c r="H46" s="628" t="s">
        <v>602</v>
      </c>
      <c r="I46" s="628" t="s">
        <v>898</v>
      </c>
      <c r="J46" s="628" t="s">
        <v>896</v>
      </c>
      <c r="K46" s="628" t="s">
        <v>899</v>
      </c>
      <c r="L46" s="631">
        <v>126.27</v>
      </c>
      <c r="M46" s="631">
        <v>11490.570000000011</v>
      </c>
      <c r="N46" s="628">
        <v>91</v>
      </c>
      <c r="O46" s="632">
        <v>73</v>
      </c>
      <c r="P46" s="631">
        <v>4671.9900000000016</v>
      </c>
      <c r="Q46" s="633">
        <v>0.40659340659340637</v>
      </c>
      <c r="R46" s="628">
        <v>37</v>
      </c>
      <c r="S46" s="633">
        <v>0.40659340659340659</v>
      </c>
      <c r="T46" s="632">
        <v>29</v>
      </c>
      <c r="U46" s="634">
        <v>0.39726027397260272</v>
      </c>
    </row>
    <row r="47" spans="1:21" ht="14.45" customHeight="1" x14ac:dyDescent="0.2">
      <c r="A47" s="627">
        <v>22</v>
      </c>
      <c r="B47" s="628" t="s">
        <v>934</v>
      </c>
      <c r="C47" s="628" t="s">
        <v>938</v>
      </c>
      <c r="D47" s="629" t="s">
        <v>1553</v>
      </c>
      <c r="E47" s="630" t="s">
        <v>943</v>
      </c>
      <c r="F47" s="628" t="s">
        <v>935</v>
      </c>
      <c r="G47" s="628" t="s">
        <v>1051</v>
      </c>
      <c r="H47" s="628" t="s">
        <v>602</v>
      </c>
      <c r="I47" s="628" t="s">
        <v>1058</v>
      </c>
      <c r="J47" s="628" t="s">
        <v>896</v>
      </c>
      <c r="K47" s="628" t="s">
        <v>1059</v>
      </c>
      <c r="L47" s="631">
        <v>63.14</v>
      </c>
      <c r="M47" s="631">
        <v>378.84000000000003</v>
      </c>
      <c r="N47" s="628">
        <v>6</v>
      </c>
      <c r="O47" s="632">
        <v>4.5</v>
      </c>
      <c r="P47" s="631">
        <v>189.42000000000002</v>
      </c>
      <c r="Q47" s="633">
        <v>0.5</v>
      </c>
      <c r="R47" s="628">
        <v>3</v>
      </c>
      <c r="S47" s="633">
        <v>0.5</v>
      </c>
      <c r="T47" s="632">
        <v>2</v>
      </c>
      <c r="U47" s="634">
        <v>0.44444444444444442</v>
      </c>
    </row>
    <row r="48" spans="1:21" ht="14.45" customHeight="1" x14ac:dyDescent="0.2">
      <c r="A48" s="627">
        <v>22</v>
      </c>
      <c r="B48" s="628" t="s">
        <v>934</v>
      </c>
      <c r="C48" s="628" t="s">
        <v>938</v>
      </c>
      <c r="D48" s="629" t="s">
        <v>1553</v>
      </c>
      <c r="E48" s="630" t="s">
        <v>943</v>
      </c>
      <c r="F48" s="628" t="s">
        <v>935</v>
      </c>
      <c r="G48" s="628" t="s">
        <v>1051</v>
      </c>
      <c r="H48" s="628" t="s">
        <v>602</v>
      </c>
      <c r="I48" s="628" t="s">
        <v>902</v>
      </c>
      <c r="J48" s="628" t="s">
        <v>896</v>
      </c>
      <c r="K48" s="628" t="s">
        <v>903</v>
      </c>
      <c r="L48" s="631">
        <v>84.18</v>
      </c>
      <c r="M48" s="631">
        <v>6902.7599999999984</v>
      </c>
      <c r="N48" s="628">
        <v>82</v>
      </c>
      <c r="O48" s="632">
        <v>69</v>
      </c>
      <c r="P48" s="631">
        <v>2609.58</v>
      </c>
      <c r="Q48" s="633">
        <v>0.37804878048780494</v>
      </c>
      <c r="R48" s="628">
        <v>31</v>
      </c>
      <c r="S48" s="633">
        <v>0.37804878048780488</v>
      </c>
      <c r="T48" s="632">
        <v>27.5</v>
      </c>
      <c r="U48" s="634">
        <v>0.39855072463768115</v>
      </c>
    </row>
    <row r="49" spans="1:21" ht="14.45" customHeight="1" x14ac:dyDescent="0.2">
      <c r="A49" s="627">
        <v>22</v>
      </c>
      <c r="B49" s="628" t="s">
        <v>934</v>
      </c>
      <c r="C49" s="628" t="s">
        <v>938</v>
      </c>
      <c r="D49" s="629" t="s">
        <v>1553</v>
      </c>
      <c r="E49" s="630" t="s">
        <v>943</v>
      </c>
      <c r="F49" s="628" t="s">
        <v>935</v>
      </c>
      <c r="G49" s="628" t="s">
        <v>1051</v>
      </c>
      <c r="H49" s="628" t="s">
        <v>329</v>
      </c>
      <c r="I49" s="628" t="s">
        <v>1060</v>
      </c>
      <c r="J49" s="628" t="s">
        <v>617</v>
      </c>
      <c r="K49" s="628" t="s">
        <v>1061</v>
      </c>
      <c r="L49" s="631">
        <v>63.14</v>
      </c>
      <c r="M49" s="631">
        <v>315.70000000000005</v>
      </c>
      <c r="N49" s="628">
        <v>5</v>
      </c>
      <c r="O49" s="632">
        <v>4</v>
      </c>
      <c r="P49" s="631">
        <v>126.28</v>
      </c>
      <c r="Q49" s="633">
        <v>0.39999999999999997</v>
      </c>
      <c r="R49" s="628">
        <v>2</v>
      </c>
      <c r="S49" s="633">
        <v>0.4</v>
      </c>
      <c r="T49" s="632">
        <v>2</v>
      </c>
      <c r="U49" s="634">
        <v>0.5</v>
      </c>
    </row>
    <row r="50" spans="1:21" ht="14.45" customHeight="1" x14ac:dyDescent="0.2">
      <c r="A50" s="627">
        <v>22</v>
      </c>
      <c r="B50" s="628" t="s">
        <v>934</v>
      </c>
      <c r="C50" s="628" t="s">
        <v>938</v>
      </c>
      <c r="D50" s="629" t="s">
        <v>1553</v>
      </c>
      <c r="E50" s="630" t="s">
        <v>943</v>
      </c>
      <c r="F50" s="628" t="s">
        <v>935</v>
      </c>
      <c r="G50" s="628" t="s">
        <v>1051</v>
      </c>
      <c r="H50" s="628" t="s">
        <v>329</v>
      </c>
      <c r="I50" s="628" t="s">
        <v>1062</v>
      </c>
      <c r="J50" s="628" t="s">
        <v>617</v>
      </c>
      <c r="K50" s="628" t="s">
        <v>1063</v>
      </c>
      <c r="L50" s="631">
        <v>105.23</v>
      </c>
      <c r="M50" s="631">
        <v>1262.76</v>
      </c>
      <c r="N50" s="628">
        <v>12</v>
      </c>
      <c r="O50" s="632">
        <v>9</v>
      </c>
      <c r="P50" s="631">
        <v>315.69</v>
      </c>
      <c r="Q50" s="633">
        <v>0.25</v>
      </c>
      <c r="R50" s="628">
        <v>3</v>
      </c>
      <c r="S50" s="633">
        <v>0.25</v>
      </c>
      <c r="T50" s="632">
        <v>2</v>
      </c>
      <c r="U50" s="634">
        <v>0.22222222222222221</v>
      </c>
    </row>
    <row r="51" spans="1:21" ht="14.45" customHeight="1" x14ac:dyDescent="0.2">
      <c r="A51" s="627">
        <v>22</v>
      </c>
      <c r="B51" s="628" t="s">
        <v>934</v>
      </c>
      <c r="C51" s="628" t="s">
        <v>938</v>
      </c>
      <c r="D51" s="629" t="s">
        <v>1553</v>
      </c>
      <c r="E51" s="630" t="s">
        <v>943</v>
      </c>
      <c r="F51" s="628" t="s">
        <v>935</v>
      </c>
      <c r="G51" s="628" t="s">
        <v>1051</v>
      </c>
      <c r="H51" s="628" t="s">
        <v>329</v>
      </c>
      <c r="I51" s="628" t="s">
        <v>1064</v>
      </c>
      <c r="J51" s="628" t="s">
        <v>617</v>
      </c>
      <c r="K51" s="628" t="s">
        <v>907</v>
      </c>
      <c r="L51" s="631">
        <v>49.08</v>
      </c>
      <c r="M51" s="631">
        <v>245.4</v>
      </c>
      <c r="N51" s="628">
        <v>5</v>
      </c>
      <c r="O51" s="632">
        <v>3</v>
      </c>
      <c r="P51" s="631">
        <v>98.16</v>
      </c>
      <c r="Q51" s="633">
        <v>0.39999999999999997</v>
      </c>
      <c r="R51" s="628">
        <v>2</v>
      </c>
      <c r="S51" s="633">
        <v>0.4</v>
      </c>
      <c r="T51" s="632">
        <v>1</v>
      </c>
      <c r="U51" s="634">
        <v>0.33333333333333331</v>
      </c>
    </row>
    <row r="52" spans="1:21" ht="14.45" customHeight="1" x14ac:dyDescent="0.2">
      <c r="A52" s="627">
        <v>22</v>
      </c>
      <c r="B52" s="628" t="s">
        <v>934</v>
      </c>
      <c r="C52" s="628" t="s">
        <v>938</v>
      </c>
      <c r="D52" s="629" t="s">
        <v>1553</v>
      </c>
      <c r="E52" s="630" t="s">
        <v>943</v>
      </c>
      <c r="F52" s="628" t="s">
        <v>935</v>
      </c>
      <c r="G52" s="628" t="s">
        <v>1051</v>
      </c>
      <c r="H52" s="628" t="s">
        <v>329</v>
      </c>
      <c r="I52" s="628" t="s">
        <v>1065</v>
      </c>
      <c r="J52" s="628" t="s">
        <v>617</v>
      </c>
      <c r="K52" s="628" t="s">
        <v>1066</v>
      </c>
      <c r="L52" s="631">
        <v>126.27</v>
      </c>
      <c r="M52" s="631">
        <v>1262.7</v>
      </c>
      <c r="N52" s="628">
        <v>10</v>
      </c>
      <c r="O52" s="632">
        <v>6.5</v>
      </c>
      <c r="P52" s="631">
        <v>378.81</v>
      </c>
      <c r="Q52" s="633">
        <v>0.3</v>
      </c>
      <c r="R52" s="628">
        <v>3</v>
      </c>
      <c r="S52" s="633">
        <v>0.3</v>
      </c>
      <c r="T52" s="632">
        <v>2</v>
      </c>
      <c r="U52" s="634">
        <v>0.30769230769230771</v>
      </c>
    </row>
    <row r="53" spans="1:21" ht="14.45" customHeight="1" x14ac:dyDescent="0.2">
      <c r="A53" s="627">
        <v>22</v>
      </c>
      <c r="B53" s="628" t="s">
        <v>934</v>
      </c>
      <c r="C53" s="628" t="s">
        <v>938</v>
      </c>
      <c r="D53" s="629" t="s">
        <v>1553</v>
      </c>
      <c r="E53" s="630" t="s">
        <v>943</v>
      </c>
      <c r="F53" s="628" t="s">
        <v>935</v>
      </c>
      <c r="G53" s="628" t="s">
        <v>1051</v>
      </c>
      <c r="H53" s="628" t="s">
        <v>329</v>
      </c>
      <c r="I53" s="628" t="s">
        <v>1067</v>
      </c>
      <c r="J53" s="628" t="s">
        <v>617</v>
      </c>
      <c r="K53" s="628" t="s">
        <v>618</v>
      </c>
      <c r="L53" s="631">
        <v>84.18</v>
      </c>
      <c r="M53" s="631">
        <v>1515.2400000000002</v>
      </c>
      <c r="N53" s="628">
        <v>18</v>
      </c>
      <c r="O53" s="632">
        <v>14</v>
      </c>
      <c r="P53" s="631">
        <v>673.44</v>
      </c>
      <c r="Q53" s="633">
        <v>0.44444444444444442</v>
      </c>
      <c r="R53" s="628">
        <v>8</v>
      </c>
      <c r="S53" s="633">
        <v>0.44444444444444442</v>
      </c>
      <c r="T53" s="632">
        <v>6</v>
      </c>
      <c r="U53" s="634">
        <v>0.42857142857142855</v>
      </c>
    </row>
    <row r="54" spans="1:21" ht="14.45" customHeight="1" x14ac:dyDescent="0.2">
      <c r="A54" s="627">
        <v>22</v>
      </c>
      <c r="B54" s="628" t="s">
        <v>934</v>
      </c>
      <c r="C54" s="628" t="s">
        <v>938</v>
      </c>
      <c r="D54" s="629" t="s">
        <v>1553</v>
      </c>
      <c r="E54" s="630" t="s">
        <v>943</v>
      </c>
      <c r="F54" s="628" t="s">
        <v>935</v>
      </c>
      <c r="G54" s="628" t="s">
        <v>1051</v>
      </c>
      <c r="H54" s="628" t="s">
        <v>602</v>
      </c>
      <c r="I54" s="628" t="s">
        <v>900</v>
      </c>
      <c r="J54" s="628" t="s">
        <v>896</v>
      </c>
      <c r="K54" s="628" t="s">
        <v>901</v>
      </c>
      <c r="L54" s="631">
        <v>49.08</v>
      </c>
      <c r="M54" s="631">
        <v>883.43999999999994</v>
      </c>
      <c r="N54" s="628">
        <v>18</v>
      </c>
      <c r="O54" s="632">
        <v>9</v>
      </c>
      <c r="P54" s="631">
        <v>392.64</v>
      </c>
      <c r="Q54" s="633">
        <v>0.44444444444444448</v>
      </c>
      <c r="R54" s="628">
        <v>8</v>
      </c>
      <c r="S54" s="633">
        <v>0.44444444444444442</v>
      </c>
      <c r="T54" s="632">
        <v>3</v>
      </c>
      <c r="U54" s="634">
        <v>0.33333333333333331</v>
      </c>
    </row>
    <row r="55" spans="1:21" ht="14.45" customHeight="1" x14ac:dyDescent="0.2">
      <c r="A55" s="627">
        <v>22</v>
      </c>
      <c r="B55" s="628" t="s">
        <v>934</v>
      </c>
      <c r="C55" s="628" t="s">
        <v>938</v>
      </c>
      <c r="D55" s="629" t="s">
        <v>1553</v>
      </c>
      <c r="E55" s="630" t="s">
        <v>943</v>
      </c>
      <c r="F55" s="628" t="s">
        <v>935</v>
      </c>
      <c r="G55" s="628" t="s">
        <v>1051</v>
      </c>
      <c r="H55" s="628" t="s">
        <v>602</v>
      </c>
      <c r="I55" s="628" t="s">
        <v>904</v>
      </c>
      <c r="J55" s="628" t="s">
        <v>617</v>
      </c>
      <c r="K55" s="628" t="s">
        <v>618</v>
      </c>
      <c r="L55" s="631">
        <v>84.18</v>
      </c>
      <c r="M55" s="631">
        <v>757.62000000000012</v>
      </c>
      <c r="N55" s="628">
        <v>9</v>
      </c>
      <c r="O55" s="632">
        <v>8.5</v>
      </c>
      <c r="P55" s="631">
        <v>252.54000000000002</v>
      </c>
      <c r="Q55" s="633">
        <v>0.33333333333333331</v>
      </c>
      <c r="R55" s="628">
        <v>3</v>
      </c>
      <c r="S55" s="633">
        <v>0.33333333333333331</v>
      </c>
      <c r="T55" s="632">
        <v>3</v>
      </c>
      <c r="U55" s="634">
        <v>0.35294117647058826</v>
      </c>
    </row>
    <row r="56" spans="1:21" ht="14.45" customHeight="1" x14ac:dyDescent="0.2">
      <c r="A56" s="627">
        <v>22</v>
      </c>
      <c r="B56" s="628" t="s">
        <v>934</v>
      </c>
      <c r="C56" s="628" t="s">
        <v>938</v>
      </c>
      <c r="D56" s="629" t="s">
        <v>1553</v>
      </c>
      <c r="E56" s="630" t="s">
        <v>943</v>
      </c>
      <c r="F56" s="628" t="s">
        <v>935</v>
      </c>
      <c r="G56" s="628" t="s">
        <v>1051</v>
      </c>
      <c r="H56" s="628" t="s">
        <v>602</v>
      </c>
      <c r="I56" s="628" t="s">
        <v>1068</v>
      </c>
      <c r="J56" s="628" t="s">
        <v>617</v>
      </c>
      <c r="K56" s="628" t="s">
        <v>1063</v>
      </c>
      <c r="L56" s="631">
        <v>105.23</v>
      </c>
      <c r="M56" s="631">
        <v>736.61</v>
      </c>
      <c r="N56" s="628">
        <v>7</v>
      </c>
      <c r="O56" s="632">
        <v>7</v>
      </c>
      <c r="P56" s="631">
        <v>315.69</v>
      </c>
      <c r="Q56" s="633">
        <v>0.42857142857142855</v>
      </c>
      <c r="R56" s="628">
        <v>3</v>
      </c>
      <c r="S56" s="633">
        <v>0.42857142857142855</v>
      </c>
      <c r="T56" s="632">
        <v>3</v>
      </c>
      <c r="U56" s="634">
        <v>0.42857142857142855</v>
      </c>
    </row>
    <row r="57" spans="1:21" ht="14.45" customHeight="1" x14ac:dyDescent="0.2">
      <c r="A57" s="627">
        <v>22</v>
      </c>
      <c r="B57" s="628" t="s">
        <v>934</v>
      </c>
      <c r="C57" s="628" t="s">
        <v>938</v>
      </c>
      <c r="D57" s="629" t="s">
        <v>1553</v>
      </c>
      <c r="E57" s="630" t="s">
        <v>943</v>
      </c>
      <c r="F57" s="628" t="s">
        <v>935</v>
      </c>
      <c r="G57" s="628" t="s">
        <v>1051</v>
      </c>
      <c r="H57" s="628" t="s">
        <v>602</v>
      </c>
      <c r="I57" s="628" t="s">
        <v>1069</v>
      </c>
      <c r="J57" s="628" t="s">
        <v>617</v>
      </c>
      <c r="K57" s="628" t="s">
        <v>1061</v>
      </c>
      <c r="L57" s="631">
        <v>63.14</v>
      </c>
      <c r="M57" s="631">
        <v>126.28</v>
      </c>
      <c r="N57" s="628">
        <v>2</v>
      </c>
      <c r="O57" s="632">
        <v>2</v>
      </c>
      <c r="P57" s="631"/>
      <c r="Q57" s="633">
        <v>0</v>
      </c>
      <c r="R57" s="628"/>
      <c r="S57" s="633">
        <v>0</v>
      </c>
      <c r="T57" s="632"/>
      <c r="U57" s="634">
        <v>0</v>
      </c>
    </row>
    <row r="58" spans="1:21" ht="14.45" customHeight="1" x14ac:dyDescent="0.2">
      <c r="A58" s="627">
        <v>22</v>
      </c>
      <c r="B58" s="628" t="s">
        <v>934</v>
      </c>
      <c r="C58" s="628" t="s">
        <v>938</v>
      </c>
      <c r="D58" s="629" t="s">
        <v>1553</v>
      </c>
      <c r="E58" s="630" t="s">
        <v>943</v>
      </c>
      <c r="F58" s="628" t="s">
        <v>935</v>
      </c>
      <c r="G58" s="628" t="s">
        <v>1051</v>
      </c>
      <c r="H58" s="628" t="s">
        <v>602</v>
      </c>
      <c r="I58" s="628" t="s">
        <v>1070</v>
      </c>
      <c r="J58" s="628" t="s">
        <v>617</v>
      </c>
      <c r="K58" s="628" t="s">
        <v>1066</v>
      </c>
      <c r="L58" s="631">
        <v>126.27</v>
      </c>
      <c r="M58" s="631">
        <v>883.89</v>
      </c>
      <c r="N58" s="628">
        <v>7</v>
      </c>
      <c r="O58" s="632">
        <v>6</v>
      </c>
      <c r="P58" s="631">
        <v>126.27</v>
      </c>
      <c r="Q58" s="633">
        <v>0.14285714285714285</v>
      </c>
      <c r="R58" s="628">
        <v>1</v>
      </c>
      <c r="S58" s="633">
        <v>0.14285714285714285</v>
      </c>
      <c r="T58" s="632">
        <v>1</v>
      </c>
      <c r="U58" s="634">
        <v>0.16666666666666666</v>
      </c>
    </row>
    <row r="59" spans="1:21" ht="14.45" customHeight="1" x14ac:dyDescent="0.2">
      <c r="A59" s="627">
        <v>22</v>
      </c>
      <c r="B59" s="628" t="s">
        <v>934</v>
      </c>
      <c r="C59" s="628" t="s">
        <v>938</v>
      </c>
      <c r="D59" s="629" t="s">
        <v>1553</v>
      </c>
      <c r="E59" s="630" t="s">
        <v>943</v>
      </c>
      <c r="F59" s="628" t="s">
        <v>935</v>
      </c>
      <c r="G59" s="628" t="s">
        <v>1051</v>
      </c>
      <c r="H59" s="628" t="s">
        <v>602</v>
      </c>
      <c r="I59" s="628" t="s">
        <v>1071</v>
      </c>
      <c r="J59" s="628" t="s">
        <v>617</v>
      </c>
      <c r="K59" s="628" t="s">
        <v>1053</v>
      </c>
      <c r="L59" s="631">
        <v>74.08</v>
      </c>
      <c r="M59" s="631">
        <v>222.24</v>
      </c>
      <c r="N59" s="628">
        <v>3</v>
      </c>
      <c r="O59" s="632">
        <v>3</v>
      </c>
      <c r="P59" s="631">
        <v>74.08</v>
      </c>
      <c r="Q59" s="633">
        <v>0.33333333333333331</v>
      </c>
      <c r="R59" s="628">
        <v>1</v>
      </c>
      <c r="S59" s="633">
        <v>0.33333333333333331</v>
      </c>
      <c r="T59" s="632">
        <v>1</v>
      </c>
      <c r="U59" s="634">
        <v>0.33333333333333331</v>
      </c>
    </row>
    <row r="60" spans="1:21" ht="14.45" customHeight="1" x14ac:dyDescent="0.2">
      <c r="A60" s="627">
        <v>22</v>
      </c>
      <c r="B60" s="628" t="s">
        <v>934</v>
      </c>
      <c r="C60" s="628" t="s">
        <v>938</v>
      </c>
      <c r="D60" s="629" t="s">
        <v>1553</v>
      </c>
      <c r="E60" s="630" t="s">
        <v>943</v>
      </c>
      <c r="F60" s="628" t="s">
        <v>935</v>
      </c>
      <c r="G60" s="628" t="s">
        <v>1051</v>
      </c>
      <c r="H60" s="628" t="s">
        <v>602</v>
      </c>
      <c r="I60" s="628" t="s">
        <v>905</v>
      </c>
      <c r="J60" s="628" t="s">
        <v>617</v>
      </c>
      <c r="K60" s="628" t="s">
        <v>620</v>
      </c>
      <c r="L60" s="631">
        <v>94.28</v>
      </c>
      <c r="M60" s="631">
        <v>471.4</v>
      </c>
      <c r="N60" s="628">
        <v>5</v>
      </c>
      <c r="O60" s="632">
        <v>5</v>
      </c>
      <c r="P60" s="631">
        <v>94.28</v>
      </c>
      <c r="Q60" s="633">
        <v>0.2</v>
      </c>
      <c r="R60" s="628">
        <v>1</v>
      </c>
      <c r="S60" s="633">
        <v>0.2</v>
      </c>
      <c r="T60" s="632">
        <v>1</v>
      </c>
      <c r="U60" s="634">
        <v>0.2</v>
      </c>
    </row>
    <row r="61" spans="1:21" ht="14.45" customHeight="1" x14ac:dyDescent="0.2">
      <c r="A61" s="627">
        <v>22</v>
      </c>
      <c r="B61" s="628" t="s">
        <v>934</v>
      </c>
      <c r="C61" s="628" t="s">
        <v>938</v>
      </c>
      <c r="D61" s="629" t="s">
        <v>1553</v>
      </c>
      <c r="E61" s="630" t="s">
        <v>943</v>
      </c>
      <c r="F61" s="628" t="s">
        <v>935</v>
      </c>
      <c r="G61" s="628" t="s">
        <v>1051</v>
      </c>
      <c r="H61" s="628" t="s">
        <v>602</v>
      </c>
      <c r="I61" s="628" t="s">
        <v>1072</v>
      </c>
      <c r="J61" s="628" t="s">
        <v>617</v>
      </c>
      <c r="K61" s="628" t="s">
        <v>1055</v>
      </c>
      <c r="L61" s="631">
        <v>168.36</v>
      </c>
      <c r="M61" s="631">
        <v>673.44</v>
      </c>
      <c r="N61" s="628">
        <v>4</v>
      </c>
      <c r="O61" s="632">
        <v>3.5</v>
      </c>
      <c r="P61" s="631">
        <v>336.72</v>
      </c>
      <c r="Q61" s="633">
        <v>0.5</v>
      </c>
      <c r="R61" s="628">
        <v>2</v>
      </c>
      <c r="S61" s="633">
        <v>0.5</v>
      </c>
      <c r="T61" s="632">
        <v>2</v>
      </c>
      <c r="U61" s="634">
        <v>0.5714285714285714</v>
      </c>
    </row>
    <row r="62" spans="1:21" ht="14.45" customHeight="1" x14ac:dyDescent="0.2">
      <c r="A62" s="627">
        <v>22</v>
      </c>
      <c r="B62" s="628" t="s">
        <v>934</v>
      </c>
      <c r="C62" s="628" t="s">
        <v>938</v>
      </c>
      <c r="D62" s="629" t="s">
        <v>1553</v>
      </c>
      <c r="E62" s="630" t="s">
        <v>943</v>
      </c>
      <c r="F62" s="628" t="s">
        <v>935</v>
      </c>
      <c r="G62" s="628" t="s">
        <v>1051</v>
      </c>
      <c r="H62" s="628" t="s">
        <v>602</v>
      </c>
      <c r="I62" s="628" t="s">
        <v>1073</v>
      </c>
      <c r="J62" s="628" t="s">
        <v>617</v>
      </c>
      <c r="K62" s="628" t="s">
        <v>1057</v>
      </c>
      <c r="L62" s="631">
        <v>115.33</v>
      </c>
      <c r="M62" s="631">
        <v>461.32</v>
      </c>
      <c r="N62" s="628">
        <v>4</v>
      </c>
      <c r="O62" s="632">
        <v>4</v>
      </c>
      <c r="P62" s="631">
        <v>230.66</v>
      </c>
      <c r="Q62" s="633">
        <v>0.5</v>
      </c>
      <c r="R62" s="628">
        <v>2</v>
      </c>
      <c r="S62" s="633">
        <v>0.5</v>
      </c>
      <c r="T62" s="632">
        <v>2</v>
      </c>
      <c r="U62" s="634">
        <v>0.5</v>
      </c>
    </row>
    <row r="63" spans="1:21" ht="14.45" customHeight="1" x14ac:dyDescent="0.2">
      <c r="A63" s="627">
        <v>22</v>
      </c>
      <c r="B63" s="628" t="s">
        <v>934</v>
      </c>
      <c r="C63" s="628" t="s">
        <v>938</v>
      </c>
      <c r="D63" s="629" t="s">
        <v>1553</v>
      </c>
      <c r="E63" s="630" t="s">
        <v>943</v>
      </c>
      <c r="F63" s="628" t="s">
        <v>935</v>
      </c>
      <c r="G63" s="628" t="s">
        <v>1074</v>
      </c>
      <c r="H63" s="628" t="s">
        <v>329</v>
      </c>
      <c r="I63" s="628" t="s">
        <v>1075</v>
      </c>
      <c r="J63" s="628" t="s">
        <v>1076</v>
      </c>
      <c r="K63" s="628" t="s">
        <v>1077</v>
      </c>
      <c r="L63" s="631">
        <v>266.77</v>
      </c>
      <c r="M63" s="631">
        <v>266.77</v>
      </c>
      <c r="N63" s="628">
        <v>1</v>
      </c>
      <c r="O63" s="632">
        <v>1</v>
      </c>
      <c r="P63" s="631"/>
      <c r="Q63" s="633">
        <v>0</v>
      </c>
      <c r="R63" s="628"/>
      <c r="S63" s="633">
        <v>0</v>
      </c>
      <c r="T63" s="632"/>
      <c r="U63" s="634">
        <v>0</v>
      </c>
    </row>
    <row r="64" spans="1:21" ht="14.45" customHeight="1" x14ac:dyDescent="0.2">
      <c r="A64" s="627">
        <v>22</v>
      </c>
      <c r="B64" s="628" t="s">
        <v>934</v>
      </c>
      <c r="C64" s="628" t="s">
        <v>938</v>
      </c>
      <c r="D64" s="629" t="s">
        <v>1553</v>
      </c>
      <c r="E64" s="630" t="s">
        <v>943</v>
      </c>
      <c r="F64" s="628" t="s">
        <v>935</v>
      </c>
      <c r="G64" s="628" t="s">
        <v>1078</v>
      </c>
      <c r="H64" s="628" t="s">
        <v>329</v>
      </c>
      <c r="I64" s="628" t="s">
        <v>1079</v>
      </c>
      <c r="J64" s="628" t="s">
        <v>1080</v>
      </c>
      <c r="K64" s="628" t="s">
        <v>1081</v>
      </c>
      <c r="L64" s="631">
        <v>0</v>
      </c>
      <c r="M64" s="631">
        <v>0</v>
      </c>
      <c r="N64" s="628">
        <v>9</v>
      </c>
      <c r="O64" s="632">
        <v>6.5</v>
      </c>
      <c r="P64" s="631">
        <v>0</v>
      </c>
      <c r="Q64" s="633"/>
      <c r="R64" s="628">
        <v>9</v>
      </c>
      <c r="S64" s="633">
        <v>1</v>
      </c>
      <c r="T64" s="632">
        <v>6.5</v>
      </c>
      <c r="U64" s="634">
        <v>1</v>
      </c>
    </row>
    <row r="65" spans="1:21" ht="14.45" customHeight="1" x14ac:dyDescent="0.2">
      <c r="A65" s="627">
        <v>22</v>
      </c>
      <c r="B65" s="628" t="s">
        <v>934</v>
      </c>
      <c r="C65" s="628" t="s">
        <v>938</v>
      </c>
      <c r="D65" s="629" t="s">
        <v>1553</v>
      </c>
      <c r="E65" s="630" t="s">
        <v>946</v>
      </c>
      <c r="F65" s="628" t="s">
        <v>935</v>
      </c>
      <c r="G65" s="628" t="s">
        <v>955</v>
      </c>
      <c r="H65" s="628" t="s">
        <v>329</v>
      </c>
      <c r="I65" s="628" t="s">
        <v>1082</v>
      </c>
      <c r="J65" s="628" t="s">
        <v>1083</v>
      </c>
      <c r="K65" s="628" t="s">
        <v>1025</v>
      </c>
      <c r="L65" s="631">
        <v>35.11</v>
      </c>
      <c r="M65" s="631">
        <v>35.11</v>
      </c>
      <c r="N65" s="628">
        <v>1</v>
      </c>
      <c r="O65" s="632">
        <v>1</v>
      </c>
      <c r="P65" s="631">
        <v>35.11</v>
      </c>
      <c r="Q65" s="633">
        <v>1</v>
      </c>
      <c r="R65" s="628">
        <v>1</v>
      </c>
      <c r="S65" s="633">
        <v>1</v>
      </c>
      <c r="T65" s="632">
        <v>1</v>
      </c>
      <c r="U65" s="634">
        <v>1</v>
      </c>
    </row>
    <row r="66" spans="1:21" ht="14.45" customHeight="1" x14ac:dyDescent="0.2">
      <c r="A66" s="627">
        <v>22</v>
      </c>
      <c r="B66" s="628" t="s">
        <v>934</v>
      </c>
      <c r="C66" s="628" t="s">
        <v>938</v>
      </c>
      <c r="D66" s="629" t="s">
        <v>1553</v>
      </c>
      <c r="E66" s="630" t="s">
        <v>946</v>
      </c>
      <c r="F66" s="628" t="s">
        <v>935</v>
      </c>
      <c r="G66" s="628" t="s">
        <v>1084</v>
      </c>
      <c r="H66" s="628" t="s">
        <v>602</v>
      </c>
      <c r="I66" s="628" t="s">
        <v>1085</v>
      </c>
      <c r="J66" s="628" t="s">
        <v>1086</v>
      </c>
      <c r="K66" s="628" t="s">
        <v>1087</v>
      </c>
      <c r="L66" s="631">
        <v>117.55</v>
      </c>
      <c r="M66" s="631">
        <v>235.1</v>
      </c>
      <c r="N66" s="628">
        <v>2</v>
      </c>
      <c r="O66" s="632">
        <v>1.5</v>
      </c>
      <c r="P66" s="631">
        <v>235.1</v>
      </c>
      <c r="Q66" s="633">
        <v>1</v>
      </c>
      <c r="R66" s="628">
        <v>2</v>
      </c>
      <c r="S66" s="633">
        <v>1</v>
      </c>
      <c r="T66" s="632">
        <v>1.5</v>
      </c>
      <c r="U66" s="634">
        <v>1</v>
      </c>
    </row>
    <row r="67" spans="1:21" ht="14.45" customHeight="1" x14ac:dyDescent="0.2">
      <c r="A67" s="627">
        <v>22</v>
      </c>
      <c r="B67" s="628" t="s">
        <v>934</v>
      </c>
      <c r="C67" s="628" t="s">
        <v>938</v>
      </c>
      <c r="D67" s="629" t="s">
        <v>1553</v>
      </c>
      <c r="E67" s="630" t="s">
        <v>946</v>
      </c>
      <c r="F67" s="628" t="s">
        <v>935</v>
      </c>
      <c r="G67" s="628" t="s">
        <v>1084</v>
      </c>
      <c r="H67" s="628" t="s">
        <v>602</v>
      </c>
      <c r="I67" s="628" t="s">
        <v>1088</v>
      </c>
      <c r="J67" s="628" t="s">
        <v>1086</v>
      </c>
      <c r="K67" s="628" t="s">
        <v>1089</v>
      </c>
      <c r="L67" s="631">
        <v>58.77</v>
      </c>
      <c r="M67" s="631">
        <v>58.77</v>
      </c>
      <c r="N67" s="628">
        <v>1</v>
      </c>
      <c r="O67" s="632">
        <v>1</v>
      </c>
      <c r="P67" s="631">
        <v>58.77</v>
      </c>
      <c r="Q67" s="633">
        <v>1</v>
      </c>
      <c r="R67" s="628">
        <v>1</v>
      </c>
      <c r="S67" s="633">
        <v>1</v>
      </c>
      <c r="T67" s="632">
        <v>1</v>
      </c>
      <c r="U67" s="634">
        <v>1</v>
      </c>
    </row>
    <row r="68" spans="1:21" ht="14.45" customHeight="1" x14ac:dyDescent="0.2">
      <c r="A68" s="627">
        <v>22</v>
      </c>
      <c r="B68" s="628" t="s">
        <v>934</v>
      </c>
      <c r="C68" s="628" t="s">
        <v>938</v>
      </c>
      <c r="D68" s="629" t="s">
        <v>1553</v>
      </c>
      <c r="E68" s="630" t="s">
        <v>946</v>
      </c>
      <c r="F68" s="628" t="s">
        <v>935</v>
      </c>
      <c r="G68" s="628" t="s">
        <v>1090</v>
      </c>
      <c r="H68" s="628" t="s">
        <v>329</v>
      </c>
      <c r="I68" s="628" t="s">
        <v>1091</v>
      </c>
      <c r="J68" s="628" t="s">
        <v>1092</v>
      </c>
      <c r="K68" s="628" t="s">
        <v>1093</v>
      </c>
      <c r="L68" s="631">
        <v>0</v>
      </c>
      <c r="M68" s="631">
        <v>0</v>
      </c>
      <c r="N68" s="628">
        <v>1</v>
      </c>
      <c r="O68" s="632">
        <v>1</v>
      </c>
      <c r="P68" s="631"/>
      <c r="Q68" s="633"/>
      <c r="R68" s="628"/>
      <c r="S68" s="633">
        <v>0</v>
      </c>
      <c r="T68" s="632"/>
      <c r="U68" s="634">
        <v>0</v>
      </c>
    </row>
    <row r="69" spans="1:21" ht="14.45" customHeight="1" x14ac:dyDescent="0.2">
      <c r="A69" s="627">
        <v>22</v>
      </c>
      <c r="B69" s="628" t="s">
        <v>934</v>
      </c>
      <c r="C69" s="628" t="s">
        <v>938</v>
      </c>
      <c r="D69" s="629" t="s">
        <v>1553</v>
      </c>
      <c r="E69" s="630" t="s">
        <v>946</v>
      </c>
      <c r="F69" s="628" t="s">
        <v>935</v>
      </c>
      <c r="G69" s="628" t="s">
        <v>960</v>
      </c>
      <c r="H69" s="628" t="s">
        <v>329</v>
      </c>
      <c r="I69" s="628" t="s">
        <v>1094</v>
      </c>
      <c r="J69" s="628" t="s">
        <v>962</v>
      </c>
      <c r="K69" s="628" t="s">
        <v>1095</v>
      </c>
      <c r="L69" s="631">
        <v>23.51</v>
      </c>
      <c r="M69" s="631">
        <v>235.10000000000002</v>
      </c>
      <c r="N69" s="628">
        <v>10</v>
      </c>
      <c r="O69" s="632">
        <v>5</v>
      </c>
      <c r="P69" s="631">
        <v>188.08</v>
      </c>
      <c r="Q69" s="633">
        <v>0.79999999999999993</v>
      </c>
      <c r="R69" s="628">
        <v>8</v>
      </c>
      <c r="S69" s="633">
        <v>0.8</v>
      </c>
      <c r="T69" s="632">
        <v>4</v>
      </c>
      <c r="U69" s="634">
        <v>0.8</v>
      </c>
    </row>
    <row r="70" spans="1:21" ht="14.45" customHeight="1" x14ac:dyDescent="0.2">
      <c r="A70" s="627">
        <v>22</v>
      </c>
      <c r="B70" s="628" t="s">
        <v>934</v>
      </c>
      <c r="C70" s="628" t="s">
        <v>938</v>
      </c>
      <c r="D70" s="629" t="s">
        <v>1553</v>
      </c>
      <c r="E70" s="630" t="s">
        <v>946</v>
      </c>
      <c r="F70" s="628" t="s">
        <v>935</v>
      </c>
      <c r="G70" s="628" t="s">
        <v>960</v>
      </c>
      <c r="H70" s="628" t="s">
        <v>329</v>
      </c>
      <c r="I70" s="628" t="s">
        <v>1096</v>
      </c>
      <c r="J70" s="628" t="s">
        <v>962</v>
      </c>
      <c r="K70" s="628" t="s">
        <v>1095</v>
      </c>
      <c r="L70" s="631">
        <v>23.51</v>
      </c>
      <c r="M70" s="631">
        <v>47.02</v>
      </c>
      <c r="N70" s="628">
        <v>2</v>
      </c>
      <c r="O70" s="632">
        <v>1</v>
      </c>
      <c r="P70" s="631">
        <v>47.02</v>
      </c>
      <c r="Q70" s="633">
        <v>1</v>
      </c>
      <c r="R70" s="628">
        <v>2</v>
      </c>
      <c r="S70" s="633">
        <v>1</v>
      </c>
      <c r="T70" s="632">
        <v>1</v>
      </c>
      <c r="U70" s="634">
        <v>1</v>
      </c>
    </row>
    <row r="71" spans="1:21" ht="14.45" customHeight="1" x14ac:dyDescent="0.2">
      <c r="A71" s="627">
        <v>22</v>
      </c>
      <c r="B71" s="628" t="s">
        <v>934</v>
      </c>
      <c r="C71" s="628" t="s">
        <v>938</v>
      </c>
      <c r="D71" s="629" t="s">
        <v>1553</v>
      </c>
      <c r="E71" s="630" t="s">
        <v>946</v>
      </c>
      <c r="F71" s="628" t="s">
        <v>935</v>
      </c>
      <c r="G71" s="628" t="s">
        <v>1097</v>
      </c>
      <c r="H71" s="628" t="s">
        <v>329</v>
      </c>
      <c r="I71" s="628" t="s">
        <v>1098</v>
      </c>
      <c r="J71" s="628" t="s">
        <v>1099</v>
      </c>
      <c r="K71" s="628" t="s">
        <v>1100</v>
      </c>
      <c r="L71" s="631">
        <v>52.78</v>
      </c>
      <c r="M71" s="631">
        <v>52.78</v>
      </c>
      <c r="N71" s="628">
        <v>1</v>
      </c>
      <c r="O71" s="632">
        <v>1</v>
      </c>
      <c r="P71" s="631">
        <v>52.78</v>
      </c>
      <c r="Q71" s="633">
        <v>1</v>
      </c>
      <c r="R71" s="628">
        <v>1</v>
      </c>
      <c r="S71" s="633">
        <v>1</v>
      </c>
      <c r="T71" s="632">
        <v>1</v>
      </c>
      <c r="U71" s="634">
        <v>1</v>
      </c>
    </row>
    <row r="72" spans="1:21" ht="14.45" customHeight="1" x14ac:dyDescent="0.2">
      <c r="A72" s="627">
        <v>22</v>
      </c>
      <c r="B72" s="628" t="s">
        <v>934</v>
      </c>
      <c r="C72" s="628" t="s">
        <v>938</v>
      </c>
      <c r="D72" s="629" t="s">
        <v>1553</v>
      </c>
      <c r="E72" s="630" t="s">
        <v>946</v>
      </c>
      <c r="F72" s="628" t="s">
        <v>935</v>
      </c>
      <c r="G72" s="628" t="s">
        <v>964</v>
      </c>
      <c r="H72" s="628" t="s">
        <v>329</v>
      </c>
      <c r="I72" s="628" t="s">
        <v>1101</v>
      </c>
      <c r="J72" s="628" t="s">
        <v>1102</v>
      </c>
      <c r="K72" s="628" t="s">
        <v>1103</v>
      </c>
      <c r="L72" s="631">
        <v>234.94</v>
      </c>
      <c r="M72" s="631">
        <v>469.88</v>
      </c>
      <c r="N72" s="628">
        <v>2</v>
      </c>
      <c r="O72" s="632">
        <v>2</v>
      </c>
      <c r="P72" s="631">
        <v>469.88</v>
      </c>
      <c r="Q72" s="633">
        <v>1</v>
      </c>
      <c r="R72" s="628">
        <v>2</v>
      </c>
      <c r="S72" s="633">
        <v>1</v>
      </c>
      <c r="T72" s="632">
        <v>2</v>
      </c>
      <c r="U72" s="634">
        <v>1</v>
      </c>
    </row>
    <row r="73" spans="1:21" ht="14.45" customHeight="1" x14ac:dyDescent="0.2">
      <c r="A73" s="627">
        <v>22</v>
      </c>
      <c r="B73" s="628" t="s">
        <v>934</v>
      </c>
      <c r="C73" s="628" t="s">
        <v>938</v>
      </c>
      <c r="D73" s="629" t="s">
        <v>1553</v>
      </c>
      <c r="E73" s="630" t="s">
        <v>946</v>
      </c>
      <c r="F73" s="628" t="s">
        <v>935</v>
      </c>
      <c r="G73" s="628" t="s">
        <v>1104</v>
      </c>
      <c r="H73" s="628" t="s">
        <v>329</v>
      </c>
      <c r="I73" s="628" t="s">
        <v>1105</v>
      </c>
      <c r="J73" s="628" t="s">
        <v>1106</v>
      </c>
      <c r="K73" s="628" t="s">
        <v>1107</v>
      </c>
      <c r="L73" s="631">
        <v>0</v>
      </c>
      <c r="M73" s="631">
        <v>0</v>
      </c>
      <c r="N73" s="628">
        <v>1</v>
      </c>
      <c r="O73" s="632">
        <v>1</v>
      </c>
      <c r="P73" s="631">
        <v>0</v>
      </c>
      <c r="Q73" s="633"/>
      <c r="R73" s="628">
        <v>1</v>
      </c>
      <c r="S73" s="633">
        <v>1</v>
      </c>
      <c r="T73" s="632">
        <v>1</v>
      </c>
      <c r="U73" s="634">
        <v>1</v>
      </c>
    </row>
    <row r="74" spans="1:21" ht="14.45" customHeight="1" x14ac:dyDescent="0.2">
      <c r="A74" s="627">
        <v>22</v>
      </c>
      <c r="B74" s="628" t="s">
        <v>934</v>
      </c>
      <c r="C74" s="628" t="s">
        <v>938</v>
      </c>
      <c r="D74" s="629" t="s">
        <v>1553</v>
      </c>
      <c r="E74" s="630" t="s">
        <v>946</v>
      </c>
      <c r="F74" s="628" t="s">
        <v>935</v>
      </c>
      <c r="G74" s="628" t="s">
        <v>1108</v>
      </c>
      <c r="H74" s="628" t="s">
        <v>329</v>
      </c>
      <c r="I74" s="628" t="s">
        <v>1109</v>
      </c>
      <c r="J74" s="628" t="s">
        <v>1110</v>
      </c>
      <c r="K74" s="628" t="s">
        <v>1111</v>
      </c>
      <c r="L74" s="631">
        <v>419.2</v>
      </c>
      <c r="M74" s="631">
        <v>838.4</v>
      </c>
      <c r="N74" s="628">
        <v>2</v>
      </c>
      <c r="O74" s="632">
        <v>1</v>
      </c>
      <c r="P74" s="631">
        <v>838.4</v>
      </c>
      <c r="Q74" s="633">
        <v>1</v>
      </c>
      <c r="R74" s="628">
        <v>2</v>
      </c>
      <c r="S74" s="633">
        <v>1</v>
      </c>
      <c r="T74" s="632">
        <v>1</v>
      </c>
      <c r="U74" s="634">
        <v>1</v>
      </c>
    </row>
    <row r="75" spans="1:21" ht="14.45" customHeight="1" x14ac:dyDescent="0.2">
      <c r="A75" s="627">
        <v>22</v>
      </c>
      <c r="B75" s="628" t="s">
        <v>934</v>
      </c>
      <c r="C75" s="628" t="s">
        <v>938</v>
      </c>
      <c r="D75" s="629" t="s">
        <v>1553</v>
      </c>
      <c r="E75" s="630" t="s">
        <v>946</v>
      </c>
      <c r="F75" s="628" t="s">
        <v>935</v>
      </c>
      <c r="G75" s="628" t="s">
        <v>1108</v>
      </c>
      <c r="H75" s="628" t="s">
        <v>329</v>
      </c>
      <c r="I75" s="628" t="s">
        <v>1112</v>
      </c>
      <c r="J75" s="628" t="s">
        <v>1110</v>
      </c>
      <c r="K75" s="628" t="s">
        <v>1113</v>
      </c>
      <c r="L75" s="631">
        <v>139.72999999999999</v>
      </c>
      <c r="M75" s="631">
        <v>279.45999999999998</v>
      </c>
      <c r="N75" s="628">
        <v>2</v>
      </c>
      <c r="O75" s="632">
        <v>1</v>
      </c>
      <c r="P75" s="631">
        <v>279.45999999999998</v>
      </c>
      <c r="Q75" s="633">
        <v>1</v>
      </c>
      <c r="R75" s="628">
        <v>2</v>
      </c>
      <c r="S75" s="633">
        <v>1</v>
      </c>
      <c r="T75" s="632">
        <v>1</v>
      </c>
      <c r="U75" s="634">
        <v>1</v>
      </c>
    </row>
    <row r="76" spans="1:21" ht="14.45" customHeight="1" x14ac:dyDescent="0.2">
      <c r="A76" s="627">
        <v>22</v>
      </c>
      <c r="B76" s="628" t="s">
        <v>934</v>
      </c>
      <c r="C76" s="628" t="s">
        <v>938</v>
      </c>
      <c r="D76" s="629" t="s">
        <v>1553</v>
      </c>
      <c r="E76" s="630" t="s">
        <v>946</v>
      </c>
      <c r="F76" s="628" t="s">
        <v>935</v>
      </c>
      <c r="G76" s="628" t="s">
        <v>1114</v>
      </c>
      <c r="H76" s="628" t="s">
        <v>329</v>
      </c>
      <c r="I76" s="628" t="s">
        <v>1115</v>
      </c>
      <c r="J76" s="628" t="s">
        <v>1116</v>
      </c>
      <c r="K76" s="628" t="s">
        <v>1117</v>
      </c>
      <c r="L76" s="631">
        <v>0</v>
      </c>
      <c r="M76" s="631">
        <v>0</v>
      </c>
      <c r="N76" s="628">
        <v>1</v>
      </c>
      <c r="O76" s="632">
        <v>1</v>
      </c>
      <c r="P76" s="631"/>
      <c r="Q76" s="633"/>
      <c r="R76" s="628"/>
      <c r="S76" s="633">
        <v>0</v>
      </c>
      <c r="T76" s="632"/>
      <c r="U76" s="634">
        <v>0</v>
      </c>
    </row>
    <row r="77" spans="1:21" ht="14.45" customHeight="1" x14ac:dyDescent="0.2">
      <c r="A77" s="627">
        <v>22</v>
      </c>
      <c r="B77" s="628" t="s">
        <v>934</v>
      </c>
      <c r="C77" s="628" t="s">
        <v>938</v>
      </c>
      <c r="D77" s="629" t="s">
        <v>1553</v>
      </c>
      <c r="E77" s="630" t="s">
        <v>946</v>
      </c>
      <c r="F77" s="628" t="s">
        <v>935</v>
      </c>
      <c r="G77" s="628" t="s">
        <v>1118</v>
      </c>
      <c r="H77" s="628" t="s">
        <v>329</v>
      </c>
      <c r="I77" s="628" t="s">
        <v>1119</v>
      </c>
      <c r="J77" s="628" t="s">
        <v>1120</v>
      </c>
      <c r="K77" s="628" t="s">
        <v>1121</v>
      </c>
      <c r="L77" s="631">
        <v>760.22</v>
      </c>
      <c r="M77" s="631">
        <v>760.22</v>
      </c>
      <c r="N77" s="628">
        <v>1</v>
      </c>
      <c r="O77" s="632">
        <v>1</v>
      </c>
      <c r="P77" s="631"/>
      <c r="Q77" s="633">
        <v>0</v>
      </c>
      <c r="R77" s="628"/>
      <c r="S77" s="633">
        <v>0</v>
      </c>
      <c r="T77" s="632"/>
      <c r="U77" s="634">
        <v>0</v>
      </c>
    </row>
    <row r="78" spans="1:21" ht="14.45" customHeight="1" x14ac:dyDescent="0.2">
      <c r="A78" s="627">
        <v>22</v>
      </c>
      <c r="B78" s="628" t="s">
        <v>934</v>
      </c>
      <c r="C78" s="628" t="s">
        <v>938</v>
      </c>
      <c r="D78" s="629" t="s">
        <v>1553</v>
      </c>
      <c r="E78" s="630" t="s">
        <v>946</v>
      </c>
      <c r="F78" s="628" t="s">
        <v>935</v>
      </c>
      <c r="G78" s="628" t="s">
        <v>1122</v>
      </c>
      <c r="H78" s="628" t="s">
        <v>329</v>
      </c>
      <c r="I78" s="628" t="s">
        <v>1123</v>
      </c>
      <c r="J78" s="628" t="s">
        <v>1124</v>
      </c>
      <c r="K78" s="628" t="s">
        <v>1125</v>
      </c>
      <c r="L78" s="631">
        <v>0</v>
      </c>
      <c r="M78" s="631">
        <v>0</v>
      </c>
      <c r="N78" s="628">
        <v>2</v>
      </c>
      <c r="O78" s="632">
        <v>1</v>
      </c>
      <c r="P78" s="631">
        <v>0</v>
      </c>
      <c r="Q78" s="633"/>
      <c r="R78" s="628">
        <v>2</v>
      </c>
      <c r="S78" s="633">
        <v>1</v>
      </c>
      <c r="T78" s="632">
        <v>1</v>
      </c>
      <c r="U78" s="634">
        <v>1</v>
      </c>
    </row>
    <row r="79" spans="1:21" ht="14.45" customHeight="1" x14ac:dyDescent="0.2">
      <c r="A79" s="627">
        <v>22</v>
      </c>
      <c r="B79" s="628" t="s">
        <v>934</v>
      </c>
      <c r="C79" s="628" t="s">
        <v>938</v>
      </c>
      <c r="D79" s="629" t="s">
        <v>1553</v>
      </c>
      <c r="E79" s="630" t="s">
        <v>946</v>
      </c>
      <c r="F79" s="628" t="s">
        <v>935</v>
      </c>
      <c r="G79" s="628" t="s">
        <v>1126</v>
      </c>
      <c r="H79" s="628" t="s">
        <v>329</v>
      </c>
      <c r="I79" s="628" t="s">
        <v>1127</v>
      </c>
      <c r="J79" s="628" t="s">
        <v>1128</v>
      </c>
      <c r="K79" s="628" t="s">
        <v>1129</v>
      </c>
      <c r="L79" s="631">
        <v>38.56</v>
      </c>
      <c r="M79" s="631">
        <v>115.68</v>
      </c>
      <c r="N79" s="628">
        <v>3</v>
      </c>
      <c r="O79" s="632">
        <v>1</v>
      </c>
      <c r="P79" s="631"/>
      <c r="Q79" s="633">
        <v>0</v>
      </c>
      <c r="R79" s="628"/>
      <c r="S79" s="633">
        <v>0</v>
      </c>
      <c r="T79" s="632"/>
      <c r="U79" s="634">
        <v>0</v>
      </c>
    </row>
    <row r="80" spans="1:21" ht="14.45" customHeight="1" x14ac:dyDescent="0.2">
      <c r="A80" s="627">
        <v>22</v>
      </c>
      <c r="B80" s="628" t="s">
        <v>934</v>
      </c>
      <c r="C80" s="628" t="s">
        <v>938</v>
      </c>
      <c r="D80" s="629" t="s">
        <v>1553</v>
      </c>
      <c r="E80" s="630" t="s">
        <v>946</v>
      </c>
      <c r="F80" s="628" t="s">
        <v>935</v>
      </c>
      <c r="G80" s="628" t="s">
        <v>1130</v>
      </c>
      <c r="H80" s="628" t="s">
        <v>329</v>
      </c>
      <c r="I80" s="628" t="s">
        <v>1131</v>
      </c>
      <c r="J80" s="628" t="s">
        <v>1132</v>
      </c>
      <c r="K80" s="628" t="s">
        <v>1133</v>
      </c>
      <c r="L80" s="631">
        <v>107.37</v>
      </c>
      <c r="M80" s="631">
        <v>214.74</v>
      </c>
      <c r="N80" s="628">
        <v>2</v>
      </c>
      <c r="O80" s="632">
        <v>1</v>
      </c>
      <c r="P80" s="631">
        <v>214.74</v>
      </c>
      <c r="Q80" s="633">
        <v>1</v>
      </c>
      <c r="R80" s="628">
        <v>2</v>
      </c>
      <c r="S80" s="633">
        <v>1</v>
      </c>
      <c r="T80" s="632">
        <v>1</v>
      </c>
      <c r="U80" s="634">
        <v>1</v>
      </c>
    </row>
    <row r="81" spans="1:21" ht="14.45" customHeight="1" x14ac:dyDescent="0.2">
      <c r="A81" s="627">
        <v>22</v>
      </c>
      <c r="B81" s="628" t="s">
        <v>934</v>
      </c>
      <c r="C81" s="628" t="s">
        <v>938</v>
      </c>
      <c r="D81" s="629" t="s">
        <v>1553</v>
      </c>
      <c r="E81" s="630" t="s">
        <v>946</v>
      </c>
      <c r="F81" s="628" t="s">
        <v>935</v>
      </c>
      <c r="G81" s="628" t="s">
        <v>1134</v>
      </c>
      <c r="H81" s="628" t="s">
        <v>329</v>
      </c>
      <c r="I81" s="628" t="s">
        <v>1135</v>
      </c>
      <c r="J81" s="628" t="s">
        <v>1136</v>
      </c>
      <c r="K81" s="628" t="s">
        <v>1137</v>
      </c>
      <c r="L81" s="631">
        <v>0</v>
      </c>
      <c r="M81" s="631">
        <v>0</v>
      </c>
      <c r="N81" s="628">
        <v>1</v>
      </c>
      <c r="O81" s="632">
        <v>1</v>
      </c>
      <c r="P81" s="631"/>
      <c r="Q81" s="633"/>
      <c r="R81" s="628"/>
      <c r="S81" s="633">
        <v>0</v>
      </c>
      <c r="T81" s="632"/>
      <c r="U81" s="634">
        <v>0</v>
      </c>
    </row>
    <row r="82" spans="1:21" ht="14.45" customHeight="1" x14ac:dyDescent="0.2">
      <c r="A82" s="627">
        <v>22</v>
      </c>
      <c r="B82" s="628" t="s">
        <v>934</v>
      </c>
      <c r="C82" s="628" t="s">
        <v>938</v>
      </c>
      <c r="D82" s="629" t="s">
        <v>1553</v>
      </c>
      <c r="E82" s="630" t="s">
        <v>946</v>
      </c>
      <c r="F82" s="628" t="s">
        <v>935</v>
      </c>
      <c r="G82" s="628" t="s">
        <v>1138</v>
      </c>
      <c r="H82" s="628" t="s">
        <v>329</v>
      </c>
      <c r="I82" s="628" t="s">
        <v>1139</v>
      </c>
      <c r="J82" s="628" t="s">
        <v>1140</v>
      </c>
      <c r="K82" s="628" t="s">
        <v>1141</v>
      </c>
      <c r="L82" s="631">
        <v>193.59</v>
      </c>
      <c r="M82" s="631">
        <v>774.36</v>
      </c>
      <c r="N82" s="628">
        <v>4</v>
      </c>
      <c r="O82" s="632">
        <v>3</v>
      </c>
      <c r="P82" s="631">
        <v>580.77</v>
      </c>
      <c r="Q82" s="633">
        <v>0.75</v>
      </c>
      <c r="R82" s="628">
        <v>3</v>
      </c>
      <c r="S82" s="633">
        <v>0.75</v>
      </c>
      <c r="T82" s="632">
        <v>2</v>
      </c>
      <c r="U82" s="634">
        <v>0.66666666666666663</v>
      </c>
    </row>
    <row r="83" spans="1:21" ht="14.45" customHeight="1" x14ac:dyDescent="0.2">
      <c r="A83" s="627">
        <v>22</v>
      </c>
      <c r="B83" s="628" t="s">
        <v>934</v>
      </c>
      <c r="C83" s="628" t="s">
        <v>938</v>
      </c>
      <c r="D83" s="629" t="s">
        <v>1553</v>
      </c>
      <c r="E83" s="630" t="s">
        <v>946</v>
      </c>
      <c r="F83" s="628" t="s">
        <v>935</v>
      </c>
      <c r="G83" s="628" t="s">
        <v>1138</v>
      </c>
      <c r="H83" s="628" t="s">
        <v>329</v>
      </c>
      <c r="I83" s="628" t="s">
        <v>1142</v>
      </c>
      <c r="J83" s="628" t="s">
        <v>1143</v>
      </c>
      <c r="K83" s="628" t="s">
        <v>1144</v>
      </c>
      <c r="L83" s="631">
        <v>59.88</v>
      </c>
      <c r="M83" s="631">
        <v>239.52</v>
      </c>
      <c r="N83" s="628">
        <v>4</v>
      </c>
      <c r="O83" s="632">
        <v>2</v>
      </c>
      <c r="P83" s="631">
        <v>119.76</v>
      </c>
      <c r="Q83" s="633">
        <v>0.5</v>
      </c>
      <c r="R83" s="628">
        <v>2</v>
      </c>
      <c r="S83" s="633">
        <v>0.5</v>
      </c>
      <c r="T83" s="632">
        <v>1</v>
      </c>
      <c r="U83" s="634">
        <v>0.5</v>
      </c>
    </row>
    <row r="84" spans="1:21" ht="14.45" customHeight="1" x14ac:dyDescent="0.2">
      <c r="A84" s="627">
        <v>22</v>
      </c>
      <c r="B84" s="628" t="s">
        <v>934</v>
      </c>
      <c r="C84" s="628" t="s">
        <v>938</v>
      </c>
      <c r="D84" s="629" t="s">
        <v>1553</v>
      </c>
      <c r="E84" s="630" t="s">
        <v>946</v>
      </c>
      <c r="F84" s="628" t="s">
        <v>935</v>
      </c>
      <c r="G84" s="628" t="s">
        <v>1145</v>
      </c>
      <c r="H84" s="628" t="s">
        <v>329</v>
      </c>
      <c r="I84" s="628" t="s">
        <v>1146</v>
      </c>
      <c r="J84" s="628" t="s">
        <v>1147</v>
      </c>
      <c r="K84" s="628" t="s">
        <v>1148</v>
      </c>
      <c r="L84" s="631">
        <v>264</v>
      </c>
      <c r="M84" s="631">
        <v>264</v>
      </c>
      <c r="N84" s="628">
        <v>1</v>
      </c>
      <c r="O84" s="632">
        <v>1</v>
      </c>
      <c r="P84" s="631">
        <v>264</v>
      </c>
      <c r="Q84" s="633">
        <v>1</v>
      </c>
      <c r="R84" s="628">
        <v>1</v>
      </c>
      <c r="S84" s="633">
        <v>1</v>
      </c>
      <c r="T84" s="632">
        <v>1</v>
      </c>
      <c r="U84" s="634">
        <v>1</v>
      </c>
    </row>
    <row r="85" spans="1:21" ht="14.45" customHeight="1" x14ac:dyDescent="0.2">
      <c r="A85" s="627">
        <v>22</v>
      </c>
      <c r="B85" s="628" t="s">
        <v>934</v>
      </c>
      <c r="C85" s="628" t="s">
        <v>938</v>
      </c>
      <c r="D85" s="629" t="s">
        <v>1553</v>
      </c>
      <c r="E85" s="630" t="s">
        <v>946</v>
      </c>
      <c r="F85" s="628" t="s">
        <v>935</v>
      </c>
      <c r="G85" s="628" t="s">
        <v>1149</v>
      </c>
      <c r="H85" s="628" t="s">
        <v>329</v>
      </c>
      <c r="I85" s="628" t="s">
        <v>1150</v>
      </c>
      <c r="J85" s="628" t="s">
        <v>1151</v>
      </c>
      <c r="K85" s="628" t="s">
        <v>1152</v>
      </c>
      <c r="L85" s="631">
        <v>0</v>
      </c>
      <c r="M85" s="631">
        <v>0</v>
      </c>
      <c r="N85" s="628">
        <v>2</v>
      </c>
      <c r="O85" s="632">
        <v>1</v>
      </c>
      <c r="P85" s="631"/>
      <c r="Q85" s="633"/>
      <c r="R85" s="628"/>
      <c r="S85" s="633">
        <v>0</v>
      </c>
      <c r="T85" s="632"/>
      <c r="U85" s="634">
        <v>0</v>
      </c>
    </row>
    <row r="86" spans="1:21" ht="14.45" customHeight="1" x14ac:dyDescent="0.2">
      <c r="A86" s="627">
        <v>22</v>
      </c>
      <c r="B86" s="628" t="s">
        <v>934</v>
      </c>
      <c r="C86" s="628" t="s">
        <v>938</v>
      </c>
      <c r="D86" s="629" t="s">
        <v>1553</v>
      </c>
      <c r="E86" s="630" t="s">
        <v>946</v>
      </c>
      <c r="F86" s="628" t="s">
        <v>935</v>
      </c>
      <c r="G86" s="628" t="s">
        <v>1153</v>
      </c>
      <c r="H86" s="628" t="s">
        <v>329</v>
      </c>
      <c r="I86" s="628" t="s">
        <v>1154</v>
      </c>
      <c r="J86" s="628" t="s">
        <v>1155</v>
      </c>
      <c r="K86" s="628" t="s">
        <v>1156</v>
      </c>
      <c r="L86" s="631">
        <v>83.38</v>
      </c>
      <c r="M86" s="631">
        <v>750.42</v>
      </c>
      <c r="N86" s="628">
        <v>9</v>
      </c>
      <c r="O86" s="632">
        <v>3</v>
      </c>
      <c r="P86" s="631">
        <v>750.42</v>
      </c>
      <c r="Q86" s="633">
        <v>1</v>
      </c>
      <c r="R86" s="628">
        <v>9</v>
      </c>
      <c r="S86" s="633">
        <v>1</v>
      </c>
      <c r="T86" s="632">
        <v>3</v>
      </c>
      <c r="U86" s="634">
        <v>1</v>
      </c>
    </row>
    <row r="87" spans="1:21" ht="14.45" customHeight="1" x14ac:dyDescent="0.2">
      <c r="A87" s="627">
        <v>22</v>
      </c>
      <c r="B87" s="628" t="s">
        <v>934</v>
      </c>
      <c r="C87" s="628" t="s">
        <v>938</v>
      </c>
      <c r="D87" s="629" t="s">
        <v>1553</v>
      </c>
      <c r="E87" s="630" t="s">
        <v>946</v>
      </c>
      <c r="F87" s="628" t="s">
        <v>935</v>
      </c>
      <c r="G87" s="628" t="s">
        <v>1157</v>
      </c>
      <c r="H87" s="628" t="s">
        <v>329</v>
      </c>
      <c r="I87" s="628" t="s">
        <v>1158</v>
      </c>
      <c r="J87" s="628" t="s">
        <v>1159</v>
      </c>
      <c r="K87" s="628" t="s">
        <v>1160</v>
      </c>
      <c r="L87" s="631">
        <v>374.79</v>
      </c>
      <c r="M87" s="631">
        <v>1124.3700000000001</v>
      </c>
      <c r="N87" s="628">
        <v>3</v>
      </c>
      <c r="O87" s="632">
        <v>1</v>
      </c>
      <c r="P87" s="631">
        <v>1124.3700000000001</v>
      </c>
      <c r="Q87" s="633">
        <v>1</v>
      </c>
      <c r="R87" s="628">
        <v>3</v>
      </c>
      <c r="S87" s="633">
        <v>1</v>
      </c>
      <c r="T87" s="632">
        <v>1</v>
      </c>
      <c r="U87" s="634">
        <v>1</v>
      </c>
    </row>
    <row r="88" spans="1:21" ht="14.45" customHeight="1" x14ac:dyDescent="0.2">
      <c r="A88" s="627">
        <v>22</v>
      </c>
      <c r="B88" s="628" t="s">
        <v>934</v>
      </c>
      <c r="C88" s="628" t="s">
        <v>938</v>
      </c>
      <c r="D88" s="629" t="s">
        <v>1553</v>
      </c>
      <c r="E88" s="630" t="s">
        <v>946</v>
      </c>
      <c r="F88" s="628" t="s">
        <v>935</v>
      </c>
      <c r="G88" s="628" t="s">
        <v>1051</v>
      </c>
      <c r="H88" s="628" t="s">
        <v>602</v>
      </c>
      <c r="I88" s="628" t="s">
        <v>898</v>
      </c>
      <c r="J88" s="628" t="s">
        <v>896</v>
      </c>
      <c r="K88" s="628" t="s">
        <v>899</v>
      </c>
      <c r="L88" s="631">
        <v>126.27</v>
      </c>
      <c r="M88" s="631">
        <v>126.27</v>
      </c>
      <c r="N88" s="628">
        <v>1</v>
      </c>
      <c r="O88" s="632">
        <v>1</v>
      </c>
      <c r="P88" s="631"/>
      <c r="Q88" s="633">
        <v>0</v>
      </c>
      <c r="R88" s="628"/>
      <c r="S88" s="633">
        <v>0</v>
      </c>
      <c r="T88" s="632"/>
      <c r="U88" s="634">
        <v>0</v>
      </c>
    </row>
    <row r="89" spans="1:21" ht="14.45" customHeight="1" x14ac:dyDescent="0.2">
      <c r="A89" s="627">
        <v>22</v>
      </c>
      <c r="B89" s="628" t="s">
        <v>934</v>
      </c>
      <c r="C89" s="628" t="s">
        <v>938</v>
      </c>
      <c r="D89" s="629" t="s">
        <v>1553</v>
      </c>
      <c r="E89" s="630" t="s">
        <v>946</v>
      </c>
      <c r="F89" s="628" t="s">
        <v>935</v>
      </c>
      <c r="G89" s="628" t="s">
        <v>1161</v>
      </c>
      <c r="H89" s="628" t="s">
        <v>329</v>
      </c>
      <c r="I89" s="628" t="s">
        <v>1162</v>
      </c>
      <c r="J89" s="628" t="s">
        <v>1163</v>
      </c>
      <c r="K89" s="628" t="s">
        <v>1164</v>
      </c>
      <c r="L89" s="631">
        <v>0</v>
      </c>
      <c r="M89" s="631">
        <v>0</v>
      </c>
      <c r="N89" s="628">
        <v>1</v>
      </c>
      <c r="O89" s="632">
        <v>0.5</v>
      </c>
      <c r="P89" s="631">
        <v>0</v>
      </c>
      <c r="Q89" s="633"/>
      <c r="R89" s="628">
        <v>1</v>
      </c>
      <c r="S89" s="633">
        <v>1</v>
      </c>
      <c r="T89" s="632">
        <v>0.5</v>
      </c>
      <c r="U89" s="634">
        <v>1</v>
      </c>
    </row>
    <row r="90" spans="1:21" ht="14.45" customHeight="1" x14ac:dyDescent="0.2">
      <c r="A90" s="627">
        <v>22</v>
      </c>
      <c r="B90" s="628" t="s">
        <v>934</v>
      </c>
      <c r="C90" s="628" t="s">
        <v>938</v>
      </c>
      <c r="D90" s="629" t="s">
        <v>1553</v>
      </c>
      <c r="E90" s="630" t="s">
        <v>947</v>
      </c>
      <c r="F90" s="628" t="s">
        <v>935</v>
      </c>
      <c r="G90" s="628" t="s">
        <v>1165</v>
      </c>
      <c r="H90" s="628" t="s">
        <v>329</v>
      </c>
      <c r="I90" s="628" t="s">
        <v>1166</v>
      </c>
      <c r="J90" s="628" t="s">
        <v>1167</v>
      </c>
      <c r="K90" s="628" t="s">
        <v>1168</v>
      </c>
      <c r="L90" s="631">
        <v>35.11</v>
      </c>
      <c r="M90" s="631">
        <v>631.98</v>
      </c>
      <c r="N90" s="628">
        <v>18</v>
      </c>
      <c r="O90" s="632">
        <v>4</v>
      </c>
      <c r="P90" s="631">
        <v>210.66</v>
      </c>
      <c r="Q90" s="633">
        <v>0.33333333333333331</v>
      </c>
      <c r="R90" s="628">
        <v>6</v>
      </c>
      <c r="S90" s="633">
        <v>0.33333333333333331</v>
      </c>
      <c r="T90" s="632">
        <v>1.5</v>
      </c>
      <c r="U90" s="634">
        <v>0.375</v>
      </c>
    </row>
    <row r="91" spans="1:21" ht="14.45" customHeight="1" x14ac:dyDescent="0.2">
      <c r="A91" s="627">
        <v>22</v>
      </c>
      <c r="B91" s="628" t="s">
        <v>934</v>
      </c>
      <c r="C91" s="628" t="s">
        <v>938</v>
      </c>
      <c r="D91" s="629" t="s">
        <v>1553</v>
      </c>
      <c r="E91" s="630" t="s">
        <v>947</v>
      </c>
      <c r="F91" s="628" t="s">
        <v>935</v>
      </c>
      <c r="G91" s="628" t="s">
        <v>1169</v>
      </c>
      <c r="H91" s="628" t="s">
        <v>602</v>
      </c>
      <c r="I91" s="628" t="s">
        <v>1170</v>
      </c>
      <c r="J91" s="628" t="s">
        <v>1171</v>
      </c>
      <c r="K91" s="628" t="s">
        <v>1172</v>
      </c>
      <c r="L91" s="631">
        <v>23.4</v>
      </c>
      <c r="M91" s="631">
        <v>23.4</v>
      </c>
      <c r="N91" s="628">
        <v>1</v>
      </c>
      <c r="O91" s="632">
        <v>0.5</v>
      </c>
      <c r="P91" s="631">
        <v>23.4</v>
      </c>
      <c r="Q91" s="633">
        <v>1</v>
      </c>
      <c r="R91" s="628">
        <v>1</v>
      </c>
      <c r="S91" s="633">
        <v>1</v>
      </c>
      <c r="T91" s="632">
        <v>0.5</v>
      </c>
      <c r="U91" s="634">
        <v>1</v>
      </c>
    </row>
    <row r="92" spans="1:21" ht="14.45" customHeight="1" x14ac:dyDescent="0.2">
      <c r="A92" s="627">
        <v>22</v>
      </c>
      <c r="B92" s="628" t="s">
        <v>934</v>
      </c>
      <c r="C92" s="628" t="s">
        <v>938</v>
      </c>
      <c r="D92" s="629" t="s">
        <v>1553</v>
      </c>
      <c r="E92" s="630" t="s">
        <v>947</v>
      </c>
      <c r="F92" s="628" t="s">
        <v>935</v>
      </c>
      <c r="G92" s="628" t="s">
        <v>955</v>
      </c>
      <c r="H92" s="628" t="s">
        <v>329</v>
      </c>
      <c r="I92" s="628" t="s">
        <v>1173</v>
      </c>
      <c r="J92" s="628" t="s">
        <v>1083</v>
      </c>
      <c r="K92" s="628" t="s">
        <v>963</v>
      </c>
      <c r="L92" s="631">
        <v>0</v>
      </c>
      <c r="M92" s="631">
        <v>0</v>
      </c>
      <c r="N92" s="628">
        <v>1</v>
      </c>
      <c r="O92" s="632">
        <v>1</v>
      </c>
      <c r="P92" s="631">
        <v>0</v>
      </c>
      <c r="Q92" s="633"/>
      <c r="R92" s="628">
        <v>1</v>
      </c>
      <c r="S92" s="633">
        <v>1</v>
      </c>
      <c r="T92" s="632">
        <v>1</v>
      </c>
      <c r="U92" s="634">
        <v>1</v>
      </c>
    </row>
    <row r="93" spans="1:21" ht="14.45" customHeight="1" x14ac:dyDescent="0.2">
      <c r="A93" s="627">
        <v>22</v>
      </c>
      <c r="B93" s="628" t="s">
        <v>934</v>
      </c>
      <c r="C93" s="628" t="s">
        <v>938</v>
      </c>
      <c r="D93" s="629" t="s">
        <v>1553</v>
      </c>
      <c r="E93" s="630" t="s">
        <v>947</v>
      </c>
      <c r="F93" s="628" t="s">
        <v>935</v>
      </c>
      <c r="G93" s="628" t="s">
        <v>955</v>
      </c>
      <c r="H93" s="628" t="s">
        <v>602</v>
      </c>
      <c r="I93" s="628" t="s">
        <v>891</v>
      </c>
      <c r="J93" s="628" t="s">
        <v>892</v>
      </c>
      <c r="K93" s="628" t="s">
        <v>604</v>
      </c>
      <c r="L93" s="631">
        <v>17.559999999999999</v>
      </c>
      <c r="M93" s="631">
        <v>52.679999999999993</v>
      </c>
      <c r="N93" s="628">
        <v>3</v>
      </c>
      <c r="O93" s="632">
        <v>1</v>
      </c>
      <c r="P93" s="631"/>
      <c r="Q93" s="633">
        <v>0</v>
      </c>
      <c r="R93" s="628"/>
      <c r="S93" s="633">
        <v>0</v>
      </c>
      <c r="T93" s="632"/>
      <c r="U93" s="634">
        <v>0</v>
      </c>
    </row>
    <row r="94" spans="1:21" ht="14.45" customHeight="1" x14ac:dyDescent="0.2">
      <c r="A94" s="627">
        <v>22</v>
      </c>
      <c r="B94" s="628" t="s">
        <v>934</v>
      </c>
      <c r="C94" s="628" t="s">
        <v>938</v>
      </c>
      <c r="D94" s="629" t="s">
        <v>1553</v>
      </c>
      <c r="E94" s="630" t="s">
        <v>947</v>
      </c>
      <c r="F94" s="628" t="s">
        <v>935</v>
      </c>
      <c r="G94" s="628" t="s">
        <v>955</v>
      </c>
      <c r="H94" s="628" t="s">
        <v>329</v>
      </c>
      <c r="I94" s="628" t="s">
        <v>1174</v>
      </c>
      <c r="J94" s="628" t="s">
        <v>1175</v>
      </c>
      <c r="K94" s="628" t="s">
        <v>957</v>
      </c>
      <c r="L94" s="631">
        <v>117.03</v>
      </c>
      <c r="M94" s="631">
        <v>117.03</v>
      </c>
      <c r="N94" s="628">
        <v>1</v>
      </c>
      <c r="O94" s="632">
        <v>0.5</v>
      </c>
      <c r="P94" s="631">
        <v>117.03</v>
      </c>
      <c r="Q94" s="633">
        <v>1</v>
      </c>
      <c r="R94" s="628">
        <v>1</v>
      </c>
      <c r="S94" s="633">
        <v>1</v>
      </c>
      <c r="T94" s="632">
        <v>0.5</v>
      </c>
      <c r="U94" s="634">
        <v>1</v>
      </c>
    </row>
    <row r="95" spans="1:21" ht="14.45" customHeight="1" x14ac:dyDescent="0.2">
      <c r="A95" s="627">
        <v>22</v>
      </c>
      <c r="B95" s="628" t="s">
        <v>934</v>
      </c>
      <c r="C95" s="628" t="s">
        <v>938</v>
      </c>
      <c r="D95" s="629" t="s">
        <v>1553</v>
      </c>
      <c r="E95" s="630" t="s">
        <v>947</v>
      </c>
      <c r="F95" s="628" t="s">
        <v>935</v>
      </c>
      <c r="G95" s="628" t="s">
        <v>964</v>
      </c>
      <c r="H95" s="628" t="s">
        <v>329</v>
      </c>
      <c r="I95" s="628" t="s">
        <v>1176</v>
      </c>
      <c r="J95" s="628" t="s">
        <v>1177</v>
      </c>
      <c r="K95" s="628" t="s">
        <v>1178</v>
      </c>
      <c r="L95" s="631">
        <v>58.74</v>
      </c>
      <c r="M95" s="631">
        <v>58.74</v>
      </c>
      <c r="N95" s="628">
        <v>1</v>
      </c>
      <c r="O95" s="632">
        <v>1</v>
      </c>
      <c r="P95" s="631"/>
      <c r="Q95" s="633">
        <v>0</v>
      </c>
      <c r="R95" s="628"/>
      <c r="S95" s="633">
        <v>0</v>
      </c>
      <c r="T95" s="632"/>
      <c r="U95" s="634">
        <v>0</v>
      </c>
    </row>
    <row r="96" spans="1:21" ht="14.45" customHeight="1" x14ac:dyDescent="0.2">
      <c r="A96" s="627">
        <v>22</v>
      </c>
      <c r="B96" s="628" t="s">
        <v>934</v>
      </c>
      <c r="C96" s="628" t="s">
        <v>938</v>
      </c>
      <c r="D96" s="629" t="s">
        <v>1553</v>
      </c>
      <c r="E96" s="630" t="s">
        <v>947</v>
      </c>
      <c r="F96" s="628" t="s">
        <v>935</v>
      </c>
      <c r="G96" s="628" t="s">
        <v>1179</v>
      </c>
      <c r="H96" s="628" t="s">
        <v>329</v>
      </c>
      <c r="I96" s="628" t="s">
        <v>1180</v>
      </c>
      <c r="J96" s="628" t="s">
        <v>1181</v>
      </c>
      <c r="K96" s="628" t="s">
        <v>1182</v>
      </c>
      <c r="L96" s="631">
        <v>38.47</v>
      </c>
      <c r="M96" s="631">
        <v>38.47</v>
      </c>
      <c r="N96" s="628">
        <v>1</v>
      </c>
      <c r="O96" s="632">
        <v>1</v>
      </c>
      <c r="P96" s="631"/>
      <c r="Q96" s="633">
        <v>0</v>
      </c>
      <c r="R96" s="628"/>
      <c r="S96" s="633">
        <v>0</v>
      </c>
      <c r="T96" s="632"/>
      <c r="U96" s="634">
        <v>0</v>
      </c>
    </row>
    <row r="97" spans="1:21" ht="14.45" customHeight="1" x14ac:dyDescent="0.2">
      <c r="A97" s="627">
        <v>22</v>
      </c>
      <c r="B97" s="628" t="s">
        <v>934</v>
      </c>
      <c r="C97" s="628" t="s">
        <v>938</v>
      </c>
      <c r="D97" s="629" t="s">
        <v>1553</v>
      </c>
      <c r="E97" s="630" t="s">
        <v>947</v>
      </c>
      <c r="F97" s="628" t="s">
        <v>935</v>
      </c>
      <c r="G97" s="628" t="s">
        <v>1183</v>
      </c>
      <c r="H97" s="628" t="s">
        <v>329</v>
      </c>
      <c r="I97" s="628" t="s">
        <v>1184</v>
      </c>
      <c r="J97" s="628" t="s">
        <v>1185</v>
      </c>
      <c r="K97" s="628" t="s">
        <v>1186</v>
      </c>
      <c r="L97" s="631">
        <v>94.7</v>
      </c>
      <c r="M97" s="631">
        <v>94.7</v>
      </c>
      <c r="N97" s="628">
        <v>1</v>
      </c>
      <c r="O97" s="632">
        <v>0.5</v>
      </c>
      <c r="P97" s="631"/>
      <c r="Q97" s="633">
        <v>0</v>
      </c>
      <c r="R97" s="628"/>
      <c r="S97" s="633">
        <v>0</v>
      </c>
      <c r="T97" s="632"/>
      <c r="U97" s="634">
        <v>0</v>
      </c>
    </row>
    <row r="98" spans="1:21" ht="14.45" customHeight="1" x14ac:dyDescent="0.2">
      <c r="A98" s="627">
        <v>22</v>
      </c>
      <c r="B98" s="628" t="s">
        <v>934</v>
      </c>
      <c r="C98" s="628" t="s">
        <v>938</v>
      </c>
      <c r="D98" s="629" t="s">
        <v>1553</v>
      </c>
      <c r="E98" s="630" t="s">
        <v>947</v>
      </c>
      <c r="F98" s="628" t="s">
        <v>935</v>
      </c>
      <c r="G98" s="628" t="s">
        <v>1183</v>
      </c>
      <c r="H98" s="628" t="s">
        <v>329</v>
      </c>
      <c r="I98" s="628" t="s">
        <v>1184</v>
      </c>
      <c r="J98" s="628" t="s">
        <v>1185</v>
      </c>
      <c r="K98" s="628" t="s">
        <v>1186</v>
      </c>
      <c r="L98" s="631">
        <v>49.04</v>
      </c>
      <c r="M98" s="631">
        <v>98.08</v>
      </c>
      <c r="N98" s="628">
        <v>2</v>
      </c>
      <c r="O98" s="632">
        <v>1.5</v>
      </c>
      <c r="P98" s="631">
        <v>49.04</v>
      </c>
      <c r="Q98" s="633">
        <v>0.5</v>
      </c>
      <c r="R98" s="628">
        <v>1</v>
      </c>
      <c r="S98" s="633">
        <v>0.5</v>
      </c>
      <c r="T98" s="632">
        <v>0.5</v>
      </c>
      <c r="U98" s="634">
        <v>0.33333333333333331</v>
      </c>
    </row>
    <row r="99" spans="1:21" ht="14.45" customHeight="1" x14ac:dyDescent="0.2">
      <c r="A99" s="627">
        <v>22</v>
      </c>
      <c r="B99" s="628" t="s">
        <v>934</v>
      </c>
      <c r="C99" s="628" t="s">
        <v>938</v>
      </c>
      <c r="D99" s="629" t="s">
        <v>1553</v>
      </c>
      <c r="E99" s="630" t="s">
        <v>947</v>
      </c>
      <c r="F99" s="628" t="s">
        <v>935</v>
      </c>
      <c r="G99" s="628" t="s">
        <v>986</v>
      </c>
      <c r="H99" s="628" t="s">
        <v>602</v>
      </c>
      <c r="I99" s="628" t="s">
        <v>987</v>
      </c>
      <c r="J99" s="628" t="s">
        <v>988</v>
      </c>
      <c r="K99" s="628" t="s">
        <v>989</v>
      </c>
      <c r="L99" s="631">
        <v>773.45</v>
      </c>
      <c r="M99" s="631">
        <v>773.45</v>
      </c>
      <c r="N99" s="628">
        <v>1</v>
      </c>
      <c r="O99" s="632">
        <v>1</v>
      </c>
      <c r="P99" s="631">
        <v>773.45</v>
      </c>
      <c r="Q99" s="633">
        <v>1</v>
      </c>
      <c r="R99" s="628">
        <v>1</v>
      </c>
      <c r="S99" s="633">
        <v>1</v>
      </c>
      <c r="T99" s="632">
        <v>1</v>
      </c>
      <c r="U99" s="634">
        <v>1</v>
      </c>
    </row>
    <row r="100" spans="1:21" ht="14.45" customHeight="1" x14ac:dyDescent="0.2">
      <c r="A100" s="627">
        <v>22</v>
      </c>
      <c r="B100" s="628" t="s">
        <v>934</v>
      </c>
      <c r="C100" s="628" t="s">
        <v>938</v>
      </c>
      <c r="D100" s="629" t="s">
        <v>1553</v>
      </c>
      <c r="E100" s="630" t="s">
        <v>947</v>
      </c>
      <c r="F100" s="628" t="s">
        <v>935</v>
      </c>
      <c r="G100" s="628" t="s">
        <v>1187</v>
      </c>
      <c r="H100" s="628" t="s">
        <v>329</v>
      </c>
      <c r="I100" s="628" t="s">
        <v>1188</v>
      </c>
      <c r="J100" s="628" t="s">
        <v>1189</v>
      </c>
      <c r="K100" s="628" t="s">
        <v>1190</v>
      </c>
      <c r="L100" s="631">
        <v>42.14</v>
      </c>
      <c r="M100" s="631">
        <v>42.14</v>
      </c>
      <c r="N100" s="628">
        <v>1</v>
      </c>
      <c r="O100" s="632">
        <v>1</v>
      </c>
      <c r="P100" s="631">
        <v>42.14</v>
      </c>
      <c r="Q100" s="633">
        <v>1</v>
      </c>
      <c r="R100" s="628">
        <v>1</v>
      </c>
      <c r="S100" s="633">
        <v>1</v>
      </c>
      <c r="T100" s="632">
        <v>1</v>
      </c>
      <c r="U100" s="634">
        <v>1</v>
      </c>
    </row>
    <row r="101" spans="1:21" ht="14.45" customHeight="1" x14ac:dyDescent="0.2">
      <c r="A101" s="627">
        <v>22</v>
      </c>
      <c r="B101" s="628" t="s">
        <v>934</v>
      </c>
      <c r="C101" s="628" t="s">
        <v>938</v>
      </c>
      <c r="D101" s="629" t="s">
        <v>1553</v>
      </c>
      <c r="E101" s="630" t="s">
        <v>947</v>
      </c>
      <c r="F101" s="628" t="s">
        <v>935</v>
      </c>
      <c r="G101" s="628" t="s">
        <v>1191</v>
      </c>
      <c r="H101" s="628" t="s">
        <v>329</v>
      </c>
      <c r="I101" s="628" t="s">
        <v>1192</v>
      </c>
      <c r="J101" s="628" t="s">
        <v>1193</v>
      </c>
      <c r="K101" s="628" t="s">
        <v>1194</v>
      </c>
      <c r="L101" s="631">
        <v>39.24</v>
      </c>
      <c r="M101" s="631">
        <v>39.24</v>
      </c>
      <c r="N101" s="628">
        <v>1</v>
      </c>
      <c r="O101" s="632">
        <v>1</v>
      </c>
      <c r="P101" s="631"/>
      <c r="Q101" s="633">
        <v>0</v>
      </c>
      <c r="R101" s="628"/>
      <c r="S101" s="633">
        <v>0</v>
      </c>
      <c r="T101" s="632"/>
      <c r="U101" s="634">
        <v>0</v>
      </c>
    </row>
    <row r="102" spans="1:21" ht="14.45" customHeight="1" x14ac:dyDescent="0.2">
      <c r="A102" s="627">
        <v>22</v>
      </c>
      <c r="B102" s="628" t="s">
        <v>934</v>
      </c>
      <c r="C102" s="628" t="s">
        <v>938</v>
      </c>
      <c r="D102" s="629" t="s">
        <v>1553</v>
      </c>
      <c r="E102" s="630" t="s">
        <v>947</v>
      </c>
      <c r="F102" s="628" t="s">
        <v>935</v>
      </c>
      <c r="G102" s="628" t="s">
        <v>1195</v>
      </c>
      <c r="H102" s="628" t="s">
        <v>602</v>
      </c>
      <c r="I102" s="628" t="s">
        <v>1196</v>
      </c>
      <c r="J102" s="628" t="s">
        <v>1197</v>
      </c>
      <c r="K102" s="628" t="s">
        <v>1198</v>
      </c>
      <c r="L102" s="631">
        <v>141.25</v>
      </c>
      <c r="M102" s="631">
        <v>141.25</v>
      </c>
      <c r="N102" s="628">
        <v>1</v>
      </c>
      <c r="O102" s="632">
        <v>1</v>
      </c>
      <c r="P102" s="631">
        <v>141.25</v>
      </c>
      <c r="Q102" s="633">
        <v>1</v>
      </c>
      <c r="R102" s="628">
        <v>1</v>
      </c>
      <c r="S102" s="633">
        <v>1</v>
      </c>
      <c r="T102" s="632">
        <v>1</v>
      </c>
      <c r="U102" s="634">
        <v>1</v>
      </c>
    </row>
    <row r="103" spans="1:21" ht="14.45" customHeight="1" x14ac:dyDescent="0.2">
      <c r="A103" s="627">
        <v>22</v>
      </c>
      <c r="B103" s="628" t="s">
        <v>934</v>
      </c>
      <c r="C103" s="628" t="s">
        <v>938</v>
      </c>
      <c r="D103" s="629" t="s">
        <v>1553</v>
      </c>
      <c r="E103" s="630" t="s">
        <v>947</v>
      </c>
      <c r="F103" s="628" t="s">
        <v>935</v>
      </c>
      <c r="G103" s="628" t="s">
        <v>998</v>
      </c>
      <c r="H103" s="628" t="s">
        <v>329</v>
      </c>
      <c r="I103" s="628" t="s">
        <v>1199</v>
      </c>
      <c r="J103" s="628" t="s">
        <v>1000</v>
      </c>
      <c r="K103" s="628" t="s">
        <v>1004</v>
      </c>
      <c r="L103" s="631">
        <v>35.25</v>
      </c>
      <c r="M103" s="631">
        <v>35.25</v>
      </c>
      <c r="N103" s="628">
        <v>1</v>
      </c>
      <c r="O103" s="632">
        <v>0.5</v>
      </c>
      <c r="P103" s="631">
        <v>35.25</v>
      </c>
      <c r="Q103" s="633">
        <v>1</v>
      </c>
      <c r="R103" s="628">
        <v>1</v>
      </c>
      <c r="S103" s="633">
        <v>1</v>
      </c>
      <c r="T103" s="632">
        <v>0.5</v>
      </c>
      <c r="U103" s="634">
        <v>1</v>
      </c>
    </row>
    <row r="104" spans="1:21" ht="14.45" customHeight="1" x14ac:dyDescent="0.2">
      <c r="A104" s="627">
        <v>22</v>
      </c>
      <c r="B104" s="628" t="s">
        <v>934</v>
      </c>
      <c r="C104" s="628" t="s">
        <v>938</v>
      </c>
      <c r="D104" s="629" t="s">
        <v>1553</v>
      </c>
      <c r="E104" s="630" t="s">
        <v>947</v>
      </c>
      <c r="F104" s="628" t="s">
        <v>935</v>
      </c>
      <c r="G104" s="628" t="s">
        <v>1200</v>
      </c>
      <c r="H104" s="628" t="s">
        <v>329</v>
      </c>
      <c r="I104" s="628" t="s">
        <v>1201</v>
      </c>
      <c r="J104" s="628" t="s">
        <v>1202</v>
      </c>
      <c r="K104" s="628" t="s">
        <v>1203</v>
      </c>
      <c r="L104" s="631">
        <v>106.09</v>
      </c>
      <c r="M104" s="631">
        <v>1591.35</v>
      </c>
      <c r="N104" s="628">
        <v>15</v>
      </c>
      <c r="O104" s="632">
        <v>4</v>
      </c>
      <c r="P104" s="631">
        <v>1591.35</v>
      </c>
      <c r="Q104" s="633">
        <v>1</v>
      </c>
      <c r="R104" s="628">
        <v>15</v>
      </c>
      <c r="S104" s="633">
        <v>1</v>
      </c>
      <c r="T104" s="632">
        <v>4</v>
      </c>
      <c r="U104" s="634">
        <v>1</v>
      </c>
    </row>
    <row r="105" spans="1:21" ht="14.45" customHeight="1" x14ac:dyDescent="0.2">
      <c r="A105" s="627">
        <v>22</v>
      </c>
      <c r="B105" s="628" t="s">
        <v>934</v>
      </c>
      <c r="C105" s="628" t="s">
        <v>938</v>
      </c>
      <c r="D105" s="629" t="s">
        <v>1553</v>
      </c>
      <c r="E105" s="630" t="s">
        <v>947</v>
      </c>
      <c r="F105" s="628" t="s">
        <v>935</v>
      </c>
      <c r="G105" s="628" t="s">
        <v>1022</v>
      </c>
      <c r="H105" s="628" t="s">
        <v>602</v>
      </c>
      <c r="I105" s="628" t="s">
        <v>1204</v>
      </c>
      <c r="J105" s="628" t="s">
        <v>1205</v>
      </c>
      <c r="K105" s="628" t="s">
        <v>1206</v>
      </c>
      <c r="L105" s="631">
        <v>206.78</v>
      </c>
      <c r="M105" s="631">
        <v>206.78</v>
      </c>
      <c r="N105" s="628">
        <v>1</v>
      </c>
      <c r="O105" s="632">
        <v>0.5</v>
      </c>
      <c r="P105" s="631">
        <v>206.78</v>
      </c>
      <c r="Q105" s="633">
        <v>1</v>
      </c>
      <c r="R105" s="628">
        <v>1</v>
      </c>
      <c r="S105" s="633">
        <v>1</v>
      </c>
      <c r="T105" s="632">
        <v>0.5</v>
      </c>
      <c r="U105" s="634">
        <v>1</v>
      </c>
    </row>
    <row r="106" spans="1:21" ht="14.45" customHeight="1" x14ac:dyDescent="0.2">
      <c r="A106" s="627">
        <v>22</v>
      </c>
      <c r="B106" s="628" t="s">
        <v>934</v>
      </c>
      <c r="C106" s="628" t="s">
        <v>938</v>
      </c>
      <c r="D106" s="629" t="s">
        <v>1553</v>
      </c>
      <c r="E106" s="630" t="s">
        <v>947</v>
      </c>
      <c r="F106" s="628" t="s">
        <v>935</v>
      </c>
      <c r="G106" s="628" t="s">
        <v>1028</v>
      </c>
      <c r="H106" s="628" t="s">
        <v>329</v>
      </c>
      <c r="I106" s="628" t="s">
        <v>1032</v>
      </c>
      <c r="J106" s="628" t="s">
        <v>1030</v>
      </c>
      <c r="K106" s="628" t="s">
        <v>1033</v>
      </c>
      <c r="L106" s="631">
        <v>218.62</v>
      </c>
      <c r="M106" s="631">
        <v>655.86</v>
      </c>
      <c r="N106" s="628">
        <v>3</v>
      </c>
      <c r="O106" s="632">
        <v>1.5</v>
      </c>
      <c r="P106" s="631">
        <v>218.62</v>
      </c>
      <c r="Q106" s="633">
        <v>0.33333333333333331</v>
      </c>
      <c r="R106" s="628">
        <v>1</v>
      </c>
      <c r="S106" s="633">
        <v>0.33333333333333331</v>
      </c>
      <c r="T106" s="632">
        <v>0.5</v>
      </c>
      <c r="U106" s="634">
        <v>0.33333333333333331</v>
      </c>
    </row>
    <row r="107" spans="1:21" ht="14.45" customHeight="1" x14ac:dyDescent="0.2">
      <c r="A107" s="627">
        <v>22</v>
      </c>
      <c r="B107" s="628" t="s">
        <v>934</v>
      </c>
      <c r="C107" s="628" t="s">
        <v>938</v>
      </c>
      <c r="D107" s="629" t="s">
        <v>1553</v>
      </c>
      <c r="E107" s="630" t="s">
        <v>947</v>
      </c>
      <c r="F107" s="628" t="s">
        <v>935</v>
      </c>
      <c r="G107" s="628" t="s">
        <v>1130</v>
      </c>
      <c r="H107" s="628" t="s">
        <v>329</v>
      </c>
      <c r="I107" s="628" t="s">
        <v>1207</v>
      </c>
      <c r="J107" s="628" t="s">
        <v>594</v>
      </c>
      <c r="K107" s="628" t="s">
        <v>1208</v>
      </c>
      <c r="L107" s="631">
        <v>127.91</v>
      </c>
      <c r="M107" s="631">
        <v>127.91</v>
      </c>
      <c r="N107" s="628">
        <v>1</v>
      </c>
      <c r="O107" s="632">
        <v>1</v>
      </c>
      <c r="P107" s="631">
        <v>127.91</v>
      </c>
      <c r="Q107" s="633">
        <v>1</v>
      </c>
      <c r="R107" s="628">
        <v>1</v>
      </c>
      <c r="S107" s="633">
        <v>1</v>
      </c>
      <c r="T107" s="632">
        <v>1</v>
      </c>
      <c r="U107" s="634">
        <v>1</v>
      </c>
    </row>
    <row r="108" spans="1:21" ht="14.45" customHeight="1" x14ac:dyDescent="0.2">
      <c r="A108" s="627">
        <v>22</v>
      </c>
      <c r="B108" s="628" t="s">
        <v>934</v>
      </c>
      <c r="C108" s="628" t="s">
        <v>938</v>
      </c>
      <c r="D108" s="629" t="s">
        <v>1553</v>
      </c>
      <c r="E108" s="630" t="s">
        <v>947</v>
      </c>
      <c r="F108" s="628" t="s">
        <v>935</v>
      </c>
      <c r="G108" s="628" t="s">
        <v>1209</v>
      </c>
      <c r="H108" s="628" t="s">
        <v>329</v>
      </c>
      <c r="I108" s="628" t="s">
        <v>1210</v>
      </c>
      <c r="J108" s="628" t="s">
        <v>1211</v>
      </c>
      <c r="K108" s="628" t="s">
        <v>1212</v>
      </c>
      <c r="L108" s="631">
        <v>279.52999999999997</v>
      </c>
      <c r="M108" s="631">
        <v>279.52999999999997</v>
      </c>
      <c r="N108" s="628">
        <v>1</v>
      </c>
      <c r="O108" s="632">
        <v>0.5</v>
      </c>
      <c r="P108" s="631"/>
      <c r="Q108" s="633">
        <v>0</v>
      </c>
      <c r="R108" s="628"/>
      <c r="S108" s="633">
        <v>0</v>
      </c>
      <c r="T108" s="632"/>
      <c r="U108" s="634">
        <v>0</v>
      </c>
    </row>
    <row r="109" spans="1:21" ht="14.45" customHeight="1" x14ac:dyDescent="0.2">
      <c r="A109" s="627">
        <v>22</v>
      </c>
      <c r="B109" s="628" t="s">
        <v>934</v>
      </c>
      <c r="C109" s="628" t="s">
        <v>938</v>
      </c>
      <c r="D109" s="629" t="s">
        <v>1553</v>
      </c>
      <c r="E109" s="630" t="s">
        <v>947</v>
      </c>
      <c r="F109" s="628" t="s">
        <v>935</v>
      </c>
      <c r="G109" s="628" t="s">
        <v>1213</v>
      </c>
      <c r="H109" s="628" t="s">
        <v>329</v>
      </c>
      <c r="I109" s="628" t="s">
        <v>1214</v>
      </c>
      <c r="J109" s="628" t="s">
        <v>1215</v>
      </c>
      <c r="K109" s="628" t="s">
        <v>1216</v>
      </c>
      <c r="L109" s="631">
        <v>108.88</v>
      </c>
      <c r="M109" s="631">
        <v>108.88</v>
      </c>
      <c r="N109" s="628">
        <v>1</v>
      </c>
      <c r="O109" s="632">
        <v>0.5</v>
      </c>
      <c r="P109" s="631">
        <v>108.88</v>
      </c>
      <c r="Q109" s="633">
        <v>1</v>
      </c>
      <c r="R109" s="628">
        <v>1</v>
      </c>
      <c r="S109" s="633">
        <v>1</v>
      </c>
      <c r="T109" s="632">
        <v>0.5</v>
      </c>
      <c r="U109" s="634">
        <v>1</v>
      </c>
    </row>
    <row r="110" spans="1:21" ht="14.45" customHeight="1" x14ac:dyDescent="0.2">
      <c r="A110" s="627">
        <v>22</v>
      </c>
      <c r="B110" s="628" t="s">
        <v>934</v>
      </c>
      <c r="C110" s="628" t="s">
        <v>938</v>
      </c>
      <c r="D110" s="629" t="s">
        <v>1553</v>
      </c>
      <c r="E110" s="630" t="s">
        <v>947</v>
      </c>
      <c r="F110" s="628" t="s">
        <v>935</v>
      </c>
      <c r="G110" s="628" t="s">
        <v>1217</v>
      </c>
      <c r="H110" s="628" t="s">
        <v>329</v>
      </c>
      <c r="I110" s="628" t="s">
        <v>1218</v>
      </c>
      <c r="J110" s="628" t="s">
        <v>1219</v>
      </c>
      <c r="K110" s="628" t="s">
        <v>1220</v>
      </c>
      <c r="L110" s="631">
        <v>258.41000000000003</v>
      </c>
      <c r="M110" s="631">
        <v>258.41000000000003</v>
      </c>
      <c r="N110" s="628">
        <v>1</v>
      </c>
      <c r="O110" s="632">
        <v>1</v>
      </c>
      <c r="P110" s="631"/>
      <c r="Q110" s="633">
        <v>0</v>
      </c>
      <c r="R110" s="628"/>
      <c r="S110" s="633">
        <v>0</v>
      </c>
      <c r="T110" s="632"/>
      <c r="U110" s="634">
        <v>0</v>
      </c>
    </row>
    <row r="111" spans="1:21" ht="14.45" customHeight="1" x14ac:dyDescent="0.2">
      <c r="A111" s="627">
        <v>22</v>
      </c>
      <c r="B111" s="628" t="s">
        <v>934</v>
      </c>
      <c r="C111" s="628" t="s">
        <v>938</v>
      </c>
      <c r="D111" s="629" t="s">
        <v>1553</v>
      </c>
      <c r="E111" s="630" t="s">
        <v>947</v>
      </c>
      <c r="F111" s="628" t="s">
        <v>935</v>
      </c>
      <c r="G111" s="628" t="s">
        <v>1221</v>
      </c>
      <c r="H111" s="628" t="s">
        <v>329</v>
      </c>
      <c r="I111" s="628" t="s">
        <v>1222</v>
      </c>
      <c r="J111" s="628" t="s">
        <v>1223</v>
      </c>
      <c r="K111" s="628" t="s">
        <v>1224</v>
      </c>
      <c r="L111" s="631">
        <v>330.58</v>
      </c>
      <c r="M111" s="631">
        <v>330.58</v>
      </c>
      <c r="N111" s="628">
        <v>1</v>
      </c>
      <c r="O111" s="632">
        <v>0.5</v>
      </c>
      <c r="P111" s="631"/>
      <c r="Q111" s="633">
        <v>0</v>
      </c>
      <c r="R111" s="628"/>
      <c r="S111" s="633">
        <v>0</v>
      </c>
      <c r="T111" s="632"/>
      <c r="U111" s="634">
        <v>0</v>
      </c>
    </row>
    <row r="112" spans="1:21" ht="14.45" customHeight="1" x14ac:dyDescent="0.2">
      <c r="A112" s="627">
        <v>22</v>
      </c>
      <c r="B112" s="628" t="s">
        <v>934</v>
      </c>
      <c r="C112" s="628" t="s">
        <v>938</v>
      </c>
      <c r="D112" s="629" t="s">
        <v>1553</v>
      </c>
      <c r="E112" s="630" t="s">
        <v>947</v>
      </c>
      <c r="F112" s="628" t="s">
        <v>935</v>
      </c>
      <c r="G112" s="628" t="s">
        <v>1225</v>
      </c>
      <c r="H112" s="628" t="s">
        <v>329</v>
      </c>
      <c r="I112" s="628" t="s">
        <v>1226</v>
      </c>
      <c r="J112" s="628" t="s">
        <v>1227</v>
      </c>
      <c r="K112" s="628" t="s">
        <v>1228</v>
      </c>
      <c r="L112" s="631">
        <v>68.819999999999993</v>
      </c>
      <c r="M112" s="631">
        <v>68.819999999999993</v>
      </c>
      <c r="N112" s="628">
        <v>1</v>
      </c>
      <c r="O112" s="632">
        <v>1</v>
      </c>
      <c r="P112" s="631">
        <v>68.819999999999993</v>
      </c>
      <c r="Q112" s="633">
        <v>1</v>
      </c>
      <c r="R112" s="628">
        <v>1</v>
      </c>
      <c r="S112" s="633">
        <v>1</v>
      </c>
      <c r="T112" s="632">
        <v>1</v>
      </c>
      <c r="U112" s="634">
        <v>1</v>
      </c>
    </row>
    <row r="113" spans="1:21" ht="14.45" customHeight="1" x14ac:dyDescent="0.2">
      <c r="A113" s="627">
        <v>22</v>
      </c>
      <c r="B113" s="628" t="s">
        <v>934</v>
      </c>
      <c r="C113" s="628" t="s">
        <v>938</v>
      </c>
      <c r="D113" s="629" t="s">
        <v>1553</v>
      </c>
      <c r="E113" s="630" t="s">
        <v>947</v>
      </c>
      <c r="F113" s="628" t="s">
        <v>935</v>
      </c>
      <c r="G113" s="628" t="s">
        <v>1229</v>
      </c>
      <c r="H113" s="628" t="s">
        <v>329</v>
      </c>
      <c r="I113" s="628" t="s">
        <v>1230</v>
      </c>
      <c r="J113" s="628" t="s">
        <v>1231</v>
      </c>
      <c r="K113" s="628" t="s">
        <v>912</v>
      </c>
      <c r="L113" s="631">
        <v>192.28</v>
      </c>
      <c r="M113" s="631">
        <v>192.28</v>
      </c>
      <c r="N113" s="628">
        <v>1</v>
      </c>
      <c r="O113" s="632">
        <v>1</v>
      </c>
      <c r="P113" s="631">
        <v>192.28</v>
      </c>
      <c r="Q113" s="633">
        <v>1</v>
      </c>
      <c r="R113" s="628">
        <v>1</v>
      </c>
      <c r="S113" s="633">
        <v>1</v>
      </c>
      <c r="T113" s="632">
        <v>1</v>
      </c>
      <c r="U113" s="634">
        <v>1</v>
      </c>
    </row>
    <row r="114" spans="1:21" ht="14.45" customHeight="1" x14ac:dyDescent="0.2">
      <c r="A114" s="627">
        <v>22</v>
      </c>
      <c r="B114" s="628" t="s">
        <v>934</v>
      </c>
      <c r="C114" s="628" t="s">
        <v>938</v>
      </c>
      <c r="D114" s="629" t="s">
        <v>1553</v>
      </c>
      <c r="E114" s="630" t="s">
        <v>947</v>
      </c>
      <c r="F114" s="628" t="s">
        <v>935</v>
      </c>
      <c r="G114" s="628" t="s">
        <v>1145</v>
      </c>
      <c r="H114" s="628" t="s">
        <v>329</v>
      </c>
      <c r="I114" s="628" t="s">
        <v>1146</v>
      </c>
      <c r="J114" s="628" t="s">
        <v>1147</v>
      </c>
      <c r="K114" s="628" t="s">
        <v>1148</v>
      </c>
      <c r="L114" s="631">
        <v>264</v>
      </c>
      <c r="M114" s="631">
        <v>264</v>
      </c>
      <c r="N114" s="628">
        <v>1</v>
      </c>
      <c r="O114" s="632">
        <v>1</v>
      </c>
      <c r="P114" s="631">
        <v>264</v>
      </c>
      <c r="Q114" s="633">
        <v>1</v>
      </c>
      <c r="R114" s="628">
        <v>1</v>
      </c>
      <c r="S114" s="633">
        <v>1</v>
      </c>
      <c r="T114" s="632">
        <v>1</v>
      </c>
      <c r="U114" s="634">
        <v>1</v>
      </c>
    </row>
    <row r="115" spans="1:21" ht="14.45" customHeight="1" x14ac:dyDescent="0.2">
      <c r="A115" s="627">
        <v>22</v>
      </c>
      <c r="B115" s="628" t="s">
        <v>934</v>
      </c>
      <c r="C115" s="628" t="s">
        <v>938</v>
      </c>
      <c r="D115" s="629" t="s">
        <v>1553</v>
      </c>
      <c r="E115" s="630" t="s">
        <v>947</v>
      </c>
      <c r="F115" s="628" t="s">
        <v>935</v>
      </c>
      <c r="G115" s="628" t="s">
        <v>1046</v>
      </c>
      <c r="H115" s="628" t="s">
        <v>602</v>
      </c>
      <c r="I115" s="628" t="s">
        <v>911</v>
      </c>
      <c r="J115" s="628" t="s">
        <v>680</v>
      </c>
      <c r="K115" s="628" t="s">
        <v>912</v>
      </c>
      <c r="L115" s="631">
        <v>0</v>
      </c>
      <c r="M115" s="631">
        <v>0</v>
      </c>
      <c r="N115" s="628">
        <v>4</v>
      </c>
      <c r="O115" s="632">
        <v>2</v>
      </c>
      <c r="P115" s="631">
        <v>0</v>
      </c>
      <c r="Q115" s="633"/>
      <c r="R115" s="628">
        <v>2</v>
      </c>
      <c r="S115" s="633">
        <v>0.5</v>
      </c>
      <c r="T115" s="632">
        <v>1</v>
      </c>
      <c r="U115" s="634">
        <v>0.5</v>
      </c>
    </row>
    <row r="116" spans="1:21" ht="14.45" customHeight="1" x14ac:dyDescent="0.2">
      <c r="A116" s="627">
        <v>22</v>
      </c>
      <c r="B116" s="628" t="s">
        <v>934</v>
      </c>
      <c r="C116" s="628" t="s">
        <v>938</v>
      </c>
      <c r="D116" s="629" t="s">
        <v>1553</v>
      </c>
      <c r="E116" s="630" t="s">
        <v>947</v>
      </c>
      <c r="F116" s="628" t="s">
        <v>935</v>
      </c>
      <c r="G116" s="628" t="s">
        <v>1232</v>
      </c>
      <c r="H116" s="628" t="s">
        <v>329</v>
      </c>
      <c r="I116" s="628" t="s">
        <v>1233</v>
      </c>
      <c r="J116" s="628" t="s">
        <v>1234</v>
      </c>
      <c r="K116" s="628" t="s">
        <v>1235</v>
      </c>
      <c r="L116" s="631">
        <v>0</v>
      </c>
      <c r="M116" s="631">
        <v>0</v>
      </c>
      <c r="N116" s="628">
        <v>3</v>
      </c>
      <c r="O116" s="632">
        <v>3</v>
      </c>
      <c r="P116" s="631">
        <v>0</v>
      </c>
      <c r="Q116" s="633"/>
      <c r="R116" s="628">
        <v>3</v>
      </c>
      <c r="S116" s="633">
        <v>1</v>
      </c>
      <c r="T116" s="632">
        <v>3</v>
      </c>
      <c r="U116" s="634">
        <v>1</v>
      </c>
    </row>
    <row r="117" spans="1:21" ht="14.45" customHeight="1" x14ac:dyDescent="0.2">
      <c r="A117" s="627">
        <v>22</v>
      </c>
      <c r="B117" s="628" t="s">
        <v>934</v>
      </c>
      <c r="C117" s="628" t="s">
        <v>938</v>
      </c>
      <c r="D117" s="629" t="s">
        <v>1553</v>
      </c>
      <c r="E117" s="630" t="s">
        <v>947</v>
      </c>
      <c r="F117" s="628" t="s">
        <v>935</v>
      </c>
      <c r="G117" s="628" t="s">
        <v>1236</v>
      </c>
      <c r="H117" s="628" t="s">
        <v>329</v>
      </c>
      <c r="I117" s="628" t="s">
        <v>1237</v>
      </c>
      <c r="J117" s="628" t="s">
        <v>1238</v>
      </c>
      <c r="K117" s="628" t="s">
        <v>1239</v>
      </c>
      <c r="L117" s="631">
        <v>0</v>
      </c>
      <c r="M117" s="631">
        <v>0</v>
      </c>
      <c r="N117" s="628">
        <v>3</v>
      </c>
      <c r="O117" s="632">
        <v>0.5</v>
      </c>
      <c r="P117" s="631">
        <v>0</v>
      </c>
      <c r="Q117" s="633"/>
      <c r="R117" s="628">
        <v>3</v>
      </c>
      <c r="S117" s="633">
        <v>1</v>
      </c>
      <c r="T117" s="632">
        <v>0.5</v>
      </c>
      <c r="U117" s="634">
        <v>1</v>
      </c>
    </row>
    <row r="118" spans="1:21" ht="14.45" customHeight="1" x14ac:dyDescent="0.2">
      <c r="A118" s="627">
        <v>22</v>
      </c>
      <c r="B118" s="628" t="s">
        <v>934</v>
      </c>
      <c r="C118" s="628" t="s">
        <v>938</v>
      </c>
      <c r="D118" s="629" t="s">
        <v>1553</v>
      </c>
      <c r="E118" s="630" t="s">
        <v>947</v>
      </c>
      <c r="F118" s="628" t="s">
        <v>935</v>
      </c>
      <c r="G118" s="628" t="s">
        <v>1051</v>
      </c>
      <c r="H118" s="628" t="s">
        <v>329</v>
      </c>
      <c r="I118" s="628" t="s">
        <v>1052</v>
      </c>
      <c r="J118" s="628" t="s">
        <v>617</v>
      </c>
      <c r="K118" s="628" t="s">
        <v>1053</v>
      </c>
      <c r="L118" s="631">
        <v>74.08</v>
      </c>
      <c r="M118" s="631">
        <v>222.24</v>
      </c>
      <c r="N118" s="628">
        <v>3</v>
      </c>
      <c r="O118" s="632">
        <v>2.5</v>
      </c>
      <c r="P118" s="631">
        <v>74.08</v>
      </c>
      <c r="Q118" s="633">
        <v>0.33333333333333331</v>
      </c>
      <c r="R118" s="628">
        <v>1</v>
      </c>
      <c r="S118" s="633">
        <v>0.33333333333333331</v>
      </c>
      <c r="T118" s="632">
        <v>1</v>
      </c>
      <c r="U118" s="634">
        <v>0.4</v>
      </c>
    </row>
    <row r="119" spans="1:21" ht="14.45" customHeight="1" x14ac:dyDescent="0.2">
      <c r="A119" s="627">
        <v>22</v>
      </c>
      <c r="B119" s="628" t="s">
        <v>934</v>
      </c>
      <c r="C119" s="628" t="s">
        <v>938</v>
      </c>
      <c r="D119" s="629" t="s">
        <v>1553</v>
      </c>
      <c r="E119" s="630" t="s">
        <v>947</v>
      </c>
      <c r="F119" s="628" t="s">
        <v>935</v>
      </c>
      <c r="G119" s="628" t="s">
        <v>1051</v>
      </c>
      <c r="H119" s="628" t="s">
        <v>329</v>
      </c>
      <c r="I119" s="628" t="s">
        <v>894</v>
      </c>
      <c r="J119" s="628" t="s">
        <v>617</v>
      </c>
      <c r="K119" s="628" t="s">
        <v>620</v>
      </c>
      <c r="L119" s="631">
        <v>94.28</v>
      </c>
      <c r="M119" s="631">
        <v>282.84000000000003</v>
      </c>
      <c r="N119" s="628">
        <v>3</v>
      </c>
      <c r="O119" s="632">
        <v>3</v>
      </c>
      <c r="P119" s="631">
        <v>188.56</v>
      </c>
      <c r="Q119" s="633">
        <v>0.66666666666666663</v>
      </c>
      <c r="R119" s="628">
        <v>2</v>
      </c>
      <c r="S119" s="633">
        <v>0.66666666666666663</v>
      </c>
      <c r="T119" s="632">
        <v>2</v>
      </c>
      <c r="U119" s="634">
        <v>0.66666666666666663</v>
      </c>
    </row>
    <row r="120" spans="1:21" ht="14.45" customHeight="1" x14ac:dyDescent="0.2">
      <c r="A120" s="627">
        <v>22</v>
      </c>
      <c r="B120" s="628" t="s">
        <v>934</v>
      </c>
      <c r="C120" s="628" t="s">
        <v>938</v>
      </c>
      <c r="D120" s="629" t="s">
        <v>1553</v>
      </c>
      <c r="E120" s="630" t="s">
        <v>947</v>
      </c>
      <c r="F120" s="628" t="s">
        <v>935</v>
      </c>
      <c r="G120" s="628" t="s">
        <v>1051</v>
      </c>
      <c r="H120" s="628" t="s">
        <v>329</v>
      </c>
      <c r="I120" s="628" t="s">
        <v>1054</v>
      </c>
      <c r="J120" s="628" t="s">
        <v>617</v>
      </c>
      <c r="K120" s="628" t="s">
        <v>1055</v>
      </c>
      <c r="L120" s="631">
        <v>168.36</v>
      </c>
      <c r="M120" s="631">
        <v>841.80000000000007</v>
      </c>
      <c r="N120" s="628">
        <v>5</v>
      </c>
      <c r="O120" s="632">
        <v>4.5</v>
      </c>
      <c r="P120" s="631">
        <v>336.72</v>
      </c>
      <c r="Q120" s="633">
        <v>0.4</v>
      </c>
      <c r="R120" s="628">
        <v>2</v>
      </c>
      <c r="S120" s="633">
        <v>0.4</v>
      </c>
      <c r="T120" s="632">
        <v>2</v>
      </c>
      <c r="U120" s="634">
        <v>0.44444444444444442</v>
      </c>
    </row>
    <row r="121" spans="1:21" ht="14.45" customHeight="1" x14ac:dyDescent="0.2">
      <c r="A121" s="627">
        <v>22</v>
      </c>
      <c r="B121" s="628" t="s">
        <v>934</v>
      </c>
      <c r="C121" s="628" t="s">
        <v>938</v>
      </c>
      <c r="D121" s="629" t="s">
        <v>1553</v>
      </c>
      <c r="E121" s="630" t="s">
        <v>947</v>
      </c>
      <c r="F121" s="628" t="s">
        <v>935</v>
      </c>
      <c r="G121" s="628" t="s">
        <v>1051</v>
      </c>
      <c r="H121" s="628" t="s">
        <v>329</v>
      </c>
      <c r="I121" s="628" t="s">
        <v>1056</v>
      </c>
      <c r="J121" s="628" t="s">
        <v>617</v>
      </c>
      <c r="K121" s="628" t="s">
        <v>1057</v>
      </c>
      <c r="L121" s="631">
        <v>115.33</v>
      </c>
      <c r="M121" s="631">
        <v>115.33</v>
      </c>
      <c r="N121" s="628">
        <v>1</v>
      </c>
      <c r="O121" s="632">
        <v>1</v>
      </c>
      <c r="P121" s="631">
        <v>115.33</v>
      </c>
      <c r="Q121" s="633">
        <v>1</v>
      </c>
      <c r="R121" s="628">
        <v>1</v>
      </c>
      <c r="S121" s="633">
        <v>1</v>
      </c>
      <c r="T121" s="632">
        <v>1</v>
      </c>
      <c r="U121" s="634">
        <v>1</v>
      </c>
    </row>
    <row r="122" spans="1:21" ht="14.45" customHeight="1" x14ac:dyDescent="0.2">
      <c r="A122" s="627">
        <v>22</v>
      </c>
      <c r="B122" s="628" t="s">
        <v>934</v>
      </c>
      <c r="C122" s="628" t="s">
        <v>938</v>
      </c>
      <c r="D122" s="629" t="s">
        <v>1553</v>
      </c>
      <c r="E122" s="630" t="s">
        <v>947</v>
      </c>
      <c r="F122" s="628" t="s">
        <v>935</v>
      </c>
      <c r="G122" s="628" t="s">
        <v>1051</v>
      </c>
      <c r="H122" s="628" t="s">
        <v>602</v>
      </c>
      <c r="I122" s="628" t="s">
        <v>895</v>
      </c>
      <c r="J122" s="628" t="s">
        <v>896</v>
      </c>
      <c r="K122" s="628" t="s">
        <v>897</v>
      </c>
      <c r="L122" s="631">
        <v>105.23</v>
      </c>
      <c r="M122" s="631">
        <v>3577.8199999999997</v>
      </c>
      <c r="N122" s="628">
        <v>34</v>
      </c>
      <c r="O122" s="632">
        <v>32.5</v>
      </c>
      <c r="P122" s="631">
        <v>1052.3</v>
      </c>
      <c r="Q122" s="633">
        <v>0.29411764705882354</v>
      </c>
      <c r="R122" s="628">
        <v>10</v>
      </c>
      <c r="S122" s="633">
        <v>0.29411764705882354</v>
      </c>
      <c r="T122" s="632">
        <v>10</v>
      </c>
      <c r="U122" s="634">
        <v>0.30769230769230771</v>
      </c>
    </row>
    <row r="123" spans="1:21" ht="14.45" customHeight="1" x14ac:dyDescent="0.2">
      <c r="A123" s="627">
        <v>22</v>
      </c>
      <c r="B123" s="628" t="s">
        <v>934</v>
      </c>
      <c r="C123" s="628" t="s">
        <v>938</v>
      </c>
      <c r="D123" s="629" t="s">
        <v>1553</v>
      </c>
      <c r="E123" s="630" t="s">
        <v>947</v>
      </c>
      <c r="F123" s="628" t="s">
        <v>935</v>
      </c>
      <c r="G123" s="628" t="s">
        <v>1051</v>
      </c>
      <c r="H123" s="628" t="s">
        <v>602</v>
      </c>
      <c r="I123" s="628" t="s">
        <v>898</v>
      </c>
      <c r="J123" s="628" t="s">
        <v>896</v>
      </c>
      <c r="K123" s="628" t="s">
        <v>899</v>
      </c>
      <c r="L123" s="631">
        <v>126.27</v>
      </c>
      <c r="M123" s="631">
        <v>7197.3900000000012</v>
      </c>
      <c r="N123" s="628">
        <v>57</v>
      </c>
      <c r="O123" s="632">
        <v>53.5</v>
      </c>
      <c r="P123" s="631">
        <v>2651.67</v>
      </c>
      <c r="Q123" s="633">
        <v>0.36842105263157887</v>
      </c>
      <c r="R123" s="628">
        <v>21</v>
      </c>
      <c r="S123" s="633">
        <v>0.36842105263157893</v>
      </c>
      <c r="T123" s="632">
        <v>19.5</v>
      </c>
      <c r="U123" s="634">
        <v>0.3644859813084112</v>
      </c>
    </row>
    <row r="124" spans="1:21" ht="14.45" customHeight="1" x14ac:dyDescent="0.2">
      <c r="A124" s="627">
        <v>22</v>
      </c>
      <c r="B124" s="628" t="s">
        <v>934</v>
      </c>
      <c r="C124" s="628" t="s">
        <v>938</v>
      </c>
      <c r="D124" s="629" t="s">
        <v>1553</v>
      </c>
      <c r="E124" s="630" t="s">
        <v>947</v>
      </c>
      <c r="F124" s="628" t="s">
        <v>935</v>
      </c>
      <c r="G124" s="628" t="s">
        <v>1051</v>
      </c>
      <c r="H124" s="628" t="s">
        <v>602</v>
      </c>
      <c r="I124" s="628" t="s">
        <v>1058</v>
      </c>
      <c r="J124" s="628" t="s">
        <v>896</v>
      </c>
      <c r="K124" s="628" t="s">
        <v>1059</v>
      </c>
      <c r="L124" s="631">
        <v>63.14</v>
      </c>
      <c r="M124" s="631">
        <v>378.84000000000003</v>
      </c>
      <c r="N124" s="628">
        <v>6</v>
      </c>
      <c r="O124" s="632">
        <v>5.5</v>
      </c>
      <c r="P124" s="631">
        <v>252.56</v>
      </c>
      <c r="Q124" s="633">
        <v>0.66666666666666663</v>
      </c>
      <c r="R124" s="628">
        <v>4</v>
      </c>
      <c r="S124" s="633">
        <v>0.66666666666666663</v>
      </c>
      <c r="T124" s="632">
        <v>3.5</v>
      </c>
      <c r="U124" s="634">
        <v>0.63636363636363635</v>
      </c>
    </row>
    <row r="125" spans="1:21" ht="14.45" customHeight="1" x14ac:dyDescent="0.2">
      <c r="A125" s="627">
        <v>22</v>
      </c>
      <c r="B125" s="628" t="s">
        <v>934</v>
      </c>
      <c r="C125" s="628" t="s">
        <v>938</v>
      </c>
      <c r="D125" s="629" t="s">
        <v>1553</v>
      </c>
      <c r="E125" s="630" t="s">
        <v>947</v>
      </c>
      <c r="F125" s="628" t="s">
        <v>935</v>
      </c>
      <c r="G125" s="628" t="s">
        <v>1051</v>
      </c>
      <c r="H125" s="628" t="s">
        <v>602</v>
      </c>
      <c r="I125" s="628" t="s">
        <v>902</v>
      </c>
      <c r="J125" s="628" t="s">
        <v>896</v>
      </c>
      <c r="K125" s="628" t="s">
        <v>903</v>
      </c>
      <c r="L125" s="631">
        <v>84.18</v>
      </c>
      <c r="M125" s="631">
        <v>4882.4400000000005</v>
      </c>
      <c r="N125" s="628">
        <v>58</v>
      </c>
      <c r="O125" s="632">
        <v>48.5</v>
      </c>
      <c r="P125" s="631">
        <v>2020.3200000000008</v>
      </c>
      <c r="Q125" s="633">
        <v>0.41379310344827597</v>
      </c>
      <c r="R125" s="628">
        <v>24</v>
      </c>
      <c r="S125" s="633">
        <v>0.41379310344827586</v>
      </c>
      <c r="T125" s="632">
        <v>20.5</v>
      </c>
      <c r="U125" s="634">
        <v>0.42268041237113402</v>
      </c>
    </row>
    <row r="126" spans="1:21" ht="14.45" customHeight="1" x14ac:dyDescent="0.2">
      <c r="A126" s="627">
        <v>22</v>
      </c>
      <c r="B126" s="628" t="s">
        <v>934</v>
      </c>
      <c r="C126" s="628" t="s">
        <v>938</v>
      </c>
      <c r="D126" s="629" t="s">
        <v>1553</v>
      </c>
      <c r="E126" s="630" t="s">
        <v>947</v>
      </c>
      <c r="F126" s="628" t="s">
        <v>935</v>
      </c>
      <c r="G126" s="628" t="s">
        <v>1051</v>
      </c>
      <c r="H126" s="628" t="s">
        <v>329</v>
      </c>
      <c r="I126" s="628" t="s">
        <v>1060</v>
      </c>
      <c r="J126" s="628" t="s">
        <v>617</v>
      </c>
      <c r="K126" s="628" t="s">
        <v>1061</v>
      </c>
      <c r="L126" s="631">
        <v>63.14</v>
      </c>
      <c r="M126" s="631">
        <v>126.28</v>
      </c>
      <c r="N126" s="628">
        <v>2</v>
      </c>
      <c r="O126" s="632">
        <v>2</v>
      </c>
      <c r="P126" s="631">
        <v>63.14</v>
      </c>
      <c r="Q126" s="633">
        <v>0.5</v>
      </c>
      <c r="R126" s="628">
        <v>1</v>
      </c>
      <c r="S126" s="633">
        <v>0.5</v>
      </c>
      <c r="T126" s="632">
        <v>1</v>
      </c>
      <c r="U126" s="634">
        <v>0.5</v>
      </c>
    </row>
    <row r="127" spans="1:21" ht="14.45" customHeight="1" x14ac:dyDescent="0.2">
      <c r="A127" s="627">
        <v>22</v>
      </c>
      <c r="B127" s="628" t="s">
        <v>934</v>
      </c>
      <c r="C127" s="628" t="s">
        <v>938</v>
      </c>
      <c r="D127" s="629" t="s">
        <v>1553</v>
      </c>
      <c r="E127" s="630" t="s">
        <v>947</v>
      </c>
      <c r="F127" s="628" t="s">
        <v>935</v>
      </c>
      <c r="G127" s="628" t="s">
        <v>1051</v>
      </c>
      <c r="H127" s="628" t="s">
        <v>329</v>
      </c>
      <c r="I127" s="628" t="s">
        <v>1062</v>
      </c>
      <c r="J127" s="628" t="s">
        <v>617</v>
      </c>
      <c r="K127" s="628" t="s">
        <v>1063</v>
      </c>
      <c r="L127" s="631">
        <v>105.23</v>
      </c>
      <c r="M127" s="631">
        <v>420.92</v>
      </c>
      <c r="N127" s="628">
        <v>4</v>
      </c>
      <c r="O127" s="632">
        <v>3.5</v>
      </c>
      <c r="P127" s="631">
        <v>105.23</v>
      </c>
      <c r="Q127" s="633">
        <v>0.25</v>
      </c>
      <c r="R127" s="628">
        <v>1</v>
      </c>
      <c r="S127" s="633">
        <v>0.25</v>
      </c>
      <c r="T127" s="632">
        <v>1</v>
      </c>
      <c r="U127" s="634">
        <v>0.2857142857142857</v>
      </c>
    </row>
    <row r="128" spans="1:21" ht="14.45" customHeight="1" x14ac:dyDescent="0.2">
      <c r="A128" s="627">
        <v>22</v>
      </c>
      <c r="B128" s="628" t="s">
        <v>934</v>
      </c>
      <c r="C128" s="628" t="s">
        <v>938</v>
      </c>
      <c r="D128" s="629" t="s">
        <v>1553</v>
      </c>
      <c r="E128" s="630" t="s">
        <v>947</v>
      </c>
      <c r="F128" s="628" t="s">
        <v>935</v>
      </c>
      <c r="G128" s="628" t="s">
        <v>1051</v>
      </c>
      <c r="H128" s="628" t="s">
        <v>329</v>
      </c>
      <c r="I128" s="628" t="s">
        <v>1064</v>
      </c>
      <c r="J128" s="628" t="s">
        <v>617</v>
      </c>
      <c r="K128" s="628" t="s">
        <v>907</v>
      </c>
      <c r="L128" s="631">
        <v>49.08</v>
      </c>
      <c r="M128" s="631">
        <v>98.16</v>
      </c>
      <c r="N128" s="628">
        <v>2</v>
      </c>
      <c r="O128" s="632">
        <v>2</v>
      </c>
      <c r="P128" s="631">
        <v>49.08</v>
      </c>
      <c r="Q128" s="633">
        <v>0.5</v>
      </c>
      <c r="R128" s="628">
        <v>1</v>
      </c>
      <c r="S128" s="633">
        <v>0.5</v>
      </c>
      <c r="T128" s="632">
        <v>1</v>
      </c>
      <c r="U128" s="634">
        <v>0.5</v>
      </c>
    </row>
    <row r="129" spans="1:21" ht="14.45" customHeight="1" x14ac:dyDescent="0.2">
      <c r="A129" s="627">
        <v>22</v>
      </c>
      <c r="B129" s="628" t="s">
        <v>934</v>
      </c>
      <c r="C129" s="628" t="s">
        <v>938</v>
      </c>
      <c r="D129" s="629" t="s">
        <v>1553</v>
      </c>
      <c r="E129" s="630" t="s">
        <v>947</v>
      </c>
      <c r="F129" s="628" t="s">
        <v>935</v>
      </c>
      <c r="G129" s="628" t="s">
        <v>1051</v>
      </c>
      <c r="H129" s="628" t="s">
        <v>329</v>
      </c>
      <c r="I129" s="628" t="s">
        <v>1065</v>
      </c>
      <c r="J129" s="628" t="s">
        <v>617</v>
      </c>
      <c r="K129" s="628" t="s">
        <v>1066</v>
      </c>
      <c r="L129" s="631">
        <v>126.27</v>
      </c>
      <c r="M129" s="631">
        <v>883.89</v>
      </c>
      <c r="N129" s="628">
        <v>7</v>
      </c>
      <c r="O129" s="632">
        <v>6</v>
      </c>
      <c r="P129" s="631">
        <v>252.54</v>
      </c>
      <c r="Q129" s="633">
        <v>0.2857142857142857</v>
      </c>
      <c r="R129" s="628">
        <v>2</v>
      </c>
      <c r="S129" s="633">
        <v>0.2857142857142857</v>
      </c>
      <c r="T129" s="632">
        <v>2</v>
      </c>
      <c r="U129" s="634">
        <v>0.33333333333333331</v>
      </c>
    </row>
    <row r="130" spans="1:21" ht="14.45" customHeight="1" x14ac:dyDescent="0.2">
      <c r="A130" s="627">
        <v>22</v>
      </c>
      <c r="B130" s="628" t="s">
        <v>934</v>
      </c>
      <c r="C130" s="628" t="s">
        <v>938</v>
      </c>
      <c r="D130" s="629" t="s">
        <v>1553</v>
      </c>
      <c r="E130" s="630" t="s">
        <v>947</v>
      </c>
      <c r="F130" s="628" t="s">
        <v>935</v>
      </c>
      <c r="G130" s="628" t="s">
        <v>1051</v>
      </c>
      <c r="H130" s="628" t="s">
        <v>329</v>
      </c>
      <c r="I130" s="628" t="s">
        <v>1067</v>
      </c>
      <c r="J130" s="628" t="s">
        <v>617</v>
      </c>
      <c r="K130" s="628" t="s">
        <v>618</v>
      </c>
      <c r="L130" s="631">
        <v>84.18</v>
      </c>
      <c r="M130" s="631">
        <v>589.26</v>
      </c>
      <c r="N130" s="628">
        <v>7</v>
      </c>
      <c r="O130" s="632">
        <v>6</v>
      </c>
      <c r="P130" s="631">
        <v>84.18</v>
      </c>
      <c r="Q130" s="633">
        <v>0.14285714285714288</v>
      </c>
      <c r="R130" s="628">
        <v>1</v>
      </c>
      <c r="S130" s="633">
        <v>0.14285714285714285</v>
      </c>
      <c r="T130" s="632">
        <v>0.5</v>
      </c>
      <c r="U130" s="634">
        <v>8.3333333333333329E-2</v>
      </c>
    </row>
    <row r="131" spans="1:21" ht="14.45" customHeight="1" x14ac:dyDescent="0.2">
      <c r="A131" s="627">
        <v>22</v>
      </c>
      <c r="B131" s="628" t="s">
        <v>934</v>
      </c>
      <c r="C131" s="628" t="s">
        <v>938</v>
      </c>
      <c r="D131" s="629" t="s">
        <v>1553</v>
      </c>
      <c r="E131" s="630" t="s">
        <v>947</v>
      </c>
      <c r="F131" s="628" t="s">
        <v>935</v>
      </c>
      <c r="G131" s="628" t="s">
        <v>1051</v>
      </c>
      <c r="H131" s="628" t="s">
        <v>602</v>
      </c>
      <c r="I131" s="628" t="s">
        <v>900</v>
      </c>
      <c r="J131" s="628" t="s">
        <v>896</v>
      </c>
      <c r="K131" s="628" t="s">
        <v>901</v>
      </c>
      <c r="L131" s="631">
        <v>49.08</v>
      </c>
      <c r="M131" s="631">
        <v>196.32</v>
      </c>
      <c r="N131" s="628">
        <v>4</v>
      </c>
      <c r="O131" s="632">
        <v>3</v>
      </c>
      <c r="P131" s="631">
        <v>49.08</v>
      </c>
      <c r="Q131" s="633">
        <v>0.25</v>
      </c>
      <c r="R131" s="628">
        <v>1</v>
      </c>
      <c r="S131" s="633">
        <v>0.25</v>
      </c>
      <c r="T131" s="632">
        <v>1</v>
      </c>
      <c r="U131" s="634">
        <v>0.33333333333333331</v>
      </c>
    </row>
    <row r="132" spans="1:21" ht="14.45" customHeight="1" x14ac:dyDescent="0.2">
      <c r="A132" s="627">
        <v>22</v>
      </c>
      <c r="B132" s="628" t="s">
        <v>934</v>
      </c>
      <c r="C132" s="628" t="s">
        <v>938</v>
      </c>
      <c r="D132" s="629" t="s">
        <v>1553</v>
      </c>
      <c r="E132" s="630" t="s">
        <v>947</v>
      </c>
      <c r="F132" s="628" t="s">
        <v>935</v>
      </c>
      <c r="G132" s="628" t="s">
        <v>1051</v>
      </c>
      <c r="H132" s="628" t="s">
        <v>602</v>
      </c>
      <c r="I132" s="628" t="s">
        <v>904</v>
      </c>
      <c r="J132" s="628" t="s">
        <v>617</v>
      </c>
      <c r="K132" s="628" t="s">
        <v>618</v>
      </c>
      <c r="L132" s="631">
        <v>84.18</v>
      </c>
      <c r="M132" s="631">
        <v>841.80000000000007</v>
      </c>
      <c r="N132" s="628">
        <v>10</v>
      </c>
      <c r="O132" s="632">
        <v>8.5</v>
      </c>
      <c r="P132" s="631">
        <v>505.08000000000004</v>
      </c>
      <c r="Q132" s="633">
        <v>0.6</v>
      </c>
      <c r="R132" s="628">
        <v>6</v>
      </c>
      <c r="S132" s="633">
        <v>0.6</v>
      </c>
      <c r="T132" s="632">
        <v>5.5</v>
      </c>
      <c r="U132" s="634">
        <v>0.6470588235294118</v>
      </c>
    </row>
    <row r="133" spans="1:21" ht="14.45" customHeight="1" x14ac:dyDescent="0.2">
      <c r="A133" s="627">
        <v>22</v>
      </c>
      <c r="B133" s="628" t="s">
        <v>934</v>
      </c>
      <c r="C133" s="628" t="s">
        <v>938</v>
      </c>
      <c r="D133" s="629" t="s">
        <v>1553</v>
      </c>
      <c r="E133" s="630" t="s">
        <v>947</v>
      </c>
      <c r="F133" s="628" t="s">
        <v>935</v>
      </c>
      <c r="G133" s="628" t="s">
        <v>1051</v>
      </c>
      <c r="H133" s="628" t="s">
        <v>602</v>
      </c>
      <c r="I133" s="628" t="s">
        <v>1068</v>
      </c>
      <c r="J133" s="628" t="s">
        <v>617</v>
      </c>
      <c r="K133" s="628" t="s">
        <v>1063</v>
      </c>
      <c r="L133" s="631">
        <v>105.23</v>
      </c>
      <c r="M133" s="631">
        <v>315.69</v>
      </c>
      <c r="N133" s="628">
        <v>3</v>
      </c>
      <c r="O133" s="632">
        <v>3</v>
      </c>
      <c r="P133" s="631">
        <v>210.46</v>
      </c>
      <c r="Q133" s="633">
        <v>0.66666666666666674</v>
      </c>
      <c r="R133" s="628">
        <v>2</v>
      </c>
      <c r="S133" s="633">
        <v>0.66666666666666663</v>
      </c>
      <c r="T133" s="632">
        <v>2</v>
      </c>
      <c r="U133" s="634">
        <v>0.66666666666666663</v>
      </c>
    </row>
    <row r="134" spans="1:21" ht="14.45" customHeight="1" x14ac:dyDescent="0.2">
      <c r="A134" s="627">
        <v>22</v>
      </c>
      <c r="B134" s="628" t="s">
        <v>934</v>
      </c>
      <c r="C134" s="628" t="s">
        <v>938</v>
      </c>
      <c r="D134" s="629" t="s">
        <v>1553</v>
      </c>
      <c r="E134" s="630" t="s">
        <v>947</v>
      </c>
      <c r="F134" s="628" t="s">
        <v>935</v>
      </c>
      <c r="G134" s="628" t="s">
        <v>1051</v>
      </c>
      <c r="H134" s="628" t="s">
        <v>602</v>
      </c>
      <c r="I134" s="628" t="s">
        <v>1069</v>
      </c>
      <c r="J134" s="628" t="s">
        <v>617</v>
      </c>
      <c r="K134" s="628" t="s">
        <v>1061</v>
      </c>
      <c r="L134" s="631">
        <v>63.14</v>
      </c>
      <c r="M134" s="631">
        <v>252.56</v>
      </c>
      <c r="N134" s="628">
        <v>4</v>
      </c>
      <c r="O134" s="632">
        <v>3</v>
      </c>
      <c r="P134" s="631"/>
      <c r="Q134" s="633">
        <v>0</v>
      </c>
      <c r="R134" s="628"/>
      <c r="S134" s="633">
        <v>0</v>
      </c>
      <c r="T134" s="632"/>
      <c r="U134" s="634">
        <v>0</v>
      </c>
    </row>
    <row r="135" spans="1:21" ht="14.45" customHeight="1" x14ac:dyDescent="0.2">
      <c r="A135" s="627">
        <v>22</v>
      </c>
      <c r="B135" s="628" t="s">
        <v>934</v>
      </c>
      <c r="C135" s="628" t="s">
        <v>938</v>
      </c>
      <c r="D135" s="629" t="s">
        <v>1553</v>
      </c>
      <c r="E135" s="630" t="s">
        <v>947</v>
      </c>
      <c r="F135" s="628" t="s">
        <v>935</v>
      </c>
      <c r="G135" s="628" t="s">
        <v>1051</v>
      </c>
      <c r="H135" s="628" t="s">
        <v>602</v>
      </c>
      <c r="I135" s="628" t="s">
        <v>906</v>
      </c>
      <c r="J135" s="628" t="s">
        <v>617</v>
      </c>
      <c r="K135" s="628" t="s">
        <v>907</v>
      </c>
      <c r="L135" s="631">
        <v>49.08</v>
      </c>
      <c r="M135" s="631">
        <v>245.4</v>
      </c>
      <c r="N135" s="628">
        <v>5</v>
      </c>
      <c r="O135" s="632">
        <v>3.5</v>
      </c>
      <c r="P135" s="631">
        <v>98.16</v>
      </c>
      <c r="Q135" s="633">
        <v>0.39999999999999997</v>
      </c>
      <c r="R135" s="628">
        <v>2</v>
      </c>
      <c r="S135" s="633">
        <v>0.4</v>
      </c>
      <c r="T135" s="632">
        <v>1</v>
      </c>
      <c r="U135" s="634">
        <v>0.2857142857142857</v>
      </c>
    </row>
    <row r="136" spans="1:21" ht="14.45" customHeight="1" x14ac:dyDescent="0.2">
      <c r="A136" s="627">
        <v>22</v>
      </c>
      <c r="B136" s="628" t="s">
        <v>934</v>
      </c>
      <c r="C136" s="628" t="s">
        <v>938</v>
      </c>
      <c r="D136" s="629" t="s">
        <v>1553</v>
      </c>
      <c r="E136" s="630" t="s">
        <v>947</v>
      </c>
      <c r="F136" s="628" t="s">
        <v>935</v>
      </c>
      <c r="G136" s="628" t="s">
        <v>1051</v>
      </c>
      <c r="H136" s="628" t="s">
        <v>602</v>
      </c>
      <c r="I136" s="628" t="s">
        <v>1070</v>
      </c>
      <c r="J136" s="628" t="s">
        <v>617</v>
      </c>
      <c r="K136" s="628" t="s">
        <v>1066</v>
      </c>
      <c r="L136" s="631">
        <v>126.27</v>
      </c>
      <c r="M136" s="631">
        <v>1894.05</v>
      </c>
      <c r="N136" s="628">
        <v>15</v>
      </c>
      <c r="O136" s="632">
        <v>12</v>
      </c>
      <c r="P136" s="631">
        <v>252.54</v>
      </c>
      <c r="Q136" s="633">
        <v>0.13333333333333333</v>
      </c>
      <c r="R136" s="628">
        <v>2</v>
      </c>
      <c r="S136" s="633">
        <v>0.13333333333333333</v>
      </c>
      <c r="T136" s="632">
        <v>1.5</v>
      </c>
      <c r="U136" s="634">
        <v>0.125</v>
      </c>
    </row>
    <row r="137" spans="1:21" ht="14.45" customHeight="1" x14ac:dyDescent="0.2">
      <c r="A137" s="627">
        <v>22</v>
      </c>
      <c r="B137" s="628" t="s">
        <v>934</v>
      </c>
      <c r="C137" s="628" t="s">
        <v>938</v>
      </c>
      <c r="D137" s="629" t="s">
        <v>1553</v>
      </c>
      <c r="E137" s="630" t="s">
        <v>947</v>
      </c>
      <c r="F137" s="628" t="s">
        <v>935</v>
      </c>
      <c r="G137" s="628" t="s">
        <v>1051</v>
      </c>
      <c r="H137" s="628" t="s">
        <v>602</v>
      </c>
      <c r="I137" s="628" t="s">
        <v>1071</v>
      </c>
      <c r="J137" s="628" t="s">
        <v>617</v>
      </c>
      <c r="K137" s="628" t="s">
        <v>1053</v>
      </c>
      <c r="L137" s="631">
        <v>74.08</v>
      </c>
      <c r="M137" s="631">
        <v>222.24</v>
      </c>
      <c r="N137" s="628">
        <v>3</v>
      </c>
      <c r="O137" s="632">
        <v>2.5</v>
      </c>
      <c r="P137" s="631">
        <v>74.08</v>
      </c>
      <c r="Q137" s="633">
        <v>0.33333333333333331</v>
      </c>
      <c r="R137" s="628">
        <v>1</v>
      </c>
      <c r="S137" s="633">
        <v>0.33333333333333331</v>
      </c>
      <c r="T137" s="632">
        <v>1</v>
      </c>
      <c r="U137" s="634">
        <v>0.4</v>
      </c>
    </row>
    <row r="138" spans="1:21" ht="14.45" customHeight="1" x14ac:dyDescent="0.2">
      <c r="A138" s="627">
        <v>22</v>
      </c>
      <c r="B138" s="628" t="s">
        <v>934</v>
      </c>
      <c r="C138" s="628" t="s">
        <v>938</v>
      </c>
      <c r="D138" s="629" t="s">
        <v>1553</v>
      </c>
      <c r="E138" s="630" t="s">
        <v>947</v>
      </c>
      <c r="F138" s="628" t="s">
        <v>935</v>
      </c>
      <c r="G138" s="628" t="s">
        <v>1051</v>
      </c>
      <c r="H138" s="628" t="s">
        <v>602</v>
      </c>
      <c r="I138" s="628" t="s">
        <v>905</v>
      </c>
      <c r="J138" s="628" t="s">
        <v>617</v>
      </c>
      <c r="K138" s="628" t="s">
        <v>620</v>
      </c>
      <c r="L138" s="631">
        <v>94.28</v>
      </c>
      <c r="M138" s="631">
        <v>377.12</v>
      </c>
      <c r="N138" s="628">
        <v>4</v>
      </c>
      <c r="O138" s="632">
        <v>3.5</v>
      </c>
      <c r="P138" s="631"/>
      <c r="Q138" s="633">
        <v>0</v>
      </c>
      <c r="R138" s="628"/>
      <c r="S138" s="633">
        <v>0</v>
      </c>
      <c r="T138" s="632"/>
      <c r="U138" s="634">
        <v>0</v>
      </c>
    </row>
    <row r="139" spans="1:21" ht="14.45" customHeight="1" x14ac:dyDescent="0.2">
      <c r="A139" s="627">
        <v>22</v>
      </c>
      <c r="B139" s="628" t="s">
        <v>934</v>
      </c>
      <c r="C139" s="628" t="s">
        <v>938</v>
      </c>
      <c r="D139" s="629" t="s">
        <v>1553</v>
      </c>
      <c r="E139" s="630" t="s">
        <v>947</v>
      </c>
      <c r="F139" s="628" t="s">
        <v>935</v>
      </c>
      <c r="G139" s="628" t="s">
        <v>1051</v>
      </c>
      <c r="H139" s="628" t="s">
        <v>602</v>
      </c>
      <c r="I139" s="628" t="s">
        <v>1072</v>
      </c>
      <c r="J139" s="628" t="s">
        <v>617</v>
      </c>
      <c r="K139" s="628" t="s">
        <v>1055</v>
      </c>
      <c r="L139" s="631">
        <v>168.36</v>
      </c>
      <c r="M139" s="631">
        <v>1010.1600000000001</v>
      </c>
      <c r="N139" s="628">
        <v>6</v>
      </c>
      <c r="O139" s="632">
        <v>3.5</v>
      </c>
      <c r="P139" s="631">
        <v>168.36</v>
      </c>
      <c r="Q139" s="633">
        <v>0.16666666666666666</v>
      </c>
      <c r="R139" s="628">
        <v>1</v>
      </c>
      <c r="S139" s="633">
        <v>0.16666666666666666</v>
      </c>
      <c r="T139" s="632">
        <v>0.5</v>
      </c>
      <c r="U139" s="634">
        <v>0.14285714285714285</v>
      </c>
    </row>
    <row r="140" spans="1:21" ht="14.45" customHeight="1" x14ac:dyDescent="0.2">
      <c r="A140" s="627">
        <v>22</v>
      </c>
      <c r="B140" s="628" t="s">
        <v>934</v>
      </c>
      <c r="C140" s="628" t="s">
        <v>938</v>
      </c>
      <c r="D140" s="629" t="s">
        <v>1553</v>
      </c>
      <c r="E140" s="630" t="s">
        <v>947</v>
      </c>
      <c r="F140" s="628" t="s">
        <v>935</v>
      </c>
      <c r="G140" s="628" t="s">
        <v>1051</v>
      </c>
      <c r="H140" s="628" t="s">
        <v>602</v>
      </c>
      <c r="I140" s="628" t="s">
        <v>1073</v>
      </c>
      <c r="J140" s="628" t="s">
        <v>617</v>
      </c>
      <c r="K140" s="628" t="s">
        <v>1057</v>
      </c>
      <c r="L140" s="631">
        <v>115.33</v>
      </c>
      <c r="M140" s="631">
        <v>576.65</v>
      </c>
      <c r="N140" s="628">
        <v>5</v>
      </c>
      <c r="O140" s="632">
        <v>5</v>
      </c>
      <c r="P140" s="631">
        <v>230.66</v>
      </c>
      <c r="Q140" s="633">
        <v>0.4</v>
      </c>
      <c r="R140" s="628">
        <v>2</v>
      </c>
      <c r="S140" s="633">
        <v>0.4</v>
      </c>
      <c r="T140" s="632">
        <v>2</v>
      </c>
      <c r="U140" s="634">
        <v>0.4</v>
      </c>
    </row>
    <row r="141" spans="1:21" ht="14.45" customHeight="1" x14ac:dyDescent="0.2">
      <c r="A141" s="627">
        <v>22</v>
      </c>
      <c r="B141" s="628" t="s">
        <v>934</v>
      </c>
      <c r="C141" s="628" t="s">
        <v>938</v>
      </c>
      <c r="D141" s="629" t="s">
        <v>1553</v>
      </c>
      <c r="E141" s="630" t="s">
        <v>947</v>
      </c>
      <c r="F141" s="628" t="s">
        <v>935</v>
      </c>
      <c r="G141" s="628" t="s">
        <v>1078</v>
      </c>
      <c r="H141" s="628" t="s">
        <v>329</v>
      </c>
      <c r="I141" s="628" t="s">
        <v>1079</v>
      </c>
      <c r="J141" s="628" t="s">
        <v>1080</v>
      </c>
      <c r="K141" s="628" t="s">
        <v>1081</v>
      </c>
      <c r="L141" s="631">
        <v>0</v>
      </c>
      <c r="M141" s="631">
        <v>0</v>
      </c>
      <c r="N141" s="628">
        <v>5</v>
      </c>
      <c r="O141" s="632">
        <v>3.5</v>
      </c>
      <c r="P141" s="631">
        <v>0</v>
      </c>
      <c r="Q141" s="633"/>
      <c r="R141" s="628">
        <v>4</v>
      </c>
      <c r="S141" s="633">
        <v>0.8</v>
      </c>
      <c r="T141" s="632">
        <v>3</v>
      </c>
      <c r="U141" s="634">
        <v>0.8571428571428571</v>
      </c>
    </row>
    <row r="142" spans="1:21" ht="14.45" customHeight="1" x14ac:dyDescent="0.2">
      <c r="A142" s="627">
        <v>22</v>
      </c>
      <c r="B142" s="628" t="s">
        <v>934</v>
      </c>
      <c r="C142" s="628" t="s">
        <v>938</v>
      </c>
      <c r="D142" s="629" t="s">
        <v>1553</v>
      </c>
      <c r="E142" s="630" t="s">
        <v>949</v>
      </c>
      <c r="F142" s="628" t="s">
        <v>935</v>
      </c>
      <c r="G142" s="628" t="s">
        <v>960</v>
      </c>
      <c r="H142" s="628" t="s">
        <v>329</v>
      </c>
      <c r="I142" s="628" t="s">
        <v>1240</v>
      </c>
      <c r="J142" s="628" t="s">
        <v>962</v>
      </c>
      <c r="K142" s="628" t="s">
        <v>957</v>
      </c>
      <c r="L142" s="631">
        <v>230.51</v>
      </c>
      <c r="M142" s="631">
        <v>461.02</v>
      </c>
      <c r="N142" s="628">
        <v>2</v>
      </c>
      <c r="O142" s="632">
        <v>1.5</v>
      </c>
      <c r="P142" s="631">
        <v>230.51</v>
      </c>
      <c r="Q142" s="633">
        <v>0.5</v>
      </c>
      <c r="R142" s="628">
        <v>1</v>
      </c>
      <c r="S142" s="633">
        <v>0.5</v>
      </c>
      <c r="T142" s="632">
        <v>1</v>
      </c>
      <c r="U142" s="634">
        <v>0.66666666666666663</v>
      </c>
    </row>
    <row r="143" spans="1:21" ht="14.45" customHeight="1" x14ac:dyDescent="0.2">
      <c r="A143" s="627">
        <v>22</v>
      </c>
      <c r="B143" s="628" t="s">
        <v>934</v>
      </c>
      <c r="C143" s="628" t="s">
        <v>938</v>
      </c>
      <c r="D143" s="629" t="s">
        <v>1553</v>
      </c>
      <c r="E143" s="630" t="s">
        <v>949</v>
      </c>
      <c r="F143" s="628" t="s">
        <v>935</v>
      </c>
      <c r="G143" s="628" t="s">
        <v>1097</v>
      </c>
      <c r="H143" s="628" t="s">
        <v>329</v>
      </c>
      <c r="I143" s="628" t="s">
        <v>1241</v>
      </c>
      <c r="J143" s="628" t="s">
        <v>1242</v>
      </c>
      <c r="K143" s="628" t="s">
        <v>1243</v>
      </c>
      <c r="L143" s="631">
        <v>0</v>
      </c>
      <c r="M143" s="631">
        <v>0</v>
      </c>
      <c r="N143" s="628">
        <v>1</v>
      </c>
      <c r="O143" s="632">
        <v>0.5</v>
      </c>
      <c r="P143" s="631"/>
      <c r="Q143" s="633"/>
      <c r="R143" s="628"/>
      <c r="S143" s="633">
        <v>0</v>
      </c>
      <c r="T143" s="632"/>
      <c r="U143" s="634">
        <v>0</v>
      </c>
    </row>
    <row r="144" spans="1:21" ht="14.45" customHeight="1" x14ac:dyDescent="0.2">
      <c r="A144" s="627">
        <v>22</v>
      </c>
      <c r="B144" s="628" t="s">
        <v>934</v>
      </c>
      <c r="C144" s="628" t="s">
        <v>938</v>
      </c>
      <c r="D144" s="629" t="s">
        <v>1553</v>
      </c>
      <c r="E144" s="630" t="s">
        <v>950</v>
      </c>
      <c r="F144" s="628" t="s">
        <v>935</v>
      </c>
      <c r="G144" s="628" t="s">
        <v>1244</v>
      </c>
      <c r="H144" s="628" t="s">
        <v>602</v>
      </c>
      <c r="I144" s="628" t="s">
        <v>1245</v>
      </c>
      <c r="J144" s="628" t="s">
        <v>1246</v>
      </c>
      <c r="K144" s="628" t="s">
        <v>1247</v>
      </c>
      <c r="L144" s="631">
        <v>93.27</v>
      </c>
      <c r="M144" s="631">
        <v>93.27</v>
      </c>
      <c r="N144" s="628">
        <v>1</v>
      </c>
      <c r="O144" s="632">
        <v>0.5</v>
      </c>
      <c r="P144" s="631">
        <v>93.27</v>
      </c>
      <c r="Q144" s="633">
        <v>1</v>
      </c>
      <c r="R144" s="628">
        <v>1</v>
      </c>
      <c r="S144" s="633">
        <v>1</v>
      </c>
      <c r="T144" s="632">
        <v>0.5</v>
      </c>
      <c r="U144" s="634">
        <v>1</v>
      </c>
    </row>
    <row r="145" spans="1:21" ht="14.45" customHeight="1" x14ac:dyDescent="0.2">
      <c r="A145" s="627">
        <v>22</v>
      </c>
      <c r="B145" s="628" t="s">
        <v>934</v>
      </c>
      <c r="C145" s="628" t="s">
        <v>938</v>
      </c>
      <c r="D145" s="629" t="s">
        <v>1553</v>
      </c>
      <c r="E145" s="630" t="s">
        <v>950</v>
      </c>
      <c r="F145" s="628" t="s">
        <v>935</v>
      </c>
      <c r="G145" s="628" t="s">
        <v>1244</v>
      </c>
      <c r="H145" s="628" t="s">
        <v>602</v>
      </c>
      <c r="I145" s="628" t="s">
        <v>1248</v>
      </c>
      <c r="J145" s="628" t="s">
        <v>1246</v>
      </c>
      <c r="K145" s="628" t="s">
        <v>1249</v>
      </c>
      <c r="L145" s="631">
        <v>186.55</v>
      </c>
      <c r="M145" s="631">
        <v>186.55</v>
      </c>
      <c r="N145" s="628">
        <v>1</v>
      </c>
      <c r="O145" s="632">
        <v>0.5</v>
      </c>
      <c r="P145" s="631">
        <v>186.55</v>
      </c>
      <c r="Q145" s="633">
        <v>1</v>
      </c>
      <c r="R145" s="628">
        <v>1</v>
      </c>
      <c r="S145" s="633">
        <v>1</v>
      </c>
      <c r="T145" s="632">
        <v>0.5</v>
      </c>
      <c r="U145" s="634">
        <v>1</v>
      </c>
    </row>
    <row r="146" spans="1:21" ht="14.45" customHeight="1" x14ac:dyDescent="0.2">
      <c r="A146" s="627">
        <v>22</v>
      </c>
      <c r="B146" s="628" t="s">
        <v>934</v>
      </c>
      <c r="C146" s="628" t="s">
        <v>938</v>
      </c>
      <c r="D146" s="629" t="s">
        <v>1553</v>
      </c>
      <c r="E146" s="630" t="s">
        <v>950</v>
      </c>
      <c r="F146" s="628" t="s">
        <v>935</v>
      </c>
      <c r="G146" s="628" t="s">
        <v>1244</v>
      </c>
      <c r="H146" s="628" t="s">
        <v>602</v>
      </c>
      <c r="I146" s="628" t="s">
        <v>1250</v>
      </c>
      <c r="J146" s="628" t="s">
        <v>1246</v>
      </c>
      <c r="K146" s="628" t="s">
        <v>1251</v>
      </c>
      <c r="L146" s="631">
        <v>62.18</v>
      </c>
      <c r="M146" s="631">
        <v>124.36</v>
      </c>
      <c r="N146" s="628">
        <v>2</v>
      </c>
      <c r="O146" s="632">
        <v>0.5</v>
      </c>
      <c r="P146" s="631">
        <v>124.36</v>
      </c>
      <c r="Q146" s="633">
        <v>1</v>
      </c>
      <c r="R146" s="628">
        <v>2</v>
      </c>
      <c r="S146" s="633">
        <v>1</v>
      </c>
      <c r="T146" s="632">
        <v>0.5</v>
      </c>
      <c r="U146" s="634">
        <v>1</v>
      </c>
    </row>
    <row r="147" spans="1:21" ht="14.45" customHeight="1" x14ac:dyDescent="0.2">
      <c r="A147" s="627">
        <v>22</v>
      </c>
      <c r="B147" s="628" t="s">
        <v>934</v>
      </c>
      <c r="C147" s="628" t="s">
        <v>938</v>
      </c>
      <c r="D147" s="629" t="s">
        <v>1553</v>
      </c>
      <c r="E147" s="630" t="s">
        <v>950</v>
      </c>
      <c r="F147" s="628" t="s">
        <v>935</v>
      </c>
      <c r="G147" s="628" t="s">
        <v>1252</v>
      </c>
      <c r="H147" s="628" t="s">
        <v>329</v>
      </c>
      <c r="I147" s="628" t="s">
        <v>1253</v>
      </c>
      <c r="J147" s="628" t="s">
        <v>1254</v>
      </c>
      <c r="K147" s="628" t="s">
        <v>1255</v>
      </c>
      <c r="L147" s="631">
        <v>84.83</v>
      </c>
      <c r="M147" s="631">
        <v>84.83</v>
      </c>
      <c r="N147" s="628">
        <v>1</v>
      </c>
      <c r="O147" s="632">
        <v>1</v>
      </c>
      <c r="P147" s="631">
        <v>84.83</v>
      </c>
      <c r="Q147" s="633">
        <v>1</v>
      </c>
      <c r="R147" s="628">
        <v>1</v>
      </c>
      <c r="S147" s="633">
        <v>1</v>
      </c>
      <c r="T147" s="632">
        <v>1</v>
      </c>
      <c r="U147" s="634">
        <v>1</v>
      </c>
    </row>
    <row r="148" spans="1:21" ht="14.45" customHeight="1" x14ac:dyDescent="0.2">
      <c r="A148" s="627">
        <v>22</v>
      </c>
      <c r="B148" s="628" t="s">
        <v>934</v>
      </c>
      <c r="C148" s="628" t="s">
        <v>938</v>
      </c>
      <c r="D148" s="629" t="s">
        <v>1553</v>
      </c>
      <c r="E148" s="630" t="s">
        <v>950</v>
      </c>
      <c r="F148" s="628" t="s">
        <v>935</v>
      </c>
      <c r="G148" s="628" t="s">
        <v>955</v>
      </c>
      <c r="H148" s="628" t="s">
        <v>602</v>
      </c>
      <c r="I148" s="628" t="s">
        <v>891</v>
      </c>
      <c r="J148" s="628" t="s">
        <v>892</v>
      </c>
      <c r="K148" s="628" t="s">
        <v>604</v>
      </c>
      <c r="L148" s="631">
        <v>17.559999999999999</v>
      </c>
      <c r="M148" s="631">
        <v>105.35999999999999</v>
      </c>
      <c r="N148" s="628">
        <v>6</v>
      </c>
      <c r="O148" s="632">
        <v>1.5</v>
      </c>
      <c r="P148" s="631">
        <v>105.35999999999999</v>
      </c>
      <c r="Q148" s="633">
        <v>1</v>
      </c>
      <c r="R148" s="628">
        <v>6</v>
      </c>
      <c r="S148" s="633">
        <v>1</v>
      </c>
      <c r="T148" s="632">
        <v>1.5</v>
      </c>
      <c r="U148" s="634">
        <v>1</v>
      </c>
    </row>
    <row r="149" spans="1:21" ht="14.45" customHeight="1" x14ac:dyDescent="0.2">
      <c r="A149" s="627">
        <v>22</v>
      </c>
      <c r="B149" s="628" t="s">
        <v>934</v>
      </c>
      <c r="C149" s="628" t="s">
        <v>938</v>
      </c>
      <c r="D149" s="629" t="s">
        <v>1553</v>
      </c>
      <c r="E149" s="630" t="s">
        <v>950</v>
      </c>
      <c r="F149" s="628" t="s">
        <v>935</v>
      </c>
      <c r="G149" s="628" t="s">
        <v>986</v>
      </c>
      <c r="H149" s="628" t="s">
        <v>602</v>
      </c>
      <c r="I149" s="628" t="s">
        <v>987</v>
      </c>
      <c r="J149" s="628" t="s">
        <v>988</v>
      </c>
      <c r="K149" s="628" t="s">
        <v>989</v>
      </c>
      <c r="L149" s="631">
        <v>773.45</v>
      </c>
      <c r="M149" s="631">
        <v>2320.3500000000004</v>
      </c>
      <c r="N149" s="628">
        <v>3</v>
      </c>
      <c r="O149" s="632">
        <v>1</v>
      </c>
      <c r="P149" s="631"/>
      <c r="Q149" s="633">
        <v>0</v>
      </c>
      <c r="R149" s="628"/>
      <c r="S149" s="633">
        <v>0</v>
      </c>
      <c r="T149" s="632"/>
      <c r="U149" s="634">
        <v>0</v>
      </c>
    </row>
    <row r="150" spans="1:21" ht="14.45" customHeight="1" x14ac:dyDescent="0.2">
      <c r="A150" s="627">
        <v>22</v>
      </c>
      <c r="B150" s="628" t="s">
        <v>934</v>
      </c>
      <c r="C150" s="628" t="s">
        <v>938</v>
      </c>
      <c r="D150" s="629" t="s">
        <v>1553</v>
      </c>
      <c r="E150" s="630" t="s">
        <v>950</v>
      </c>
      <c r="F150" s="628" t="s">
        <v>935</v>
      </c>
      <c r="G150" s="628" t="s">
        <v>990</v>
      </c>
      <c r="H150" s="628" t="s">
        <v>329</v>
      </c>
      <c r="I150" s="628" t="s">
        <v>1256</v>
      </c>
      <c r="J150" s="628" t="s">
        <v>1257</v>
      </c>
      <c r="K150" s="628" t="s">
        <v>1258</v>
      </c>
      <c r="L150" s="631">
        <v>52.75</v>
      </c>
      <c r="M150" s="631">
        <v>52.75</v>
      </c>
      <c r="N150" s="628">
        <v>1</v>
      </c>
      <c r="O150" s="632">
        <v>0.5</v>
      </c>
      <c r="P150" s="631">
        <v>52.75</v>
      </c>
      <c r="Q150" s="633">
        <v>1</v>
      </c>
      <c r="R150" s="628">
        <v>1</v>
      </c>
      <c r="S150" s="633">
        <v>1</v>
      </c>
      <c r="T150" s="632">
        <v>0.5</v>
      </c>
      <c r="U150" s="634">
        <v>1</v>
      </c>
    </row>
    <row r="151" spans="1:21" ht="14.45" customHeight="1" x14ac:dyDescent="0.2">
      <c r="A151" s="627">
        <v>22</v>
      </c>
      <c r="B151" s="628" t="s">
        <v>934</v>
      </c>
      <c r="C151" s="628" t="s">
        <v>938</v>
      </c>
      <c r="D151" s="629" t="s">
        <v>1553</v>
      </c>
      <c r="E151" s="630" t="s">
        <v>950</v>
      </c>
      <c r="F151" s="628" t="s">
        <v>935</v>
      </c>
      <c r="G151" s="628" t="s">
        <v>998</v>
      </c>
      <c r="H151" s="628" t="s">
        <v>329</v>
      </c>
      <c r="I151" s="628" t="s">
        <v>1002</v>
      </c>
      <c r="J151" s="628" t="s">
        <v>1003</v>
      </c>
      <c r="K151" s="628" t="s">
        <v>1004</v>
      </c>
      <c r="L151" s="631">
        <v>35.25</v>
      </c>
      <c r="M151" s="631">
        <v>70.5</v>
      </c>
      <c r="N151" s="628">
        <v>2</v>
      </c>
      <c r="O151" s="632">
        <v>1</v>
      </c>
      <c r="P151" s="631">
        <v>70.5</v>
      </c>
      <c r="Q151" s="633">
        <v>1</v>
      </c>
      <c r="R151" s="628">
        <v>2</v>
      </c>
      <c r="S151" s="633">
        <v>1</v>
      </c>
      <c r="T151" s="632">
        <v>1</v>
      </c>
      <c r="U151" s="634">
        <v>1</v>
      </c>
    </row>
    <row r="152" spans="1:21" ht="14.45" customHeight="1" x14ac:dyDescent="0.2">
      <c r="A152" s="627">
        <v>22</v>
      </c>
      <c r="B152" s="628" t="s">
        <v>934</v>
      </c>
      <c r="C152" s="628" t="s">
        <v>938</v>
      </c>
      <c r="D152" s="629" t="s">
        <v>1553</v>
      </c>
      <c r="E152" s="630" t="s">
        <v>950</v>
      </c>
      <c r="F152" s="628" t="s">
        <v>935</v>
      </c>
      <c r="G152" s="628" t="s">
        <v>1005</v>
      </c>
      <c r="H152" s="628" t="s">
        <v>329</v>
      </c>
      <c r="I152" s="628" t="s">
        <v>1006</v>
      </c>
      <c r="J152" s="628" t="s">
        <v>1007</v>
      </c>
      <c r="K152" s="628" t="s">
        <v>1008</v>
      </c>
      <c r="L152" s="631">
        <v>27.37</v>
      </c>
      <c r="M152" s="631">
        <v>27.37</v>
      </c>
      <c r="N152" s="628">
        <v>1</v>
      </c>
      <c r="O152" s="632">
        <v>0.5</v>
      </c>
      <c r="P152" s="631">
        <v>27.37</v>
      </c>
      <c r="Q152" s="633">
        <v>1</v>
      </c>
      <c r="R152" s="628">
        <v>1</v>
      </c>
      <c r="S152" s="633">
        <v>1</v>
      </c>
      <c r="T152" s="632">
        <v>0.5</v>
      </c>
      <c r="U152" s="634">
        <v>1</v>
      </c>
    </row>
    <row r="153" spans="1:21" ht="14.45" customHeight="1" x14ac:dyDescent="0.2">
      <c r="A153" s="627">
        <v>22</v>
      </c>
      <c r="B153" s="628" t="s">
        <v>934</v>
      </c>
      <c r="C153" s="628" t="s">
        <v>938</v>
      </c>
      <c r="D153" s="629" t="s">
        <v>1553</v>
      </c>
      <c r="E153" s="630" t="s">
        <v>950</v>
      </c>
      <c r="F153" s="628" t="s">
        <v>935</v>
      </c>
      <c r="G153" s="628" t="s">
        <v>1005</v>
      </c>
      <c r="H153" s="628" t="s">
        <v>329</v>
      </c>
      <c r="I153" s="628" t="s">
        <v>1259</v>
      </c>
      <c r="J153" s="628" t="s">
        <v>1007</v>
      </c>
      <c r="K153" s="628" t="s">
        <v>1008</v>
      </c>
      <c r="L153" s="631">
        <v>93.71</v>
      </c>
      <c r="M153" s="631">
        <v>93.71</v>
      </c>
      <c r="N153" s="628">
        <v>1</v>
      </c>
      <c r="O153" s="632">
        <v>1</v>
      </c>
      <c r="P153" s="631">
        <v>93.71</v>
      </c>
      <c r="Q153" s="633">
        <v>1</v>
      </c>
      <c r="R153" s="628">
        <v>1</v>
      </c>
      <c r="S153" s="633">
        <v>1</v>
      </c>
      <c r="T153" s="632">
        <v>1</v>
      </c>
      <c r="U153" s="634">
        <v>1</v>
      </c>
    </row>
    <row r="154" spans="1:21" ht="14.45" customHeight="1" x14ac:dyDescent="0.2">
      <c r="A154" s="627">
        <v>22</v>
      </c>
      <c r="B154" s="628" t="s">
        <v>934</v>
      </c>
      <c r="C154" s="628" t="s">
        <v>938</v>
      </c>
      <c r="D154" s="629" t="s">
        <v>1553</v>
      </c>
      <c r="E154" s="630" t="s">
        <v>950</v>
      </c>
      <c r="F154" s="628" t="s">
        <v>935</v>
      </c>
      <c r="G154" s="628" t="s">
        <v>1046</v>
      </c>
      <c r="H154" s="628" t="s">
        <v>329</v>
      </c>
      <c r="I154" s="628" t="s">
        <v>1260</v>
      </c>
      <c r="J154" s="628" t="s">
        <v>1261</v>
      </c>
      <c r="K154" s="628" t="s">
        <v>910</v>
      </c>
      <c r="L154" s="631">
        <v>0</v>
      </c>
      <c r="M154" s="631">
        <v>0</v>
      </c>
      <c r="N154" s="628">
        <v>2</v>
      </c>
      <c r="O154" s="632">
        <v>1</v>
      </c>
      <c r="P154" s="631">
        <v>0</v>
      </c>
      <c r="Q154" s="633"/>
      <c r="R154" s="628">
        <v>2</v>
      </c>
      <c r="S154" s="633">
        <v>1</v>
      </c>
      <c r="T154" s="632">
        <v>1</v>
      </c>
      <c r="U154" s="634">
        <v>1</v>
      </c>
    </row>
    <row r="155" spans="1:21" ht="14.45" customHeight="1" x14ac:dyDescent="0.2">
      <c r="A155" s="627">
        <v>22</v>
      </c>
      <c r="B155" s="628" t="s">
        <v>934</v>
      </c>
      <c r="C155" s="628" t="s">
        <v>938</v>
      </c>
      <c r="D155" s="629" t="s">
        <v>1553</v>
      </c>
      <c r="E155" s="630" t="s">
        <v>950</v>
      </c>
      <c r="F155" s="628" t="s">
        <v>935</v>
      </c>
      <c r="G155" s="628" t="s">
        <v>1046</v>
      </c>
      <c r="H155" s="628" t="s">
        <v>602</v>
      </c>
      <c r="I155" s="628" t="s">
        <v>911</v>
      </c>
      <c r="J155" s="628" t="s">
        <v>680</v>
      </c>
      <c r="K155" s="628" t="s">
        <v>912</v>
      </c>
      <c r="L155" s="631">
        <v>0</v>
      </c>
      <c r="M155" s="631">
        <v>0</v>
      </c>
      <c r="N155" s="628">
        <v>2</v>
      </c>
      <c r="O155" s="632">
        <v>1.5</v>
      </c>
      <c r="P155" s="631">
        <v>0</v>
      </c>
      <c r="Q155" s="633"/>
      <c r="R155" s="628">
        <v>2</v>
      </c>
      <c r="S155" s="633">
        <v>1</v>
      </c>
      <c r="T155" s="632">
        <v>1.5</v>
      </c>
      <c r="U155" s="634">
        <v>1</v>
      </c>
    </row>
    <row r="156" spans="1:21" ht="14.45" customHeight="1" x14ac:dyDescent="0.2">
      <c r="A156" s="627">
        <v>22</v>
      </c>
      <c r="B156" s="628" t="s">
        <v>934</v>
      </c>
      <c r="C156" s="628" t="s">
        <v>938</v>
      </c>
      <c r="D156" s="629" t="s">
        <v>1553</v>
      </c>
      <c r="E156" s="630" t="s">
        <v>950</v>
      </c>
      <c r="F156" s="628" t="s">
        <v>935</v>
      </c>
      <c r="G156" s="628" t="s">
        <v>1046</v>
      </c>
      <c r="H156" s="628" t="s">
        <v>602</v>
      </c>
      <c r="I156" s="628" t="s">
        <v>909</v>
      </c>
      <c r="J156" s="628" t="s">
        <v>680</v>
      </c>
      <c r="K156" s="628" t="s">
        <v>910</v>
      </c>
      <c r="L156" s="631">
        <v>0</v>
      </c>
      <c r="M156" s="631">
        <v>0</v>
      </c>
      <c r="N156" s="628">
        <v>4</v>
      </c>
      <c r="O156" s="632">
        <v>1.5</v>
      </c>
      <c r="P156" s="631">
        <v>0</v>
      </c>
      <c r="Q156" s="633"/>
      <c r="R156" s="628">
        <v>4</v>
      </c>
      <c r="S156" s="633">
        <v>1</v>
      </c>
      <c r="T156" s="632">
        <v>1.5</v>
      </c>
      <c r="U156" s="634">
        <v>1</v>
      </c>
    </row>
    <row r="157" spans="1:21" ht="14.45" customHeight="1" x14ac:dyDescent="0.2">
      <c r="A157" s="627">
        <v>22</v>
      </c>
      <c r="B157" s="628" t="s">
        <v>934</v>
      </c>
      <c r="C157" s="628" t="s">
        <v>938</v>
      </c>
      <c r="D157" s="629" t="s">
        <v>1553</v>
      </c>
      <c r="E157" s="630" t="s">
        <v>950</v>
      </c>
      <c r="F157" s="628" t="s">
        <v>935</v>
      </c>
      <c r="G157" s="628" t="s">
        <v>1051</v>
      </c>
      <c r="H157" s="628" t="s">
        <v>329</v>
      </c>
      <c r="I157" s="628" t="s">
        <v>1052</v>
      </c>
      <c r="J157" s="628" t="s">
        <v>617</v>
      </c>
      <c r="K157" s="628" t="s">
        <v>1053</v>
      </c>
      <c r="L157" s="631">
        <v>74.08</v>
      </c>
      <c r="M157" s="631">
        <v>74.08</v>
      </c>
      <c r="N157" s="628">
        <v>1</v>
      </c>
      <c r="O157" s="632">
        <v>1</v>
      </c>
      <c r="P157" s="631"/>
      <c r="Q157" s="633">
        <v>0</v>
      </c>
      <c r="R157" s="628"/>
      <c r="S157" s="633">
        <v>0</v>
      </c>
      <c r="T157" s="632"/>
      <c r="U157" s="634">
        <v>0</v>
      </c>
    </row>
    <row r="158" spans="1:21" ht="14.45" customHeight="1" x14ac:dyDescent="0.2">
      <c r="A158" s="627">
        <v>22</v>
      </c>
      <c r="B158" s="628" t="s">
        <v>934</v>
      </c>
      <c r="C158" s="628" t="s">
        <v>938</v>
      </c>
      <c r="D158" s="629" t="s">
        <v>1553</v>
      </c>
      <c r="E158" s="630" t="s">
        <v>950</v>
      </c>
      <c r="F158" s="628" t="s">
        <v>935</v>
      </c>
      <c r="G158" s="628" t="s">
        <v>1051</v>
      </c>
      <c r="H158" s="628" t="s">
        <v>602</v>
      </c>
      <c r="I158" s="628" t="s">
        <v>898</v>
      </c>
      <c r="J158" s="628" t="s">
        <v>896</v>
      </c>
      <c r="K158" s="628" t="s">
        <v>899</v>
      </c>
      <c r="L158" s="631">
        <v>126.27</v>
      </c>
      <c r="M158" s="631">
        <v>126.27</v>
      </c>
      <c r="N158" s="628">
        <v>1</v>
      </c>
      <c r="O158" s="632">
        <v>1</v>
      </c>
      <c r="P158" s="631">
        <v>126.27</v>
      </c>
      <c r="Q158" s="633">
        <v>1</v>
      </c>
      <c r="R158" s="628">
        <v>1</v>
      </c>
      <c r="S158" s="633">
        <v>1</v>
      </c>
      <c r="T158" s="632">
        <v>1</v>
      </c>
      <c r="U158" s="634">
        <v>1</v>
      </c>
    </row>
    <row r="159" spans="1:21" ht="14.45" customHeight="1" x14ac:dyDescent="0.2">
      <c r="A159" s="627">
        <v>22</v>
      </c>
      <c r="B159" s="628" t="s">
        <v>934</v>
      </c>
      <c r="C159" s="628" t="s">
        <v>938</v>
      </c>
      <c r="D159" s="629" t="s">
        <v>1553</v>
      </c>
      <c r="E159" s="630" t="s">
        <v>950</v>
      </c>
      <c r="F159" s="628" t="s">
        <v>935</v>
      </c>
      <c r="G159" s="628" t="s">
        <v>1051</v>
      </c>
      <c r="H159" s="628" t="s">
        <v>602</v>
      </c>
      <c r="I159" s="628" t="s">
        <v>1058</v>
      </c>
      <c r="J159" s="628" t="s">
        <v>896</v>
      </c>
      <c r="K159" s="628" t="s">
        <v>1059</v>
      </c>
      <c r="L159" s="631">
        <v>63.14</v>
      </c>
      <c r="M159" s="631">
        <v>252.56</v>
      </c>
      <c r="N159" s="628">
        <v>4</v>
      </c>
      <c r="O159" s="632">
        <v>2.5</v>
      </c>
      <c r="P159" s="631">
        <v>252.56</v>
      </c>
      <c r="Q159" s="633">
        <v>1</v>
      </c>
      <c r="R159" s="628">
        <v>4</v>
      </c>
      <c r="S159" s="633">
        <v>1</v>
      </c>
      <c r="T159" s="632">
        <v>2.5</v>
      </c>
      <c r="U159" s="634">
        <v>1</v>
      </c>
    </row>
    <row r="160" spans="1:21" ht="14.45" customHeight="1" x14ac:dyDescent="0.2">
      <c r="A160" s="627">
        <v>22</v>
      </c>
      <c r="B160" s="628" t="s">
        <v>934</v>
      </c>
      <c r="C160" s="628" t="s">
        <v>938</v>
      </c>
      <c r="D160" s="629" t="s">
        <v>1553</v>
      </c>
      <c r="E160" s="630" t="s">
        <v>950</v>
      </c>
      <c r="F160" s="628" t="s">
        <v>935</v>
      </c>
      <c r="G160" s="628" t="s">
        <v>1051</v>
      </c>
      <c r="H160" s="628" t="s">
        <v>602</v>
      </c>
      <c r="I160" s="628" t="s">
        <v>902</v>
      </c>
      <c r="J160" s="628" t="s">
        <v>896</v>
      </c>
      <c r="K160" s="628" t="s">
        <v>903</v>
      </c>
      <c r="L160" s="631">
        <v>84.18</v>
      </c>
      <c r="M160" s="631">
        <v>168.36</v>
      </c>
      <c r="N160" s="628">
        <v>2</v>
      </c>
      <c r="O160" s="632">
        <v>2</v>
      </c>
      <c r="P160" s="631">
        <v>84.18</v>
      </c>
      <c r="Q160" s="633">
        <v>0.5</v>
      </c>
      <c r="R160" s="628">
        <v>1</v>
      </c>
      <c r="S160" s="633">
        <v>0.5</v>
      </c>
      <c r="T160" s="632">
        <v>1</v>
      </c>
      <c r="U160" s="634">
        <v>0.5</v>
      </c>
    </row>
    <row r="161" spans="1:21" ht="14.45" customHeight="1" x14ac:dyDescent="0.2">
      <c r="A161" s="627">
        <v>22</v>
      </c>
      <c r="B161" s="628" t="s">
        <v>934</v>
      </c>
      <c r="C161" s="628" t="s">
        <v>938</v>
      </c>
      <c r="D161" s="629" t="s">
        <v>1553</v>
      </c>
      <c r="E161" s="630" t="s">
        <v>950</v>
      </c>
      <c r="F161" s="628" t="s">
        <v>935</v>
      </c>
      <c r="G161" s="628" t="s">
        <v>1051</v>
      </c>
      <c r="H161" s="628" t="s">
        <v>329</v>
      </c>
      <c r="I161" s="628" t="s">
        <v>1060</v>
      </c>
      <c r="J161" s="628" t="s">
        <v>617</v>
      </c>
      <c r="K161" s="628" t="s">
        <v>1061</v>
      </c>
      <c r="L161" s="631">
        <v>63.14</v>
      </c>
      <c r="M161" s="631">
        <v>63.14</v>
      </c>
      <c r="N161" s="628">
        <v>1</v>
      </c>
      <c r="O161" s="632">
        <v>1</v>
      </c>
      <c r="P161" s="631"/>
      <c r="Q161" s="633">
        <v>0</v>
      </c>
      <c r="R161" s="628"/>
      <c r="S161" s="633">
        <v>0</v>
      </c>
      <c r="T161" s="632"/>
      <c r="U161" s="634">
        <v>0</v>
      </c>
    </row>
    <row r="162" spans="1:21" ht="14.45" customHeight="1" x14ac:dyDescent="0.2">
      <c r="A162" s="627">
        <v>22</v>
      </c>
      <c r="B162" s="628" t="s">
        <v>934</v>
      </c>
      <c r="C162" s="628" t="s">
        <v>938</v>
      </c>
      <c r="D162" s="629" t="s">
        <v>1553</v>
      </c>
      <c r="E162" s="630" t="s">
        <v>950</v>
      </c>
      <c r="F162" s="628" t="s">
        <v>935</v>
      </c>
      <c r="G162" s="628" t="s">
        <v>1051</v>
      </c>
      <c r="H162" s="628" t="s">
        <v>602</v>
      </c>
      <c r="I162" s="628" t="s">
        <v>900</v>
      </c>
      <c r="J162" s="628" t="s">
        <v>896</v>
      </c>
      <c r="K162" s="628" t="s">
        <v>901</v>
      </c>
      <c r="L162" s="631">
        <v>49.08</v>
      </c>
      <c r="M162" s="631">
        <v>98.16</v>
      </c>
      <c r="N162" s="628">
        <v>2</v>
      </c>
      <c r="O162" s="632">
        <v>1.5</v>
      </c>
      <c r="P162" s="631">
        <v>98.16</v>
      </c>
      <c r="Q162" s="633">
        <v>1</v>
      </c>
      <c r="R162" s="628">
        <v>2</v>
      </c>
      <c r="S162" s="633">
        <v>1</v>
      </c>
      <c r="T162" s="632">
        <v>1.5</v>
      </c>
      <c r="U162" s="634">
        <v>1</v>
      </c>
    </row>
    <row r="163" spans="1:21" ht="14.45" customHeight="1" x14ac:dyDescent="0.2">
      <c r="A163" s="627">
        <v>22</v>
      </c>
      <c r="B163" s="628" t="s">
        <v>934</v>
      </c>
      <c r="C163" s="628" t="s">
        <v>938</v>
      </c>
      <c r="D163" s="629" t="s">
        <v>1553</v>
      </c>
      <c r="E163" s="630" t="s">
        <v>950</v>
      </c>
      <c r="F163" s="628" t="s">
        <v>935</v>
      </c>
      <c r="G163" s="628" t="s">
        <v>1051</v>
      </c>
      <c r="H163" s="628" t="s">
        <v>602</v>
      </c>
      <c r="I163" s="628" t="s">
        <v>904</v>
      </c>
      <c r="J163" s="628" t="s">
        <v>617</v>
      </c>
      <c r="K163" s="628" t="s">
        <v>618</v>
      </c>
      <c r="L163" s="631">
        <v>84.18</v>
      </c>
      <c r="M163" s="631">
        <v>84.18</v>
      </c>
      <c r="N163" s="628">
        <v>1</v>
      </c>
      <c r="O163" s="632">
        <v>1</v>
      </c>
      <c r="P163" s="631"/>
      <c r="Q163" s="633">
        <v>0</v>
      </c>
      <c r="R163" s="628"/>
      <c r="S163" s="633">
        <v>0</v>
      </c>
      <c r="T163" s="632"/>
      <c r="U163" s="634">
        <v>0</v>
      </c>
    </row>
    <row r="164" spans="1:21" ht="14.45" customHeight="1" x14ac:dyDescent="0.2">
      <c r="A164" s="627">
        <v>22</v>
      </c>
      <c r="B164" s="628" t="s">
        <v>934</v>
      </c>
      <c r="C164" s="628" t="s">
        <v>938</v>
      </c>
      <c r="D164" s="629" t="s">
        <v>1553</v>
      </c>
      <c r="E164" s="630" t="s">
        <v>950</v>
      </c>
      <c r="F164" s="628" t="s">
        <v>935</v>
      </c>
      <c r="G164" s="628" t="s">
        <v>1051</v>
      </c>
      <c r="H164" s="628" t="s">
        <v>602</v>
      </c>
      <c r="I164" s="628" t="s">
        <v>1068</v>
      </c>
      <c r="J164" s="628" t="s">
        <v>617</v>
      </c>
      <c r="K164" s="628" t="s">
        <v>1063</v>
      </c>
      <c r="L164" s="631">
        <v>105.23</v>
      </c>
      <c r="M164" s="631">
        <v>105.23</v>
      </c>
      <c r="N164" s="628">
        <v>1</v>
      </c>
      <c r="O164" s="632">
        <v>1</v>
      </c>
      <c r="P164" s="631">
        <v>105.23</v>
      </c>
      <c r="Q164" s="633">
        <v>1</v>
      </c>
      <c r="R164" s="628">
        <v>1</v>
      </c>
      <c r="S164" s="633">
        <v>1</v>
      </c>
      <c r="T164" s="632">
        <v>1</v>
      </c>
      <c r="U164" s="634">
        <v>1</v>
      </c>
    </row>
    <row r="165" spans="1:21" ht="14.45" customHeight="1" x14ac:dyDescent="0.2">
      <c r="A165" s="627">
        <v>22</v>
      </c>
      <c r="B165" s="628" t="s">
        <v>934</v>
      </c>
      <c r="C165" s="628" t="s">
        <v>938</v>
      </c>
      <c r="D165" s="629" t="s">
        <v>1553</v>
      </c>
      <c r="E165" s="630" t="s">
        <v>950</v>
      </c>
      <c r="F165" s="628" t="s">
        <v>935</v>
      </c>
      <c r="G165" s="628" t="s">
        <v>1051</v>
      </c>
      <c r="H165" s="628" t="s">
        <v>602</v>
      </c>
      <c r="I165" s="628" t="s">
        <v>1071</v>
      </c>
      <c r="J165" s="628" t="s">
        <v>617</v>
      </c>
      <c r="K165" s="628" t="s">
        <v>1053</v>
      </c>
      <c r="L165" s="631">
        <v>74.08</v>
      </c>
      <c r="M165" s="631">
        <v>74.08</v>
      </c>
      <c r="N165" s="628">
        <v>1</v>
      </c>
      <c r="O165" s="632">
        <v>1</v>
      </c>
      <c r="P165" s="631"/>
      <c r="Q165" s="633">
        <v>0</v>
      </c>
      <c r="R165" s="628"/>
      <c r="S165" s="633">
        <v>0</v>
      </c>
      <c r="T165" s="632"/>
      <c r="U165" s="634">
        <v>0</v>
      </c>
    </row>
    <row r="166" spans="1:21" ht="14.45" customHeight="1" x14ac:dyDescent="0.2">
      <c r="A166" s="627">
        <v>22</v>
      </c>
      <c r="B166" s="628" t="s">
        <v>934</v>
      </c>
      <c r="C166" s="628" t="s">
        <v>938</v>
      </c>
      <c r="D166" s="629" t="s">
        <v>1553</v>
      </c>
      <c r="E166" s="630" t="s">
        <v>951</v>
      </c>
      <c r="F166" s="628" t="s">
        <v>935</v>
      </c>
      <c r="G166" s="628" t="s">
        <v>1262</v>
      </c>
      <c r="H166" s="628" t="s">
        <v>329</v>
      </c>
      <c r="I166" s="628" t="s">
        <v>1263</v>
      </c>
      <c r="J166" s="628" t="s">
        <v>1264</v>
      </c>
      <c r="K166" s="628" t="s">
        <v>1265</v>
      </c>
      <c r="L166" s="631">
        <v>70.48</v>
      </c>
      <c r="M166" s="631">
        <v>70.48</v>
      </c>
      <c r="N166" s="628">
        <v>1</v>
      </c>
      <c r="O166" s="632">
        <v>0.5</v>
      </c>
      <c r="P166" s="631">
        <v>70.48</v>
      </c>
      <c r="Q166" s="633">
        <v>1</v>
      </c>
      <c r="R166" s="628">
        <v>1</v>
      </c>
      <c r="S166" s="633">
        <v>1</v>
      </c>
      <c r="T166" s="632">
        <v>0.5</v>
      </c>
      <c r="U166" s="634">
        <v>1</v>
      </c>
    </row>
    <row r="167" spans="1:21" ht="14.45" customHeight="1" x14ac:dyDescent="0.2">
      <c r="A167" s="627">
        <v>22</v>
      </c>
      <c r="B167" s="628" t="s">
        <v>934</v>
      </c>
      <c r="C167" s="628" t="s">
        <v>938</v>
      </c>
      <c r="D167" s="629" t="s">
        <v>1553</v>
      </c>
      <c r="E167" s="630" t="s">
        <v>951</v>
      </c>
      <c r="F167" s="628" t="s">
        <v>935</v>
      </c>
      <c r="G167" s="628" t="s">
        <v>1266</v>
      </c>
      <c r="H167" s="628" t="s">
        <v>329</v>
      </c>
      <c r="I167" s="628" t="s">
        <v>1267</v>
      </c>
      <c r="J167" s="628" t="s">
        <v>1268</v>
      </c>
      <c r="K167" s="628" t="s">
        <v>1269</v>
      </c>
      <c r="L167" s="631">
        <v>127.42</v>
      </c>
      <c r="M167" s="631">
        <v>254.84</v>
      </c>
      <c r="N167" s="628">
        <v>2</v>
      </c>
      <c r="O167" s="632">
        <v>1</v>
      </c>
      <c r="P167" s="631"/>
      <c r="Q167" s="633">
        <v>0</v>
      </c>
      <c r="R167" s="628"/>
      <c r="S167" s="633">
        <v>0</v>
      </c>
      <c r="T167" s="632"/>
      <c r="U167" s="634">
        <v>0</v>
      </c>
    </row>
    <row r="168" spans="1:21" ht="14.45" customHeight="1" x14ac:dyDescent="0.2">
      <c r="A168" s="627">
        <v>22</v>
      </c>
      <c r="B168" s="628" t="s">
        <v>934</v>
      </c>
      <c r="C168" s="628" t="s">
        <v>938</v>
      </c>
      <c r="D168" s="629" t="s">
        <v>1553</v>
      </c>
      <c r="E168" s="630" t="s">
        <v>951</v>
      </c>
      <c r="F168" s="628" t="s">
        <v>935</v>
      </c>
      <c r="G168" s="628" t="s">
        <v>1270</v>
      </c>
      <c r="H168" s="628" t="s">
        <v>329</v>
      </c>
      <c r="I168" s="628" t="s">
        <v>1271</v>
      </c>
      <c r="J168" s="628" t="s">
        <v>1272</v>
      </c>
      <c r="K168" s="628" t="s">
        <v>1273</v>
      </c>
      <c r="L168" s="631">
        <v>0</v>
      </c>
      <c r="M168" s="631">
        <v>0</v>
      </c>
      <c r="N168" s="628">
        <v>1</v>
      </c>
      <c r="O168" s="632">
        <v>0.5</v>
      </c>
      <c r="P168" s="631"/>
      <c r="Q168" s="633"/>
      <c r="R168" s="628"/>
      <c r="S168" s="633">
        <v>0</v>
      </c>
      <c r="T168" s="632"/>
      <c r="U168" s="634">
        <v>0</v>
      </c>
    </row>
    <row r="169" spans="1:21" ht="14.45" customHeight="1" x14ac:dyDescent="0.2">
      <c r="A169" s="627">
        <v>22</v>
      </c>
      <c r="B169" s="628" t="s">
        <v>934</v>
      </c>
      <c r="C169" s="628" t="s">
        <v>938</v>
      </c>
      <c r="D169" s="629" t="s">
        <v>1553</v>
      </c>
      <c r="E169" s="630" t="s">
        <v>951</v>
      </c>
      <c r="F169" s="628" t="s">
        <v>935</v>
      </c>
      <c r="G169" s="628" t="s">
        <v>1274</v>
      </c>
      <c r="H169" s="628" t="s">
        <v>329</v>
      </c>
      <c r="I169" s="628" t="s">
        <v>1275</v>
      </c>
      <c r="J169" s="628" t="s">
        <v>1276</v>
      </c>
      <c r="K169" s="628" t="s">
        <v>1277</v>
      </c>
      <c r="L169" s="631">
        <v>97.96</v>
      </c>
      <c r="M169" s="631">
        <v>97.96</v>
      </c>
      <c r="N169" s="628">
        <v>1</v>
      </c>
      <c r="O169" s="632">
        <v>1</v>
      </c>
      <c r="P169" s="631">
        <v>97.96</v>
      </c>
      <c r="Q169" s="633">
        <v>1</v>
      </c>
      <c r="R169" s="628">
        <v>1</v>
      </c>
      <c r="S169" s="633">
        <v>1</v>
      </c>
      <c r="T169" s="632">
        <v>1</v>
      </c>
      <c r="U169" s="634">
        <v>1</v>
      </c>
    </row>
    <row r="170" spans="1:21" ht="14.45" customHeight="1" x14ac:dyDescent="0.2">
      <c r="A170" s="627">
        <v>22</v>
      </c>
      <c r="B170" s="628" t="s">
        <v>934</v>
      </c>
      <c r="C170" s="628" t="s">
        <v>938</v>
      </c>
      <c r="D170" s="629" t="s">
        <v>1553</v>
      </c>
      <c r="E170" s="630" t="s">
        <v>951</v>
      </c>
      <c r="F170" s="628" t="s">
        <v>935</v>
      </c>
      <c r="G170" s="628" t="s">
        <v>955</v>
      </c>
      <c r="H170" s="628" t="s">
        <v>329</v>
      </c>
      <c r="I170" s="628" t="s">
        <v>1082</v>
      </c>
      <c r="J170" s="628" t="s">
        <v>1083</v>
      </c>
      <c r="K170" s="628" t="s">
        <v>1025</v>
      </c>
      <c r="L170" s="631">
        <v>35.11</v>
      </c>
      <c r="M170" s="631">
        <v>70.22</v>
      </c>
      <c r="N170" s="628">
        <v>2</v>
      </c>
      <c r="O170" s="632">
        <v>1</v>
      </c>
      <c r="P170" s="631"/>
      <c r="Q170" s="633">
        <v>0</v>
      </c>
      <c r="R170" s="628"/>
      <c r="S170" s="633">
        <v>0</v>
      </c>
      <c r="T170" s="632"/>
      <c r="U170" s="634">
        <v>0</v>
      </c>
    </row>
    <row r="171" spans="1:21" ht="14.45" customHeight="1" x14ac:dyDescent="0.2">
      <c r="A171" s="627">
        <v>22</v>
      </c>
      <c r="B171" s="628" t="s">
        <v>934</v>
      </c>
      <c r="C171" s="628" t="s">
        <v>938</v>
      </c>
      <c r="D171" s="629" t="s">
        <v>1553</v>
      </c>
      <c r="E171" s="630" t="s">
        <v>951</v>
      </c>
      <c r="F171" s="628" t="s">
        <v>935</v>
      </c>
      <c r="G171" s="628" t="s">
        <v>955</v>
      </c>
      <c r="H171" s="628" t="s">
        <v>329</v>
      </c>
      <c r="I171" s="628" t="s">
        <v>1278</v>
      </c>
      <c r="J171" s="628" t="s">
        <v>1279</v>
      </c>
      <c r="K171" s="628" t="s">
        <v>1280</v>
      </c>
      <c r="L171" s="631">
        <v>58.52</v>
      </c>
      <c r="M171" s="631">
        <v>58.52</v>
      </c>
      <c r="N171" s="628">
        <v>1</v>
      </c>
      <c r="O171" s="632">
        <v>1</v>
      </c>
      <c r="P171" s="631">
        <v>58.52</v>
      </c>
      <c r="Q171" s="633">
        <v>1</v>
      </c>
      <c r="R171" s="628">
        <v>1</v>
      </c>
      <c r="S171" s="633">
        <v>1</v>
      </c>
      <c r="T171" s="632">
        <v>1</v>
      </c>
      <c r="U171" s="634">
        <v>1</v>
      </c>
    </row>
    <row r="172" spans="1:21" ht="14.45" customHeight="1" x14ac:dyDescent="0.2">
      <c r="A172" s="627">
        <v>22</v>
      </c>
      <c r="B172" s="628" t="s">
        <v>934</v>
      </c>
      <c r="C172" s="628" t="s">
        <v>938</v>
      </c>
      <c r="D172" s="629" t="s">
        <v>1553</v>
      </c>
      <c r="E172" s="630" t="s">
        <v>951</v>
      </c>
      <c r="F172" s="628" t="s">
        <v>935</v>
      </c>
      <c r="G172" s="628" t="s">
        <v>955</v>
      </c>
      <c r="H172" s="628" t="s">
        <v>602</v>
      </c>
      <c r="I172" s="628" t="s">
        <v>956</v>
      </c>
      <c r="J172" s="628" t="s">
        <v>892</v>
      </c>
      <c r="K172" s="628" t="s">
        <v>957</v>
      </c>
      <c r="L172" s="631">
        <v>117.03</v>
      </c>
      <c r="M172" s="631">
        <v>117.03</v>
      </c>
      <c r="N172" s="628">
        <v>1</v>
      </c>
      <c r="O172" s="632">
        <v>0.5</v>
      </c>
      <c r="P172" s="631">
        <v>117.03</v>
      </c>
      <c r="Q172" s="633">
        <v>1</v>
      </c>
      <c r="R172" s="628">
        <v>1</v>
      </c>
      <c r="S172" s="633">
        <v>1</v>
      </c>
      <c r="T172" s="632">
        <v>0.5</v>
      </c>
      <c r="U172" s="634">
        <v>1</v>
      </c>
    </row>
    <row r="173" spans="1:21" ht="14.45" customHeight="1" x14ac:dyDescent="0.2">
      <c r="A173" s="627">
        <v>22</v>
      </c>
      <c r="B173" s="628" t="s">
        <v>934</v>
      </c>
      <c r="C173" s="628" t="s">
        <v>938</v>
      </c>
      <c r="D173" s="629" t="s">
        <v>1553</v>
      </c>
      <c r="E173" s="630" t="s">
        <v>951</v>
      </c>
      <c r="F173" s="628" t="s">
        <v>935</v>
      </c>
      <c r="G173" s="628" t="s">
        <v>955</v>
      </c>
      <c r="H173" s="628" t="s">
        <v>602</v>
      </c>
      <c r="I173" s="628" t="s">
        <v>891</v>
      </c>
      <c r="J173" s="628" t="s">
        <v>892</v>
      </c>
      <c r="K173" s="628" t="s">
        <v>604</v>
      </c>
      <c r="L173" s="631">
        <v>17.559999999999999</v>
      </c>
      <c r="M173" s="631">
        <v>70.239999999999995</v>
      </c>
      <c r="N173" s="628">
        <v>4</v>
      </c>
      <c r="O173" s="632">
        <v>2</v>
      </c>
      <c r="P173" s="631">
        <v>52.679999999999993</v>
      </c>
      <c r="Q173" s="633">
        <v>0.75</v>
      </c>
      <c r="R173" s="628">
        <v>3</v>
      </c>
      <c r="S173" s="633">
        <v>0.75</v>
      </c>
      <c r="T173" s="632">
        <v>1</v>
      </c>
      <c r="U173" s="634">
        <v>0.5</v>
      </c>
    </row>
    <row r="174" spans="1:21" ht="14.45" customHeight="1" x14ac:dyDescent="0.2">
      <c r="A174" s="627">
        <v>22</v>
      </c>
      <c r="B174" s="628" t="s">
        <v>934</v>
      </c>
      <c r="C174" s="628" t="s">
        <v>938</v>
      </c>
      <c r="D174" s="629" t="s">
        <v>1553</v>
      </c>
      <c r="E174" s="630" t="s">
        <v>951</v>
      </c>
      <c r="F174" s="628" t="s">
        <v>935</v>
      </c>
      <c r="G174" s="628" t="s">
        <v>1281</v>
      </c>
      <c r="H174" s="628" t="s">
        <v>329</v>
      </c>
      <c r="I174" s="628" t="s">
        <v>1282</v>
      </c>
      <c r="J174" s="628" t="s">
        <v>1283</v>
      </c>
      <c r="K174" s="628" t="s">
        <v>649</v>
      </c>
      <c r="L174" s="631">
        <v>0</v>
      </c>
      <c r="M174" s="631">
        <v>0</v>
      </c>
      <c r="N174" s="628">
        <v>7</v>
      </c>
      <c r="O174" s="632">
        <v>2.5</v>
      </c>
      <c r="P174" s="631">
        <v>0</v>
      </c>
      <c r="Q174" s="633"/>
      <c r="R174" s="628">
        <v>6</v>
      </c>
      <c r="S174" s="633">
        <v>0.8571428571428571</v>
      </c>
      <c r="T174" s="632">
        <v>1.5</v>
      </c>
      <c r="U174" s="634">
        <v>0.6</v>
      </c>
    </row>
    <row r="175" spans="1:21" ht="14.45" customHeight="1" x14ac:dyDescent="0.2">
      <c r="A175" s="627">
        <v>22</v>
      </c>
      <c r="B175" s="628" t="s">
        <v>934</v>
      </c>
      <c r="C175" s="628" t="s">
        <v>938</v>
      </c>
      <c r="D175" s="629" t="s">
        <v>1553</v>
      </c>
      <c r="E175" s="630" t="s">
        <v>951</v>
      </c>
      <c r="F175" s="628" t="s">
        <v>935</v>
      </c>
      <c r="G175" s="628" t="s">
        <v>1284</v>
      </c>
      <c r="H175" s="628" t="s">
        <v>329</v>
      </c>
      <c r="I175" s="628" t="s">
        <v>1285</v>
      </c>
      <c r="J175" s="628" t="s">
        <v>1286</v>
      </c>
      <c r="K175" s="628" t="s">
        <v>1287</v>
      </c>
      <c r="L175" s="631">
        <v>150.26</v>
      </c>
      <c r="M175" s="631">
        <v>150.26</v>
      </c>
      <c r="N175" s="628">
        <v>1</v>
      </c>
      <c r="O175" s="632">
        <v>1</v>
      </c>
      <c r="P175" s="631"/>
      <c r="Q175" s="633">
        <v>0</v>
      </c>
      <c r="R175" s="628"/>
      <c r="S175" s="633">
        <v>0</v>
      </c>
      <c r="T175" s="632"/>
      <c r="U175" s="634">
        <v>0</v>
      </c>
    </row>
    <row r="176" spans="1:21" ht="14.45" customHeight="1" x14ac:dyDescent="0.2">
      <c r="A176" s="627">
        <v>22</v>
      </c>
      <c r="B176" s="628" t="s">
        <v>934</v>
      </c>
      <c r="C176" s="628" t="s">
        <v>938</v>
      </c>
      <c r="D176" s="629" t="s">
        <v>1553</v>
      </c>
      <c r="E176" s="630" t="s">
        <v>951</v>
      </c>
      <c r="F176" s="628" t="s">
        <v>935</v>
      </c>
      <c r="G176" s="628" t="s">
        <v>964</v>
      </c>
      <c r="H176" s="628" t="s">
        <v>329</v>
      </c>
      <c r="I176" s="628" t="s">
        <v>1176</v>
      </c>
      <c r="J176" s="628" t="s">
        <v>1177</v>
      </c>
      <c r="K176" s="628" t="s">
        <v>1178</v>
      </c>
      <c r="L176" s="631">
        <v>58.74</v>
      </c>
      <c r="M176" s="631">
        <v>58.74</v>
      </c>
      <c r="N176" s="628">
        <v>1</v>
      </c>
      <c r="O176" s="632">
        <v>1</v>
      </c>
      <c r="P176" s="631"/>
      <c r="Q176" s="633">
        <v>0</v>
      </c>
      <c r="R176" s="628"/>
      <c r="S176" s="633">
        <v>0</v>
      </c>
      <c r="T176" s="632"/>
      <c r="U176" s="634">
        <v>0</v>
      </c>
    </row>
    <row r="177" spans="1:21" ht="14.45" customHeight="1" x14ac:dyDescent="0.2">
      <c r="A177" s="627">
        <v>22</v>
      </c>
      <c r="B177" s="628" t="s">
        <v>934</v>
      </c>
      <c r="C177" s="628" t="s">
        <v>938</v>
      </c>
      <c r="D177" s="629" t="s">
        <v>1553</v>
      </c>
      <c r="E177" s="630" t="s">
        <v>951</v>
      </c>
      <c r="F177" s="628" t="s">
        <v>935</v>
      </c>
      <c r="G177" s="628" t="s">
        <v>974</v>
      </c>
      <c r="H177" s="628" t="s">
        <v>329</v>
      </c>
      <c r="I177" s="628" t="s">
        <v>1288</v>
      </c>
      <c r="J177" s="628" t="s">
        <v>1289</v>
      </c>
      <c r="K177" s="628" t="s">
        <v>1290</v>
      </c>
      <c r="L177" s="631">
        <v>124.49</v>
      </c>
      <c r="M177" s="631">
        <v>124.49</v>
      </c>
      <c r="N177" s="628">
        <v>1</v>
      </c>
      <c r="O177" s="632">
        <v>1</v>
      </c>
      <c r="P177" s="631">
        <v>124.49</v>
      </c>
      <c r="Q177" s="633">
        <v>1</v>
      </c>
      <c r="R177" s="628">
        <v>1</v>
      </c>
      <c r="S177" s="633">
        <v>1</v>
      </c>
      <c r="T177" s="632">
        <v>1</v>
      </c>
      <c r="U177" s="634">
        <v>1</v>
      </c>
    </row>
    <row r="178" spans="1:21" ht="14.45" customHeight="1" x14ac:dyDescent="0.2">
      <c r="A178" s="627">
        <v>22</v>
      </c>
      <c r="B178" s="628" t="s">
        <v>934</v>
      </c>
      <c r="C178" s="628" t="s">
        <v>938</v>
      </c>
      <c r="D178" s="629" t="s">
        <v>1553</v>
      </c>
      <c r="E178" s="630" t="s">
        <v>951</v>
      </c>
      <c r="F178" s="628" t="s">
        <v>935</v>
      </c>
      <c r="G178" s="628" t="s">
        <v>1114</v>
      </c>
      <c r="H178" s="628" t="s">
        <v>329</v>
      </c>
      <c r="I178" s="628" t="s">
        <v>1291</v>
      </c>
      <c r="J178" s="628" t="s">
        <v>1292</v>
      </c>
      <c r="K178" s="628" t="s">
        <v>1293</v>
      </c>
      <c r="L178" s="631">
        <v>0</v>
      </c>
      <c r="M178" s="631">
        <v>0</v>
      </c>
      <c r="N178" s="628">
        <v>1</v>
      </c>
      <c r="O178" s="632">
        <v>1</v>
      </c>
      <c r="P178" s="631">
        <v>0</v>
      </c>
      <c r="Q178" s="633"/>
      <c r="R178" s="628">
        <v>1</v>
      </c>
      <c r="S178" s="633">
        <v>1</v>
      </c>
      <c r="T178" s="632">
        <v>1</v>
      </c>
      <c r="U178" s="634">
        <v>1</v>
      </c>
    </row>
    <row r="179" spans="1:21" ht="14.45" customHeight="1" x14ac:dyDescent="0.2">
      <c r="A179" s="627">
        <v>22</v>
      </c>
      <c r="B179" s="628" t="s">
        <v>934</v>
      </c>
      <c r="C179" s="628" t="s">
        <v>938</v>
      </c>
      <c r="D179" s="629" t="s">
        <v>1553</v>
      </c>
      <c r="E179" s="630" t="s">
        <v>951</v>
      </c>
      <c r="F179" s="628" t="s">
        <v>935</v>
      </c>
      <c r="G179" s="628" t="s">
        <v>1183</v>
      </c>
      <c r="H179" s="628" t="s">
        <v>329</v>
      </c>
      <c r="I179" s="628" t="s">
        <v>1294</v>
      </c>
      <c r="J179" s="628" t="s">
        <v>1185</v>
      </c>
      <c r="K179" s="628" t="s">
        <v>1186</v>
      </c>
      <c r="L179" s="631">
        <v>49.04</v>
      </c>
      <c r="M179" s="631">
        <v>49.04</v>
      </c>
      <c r="N179" s="628">
        <v>1</v>
      </c>
      <c r="O179" s="632">
        <v>1</v>
      </c>
      <c r="P179" s="631"/>
      <c r="Q179" s="633">
        <v>0</v>
      </c>
      <c r="R179" s="628"/>
      <c r="S179" s="633">
        <v>0</v>
      </c>
      <c r="T179" s="632"/>
      <c r="U179" s="634">
        <v>0</v>
      </c>
    </row>
    <row r="180" spans="1:21" ht="14.45" customHeight="1" x14ac:dyDescent="0.2">
      <c r="A180" s="627">
        <v>22</v>
      </c>
      <c r="B180" s="628" t="s">
        <v>934</v>
      </c>
      <c r="C180" s="628" t="s">
        <v>938</v>
      </c>
      <c r="D180" s="629" t="s">
        <v>1553</v>
      </c>
      <c r="E180" s="630" t="s">
        <v>951</v>
      </c>
      <c r="F180" s="628" t="s">
        <v>935</v>
      </c>
      <c r="G180" s="628" t="s">
        <v>1295</v>
      </c>
      <c r="H180" s="628" t="s">
        <v>329</v>
      </c>
      <c r="I180" s="628" t="s">
        <v>1296</v>
      </c>
      <c r="J180" s="628" t="s">
        <v>1297</v>
      </c>
      <c r="K180" s="628" t="s">
        <v>1298</v>
      </c>
      <c r="L180" s="631">
        <v>45.89</v>
      </c>
      <c r="M180" s="631">
        <v>45.89</v>
      </c>
      <c r="N180" s="628">
        <v>1</v>
      </c>
      <c r="O180" s="632">
        <v>1</v>
      </c>
      <c r="P180" s="631">
        <v>45.89</v>
      </c>
      <c r="Q180" s="633">
        <v>1</v>
      </c>
      <c r="R180" s="628">
        <v>1</v>
      </c>
      <c r="S180" s="633">
        <v>1</v>
      </c>
      <c r="T180" s="632">
        <v>1</v>
      </c>
      <c r="U180" s="634">
        <v>1</v>
      </c>
    </row>
    <row r="181" spans="1:21" ht="14.45" customHeight="1" x14ac:dyDescent="0.2">
      <c r="A181" s="627">
        <v>22</v>
      </c>
      <c r="B181" s="628" t="s">
        <v>934</v>
      </c>
      <c r="C181" s="628" t="s">
        <v>938</v>
      </c>
      <c r="D181" s="629" t="s">
        <v>1553</v>
      </c>
      <c r="E181" s="630" t="s">
        <v>951</v>
      </c>
      <c r="F181" s="628" t="s">
        <v>935</v>
      </c>
      <c r="G181" s="628" t="s">
        <v>986</v>
      </c>
      <c r="H181" s="628" t="s">
        <v>602</v>
      </c>
      <c r="I181" s="628" t="s">
        <v>987</v>
      </c>
      <c r="J181" s="628" t="s">
        <v>988</v>
      </c>
      <c r="K181" s="628" t="s">
        <v>989</v>
      </c>
      <c r="L181" s="631">
        <v>773.45</v>
      </c>
      <c r="M181" s="631">
        <v>773.45</v>
      </c>
      <c r="N181" s="628">
        <v>1</v>
      </c>
      <c r="O181" s="632">
        <v>1</v>
      </c>
      <c r="P181" s="631">
        <v>773.45</v>
      </c>
      <c r="Q181" s="633">
        <v>1</v>
      </c>
      <c r="R181" s="628">
        <v>1</v>
      </c>
      <c r="S181" s="633">
        <v>1</v>
      </c>
      <c r="T181" s="632">
        <v>1</v>
      </c>
      <c r="U181" s="634">
        <v>1</v>
      </c>
    </row>
    <row r="182" spans="1:21" ht="14.45" customHeight="1" x14ac:dyDescent="0.2">
      <c r="A182" s="627">
        <v>22</v>
      </c>
      <c r="B182" s="628" t="s">
        <v>934</v>
      </c>
      <c r="C182" s="628" t="s">
        <v>938</v>
      </c>
      <c r="D182" s="629" t="s">
        <v>1553</v>
      </c>
      <c r="E182" s="630" t="s">
        <v>951</v>
      </c>
      <c r="F182" s="628" t="s">
        <v>935</v>
      </c>
      <c r="G182" s="628" t="s">
        <v>1191</v>
      </c>
      <c r="H182" s="628" t="s">
        <v>329</v>
      </c>
      <c r="I182" s="628" t="s">
        <v>1299</v>
      </c>
      <c r="J182" s="628" t="s">
        <v>1193</v>
      </c>
      <c r="K182" s="628" t="s">
        <v>1300</v>
      </c>
      <c r="L182" s="631">
        <v>111.72</v>
      </c>
      <c r="M182" s="631">
        <v>223.44</v>
      </c>
      <c r="N182" s="628">
        <v>2</v>
      </c>
      <c r="O182" s="632">
        <v>2</v>
      </c>
      <c r="P182" s="631"/>
      <c r="Q182" s="633">
        <v>0</v>
      </c>
      <c r="R182" s="628"/>
      <c r="S182" s="633">
        <v>0</v>
      </c>
      <c r="T182" s="632"/>
      <c r="U182" s="634">
        <v>0</v>
      </c>
    </row>
    <row r="183" spans="1:21" ht="14.45" customHeight="1" x14ac:dyDescent="0.2">
      <c r="A183" s="627">
        <v>22</v>
      </c>
      <c r="B183" s="628" t="s">
        <v>934</v>
      </c>
      <c r="C183" s="628" t="s">
        <v>938</v>
      </c>
      <c r="D183" s="629" t="s">
        <v>1553</v>
      </c>
      <c r="E183" s="630" t="s">
        <v>951</v>
      </c>
      <c r="F183" s="628" t="s">
        <v>935</v>
      </c>
      <c r="G183" s="628" t="s">
        <v>1301</v>
      </c>
      <c r="H183" s="628" t="s">
        <v>329</v>
      </c>
      <c r="I183" s="628" t="s">
        <v>1302</v>
      </c>
      <c r="J183" s="628" t="s">
        <v>1303</v>
      </c>
      <c r="K183" s="628" t="s">
        <v>1304</v>
      </c>
      <c r="L183" s="631">
        <v>231.16</v>
      </c>
      <c r="M183" s="631">
        <v>462.32</v>
      </c>
      <c r="N183" s="628">
        <v>2</v>
      </c>
      <c r="O183" s="632">
        <v>1</v>
      </c>
      <c r="P183" s="631">
        <v>462.32</v>
      </c>
      <c r="Q183" s="633">
        <v>1</v>
      </c>
      <c r="R183" s="628">
        <v>2</v>
      </c>
      <c r="S183" s="633">
        <v>1</v>
      </c>
      <c r="T183" s="632">
        <v>1</v>
      </c>
      <c r="U183" s="634">
        <v>1</v>
      </c>
    </row>
    <row r="184" spans="1:21" ht="14.45" customHeight="1" x14ac:dyDescent="0.2">
      <c r="A184" s="627">
        <v>22</v>
      </c>
      <c r="B184" s="628" t="s">
        <v>934</v>
      </c>
      <c r="C184" s="628" t="s">
        <v>938</v>
      </c>
      <c r="D184" s="629" t="s">
        <v>1553</v>
      </c>
      <c r="E184" s="630" t="s">
        <v>951</v>
      </c>
      <c r="F184" s="628" t="s">
        <v>935</v>
      </c>
      <c r="G184" s="628" t="s">
        <v>1305</v>
      </c>
      <c r="H184" s="628" t="s">
        <v>602</v>
      </c>
      <c r="I184" s="628" t="s">
        <v>1306</v>
      </c>
      <c r="J184" s="628" t="s">
        <v>1307</v>
      </c>
      <c r="K184" s="628" t="s">
        <v>1308</v>
      </c>
      <c r="L184" s="631">
        <v>219.18</v>
      </c>
      <c r="M184" s="631">
        <v>219.18</v>
      </c>
      <c r="N184" s="628">
        <v>1</v>
      </c>
      <c r="O184" s="632"/>
      <c r="P184" s="631"/>
      <c r="Q184" s="633">
        <v>0</v>
      </c>
      <c r="R184" s="628"/>
      <c r="S184" s="633">
        <v>0</v>
      </c>
      <c r="T184" s="632"/>
      <c r="U184" s="634"/>
    </row>
    <row r="185" spans="1:21" ht="14.45" customHeight="1" x14ac:dyDescent="0.2">
      <c r="A185" s="627">
        <v>22</v>
      </c>
      <c r="B185" s="628" t="s">
        <v>934</v>
      </c>
      <c r="C185" s="628" t="s">
        <v>938</v>
      </c>
      <c r="D185" s="629" t="s">
        <v>1553</v>
      </c>
      <c r="E185" s="630" t="s">
        <v>951</v>
      </c>
      <c r="F185" s="628" t="s">
        <v>935</v>
      </c>
      <c r="G185" s="628" t="s">
        <v>998</v>
      </c>
      <c r="H185" s="628" t="s">
        <v>329</v>
      </c>
      <c r="I185" s="628" t="s">
        <v>1002</v>
      </c>
      <c r="J185" s="628" t="s">
        <v>1003</v>
      </c>
      <c r="K185" s="628" t="s">
        <v>1004</v>
      </c>
      <c r="L185" s="631">
        <v>35.25</v>
      </c>
      <c r="M185" s="631">
        <v>35.25</v>
      </c>
      <c r="N185" s="628">
        <v>1</v>
      </c>
      <c r="O185" s="632">
        <v>1</v>
      </c>
      <c r="P185" s="631">
        <v>35.25</v>
      </c>
      <c r="Q185" s="633">
        <v>1</v>
      </c>
      <c r="R185" s="628">
        <v>1</v>
      </c>
      <c r="S185" s="633">
        <v>1</v>
      </c>
      <c r="T185" s="632">
        <v>1</v>
      </c>
      <c r="U185" s="634">
        <v>1</v>
      </c>
    </row>
    <row r="186" spans="1:21" ht="14.45" customHeight="1" x14ac:dyDescent="0.2">
      <c r="A186" s="627">
        <v>22</v>
      </c>
      <c r="B186" s="628" t="s">
        <v>934</v>
      </c>
      <c r="C186" s="628" t="s">
        <v>938</v>
      </c>
      <c r="D186" s="629" t="s">
        <v>1553</v>
      </c>
      <c r="E186" s="630" t="s">
        <v>951</v>
      </c>
      <c r="F186" s="628" t="s">
        <v>935</v>
      </c>
      <c r="G186" s="628" t="s">
        <v>998</v>
      </c>
      <c r="H186" s="628" t="s">
        <v>329</v>
      </c>
      <c r="I186" s="628" t="s">
        <v>1309</v>
      </c>
      <c r="J186" s="628" t="s">
        <v>1000</v>
      </c>
      <c r="K186" s="628" t="s">
        <v>1310</v>
      </c>
      <c r="L186" s="631">
        <v>17.62</v>
      </c>
      <c r="M186" s="631">
        <v>35.24</v>
      </c>
      <c r="N186" s="628">
        <v>2</v>
      </c>
      <c r="O186" s="632">
        <v>1</v>
      </c>
      <c r="P186" s="631">
        <v>35.24</v>
      </c>
      <c r="Q186" s="633">
        <v>1</v>
      </c>
      <c r="R186" s="628">
        <v>2</v>
      </c>
      <c r="S186" s="633">
        <v>1</v>
      </c>
      <c r="T186" s="632">
        <v>1</v>
      </c>
      <c r="U186" s="634">
        <v>1</v>
      </c>
    </row>
    <row r="187" spans="1:21" ht="14.45" customHeight="1" x14ac:dyDescent="0.2">
      <c r="A187" s="627">
        <v>22</v>
      </c>
      <c r="B187" s="628" t="s">
        <v>934</v>
      </c>
      <c r="C187" s="628" t="s">
        <v>938</v>
      </c>
      <c r="D187" s="629" t="s">
        <v>1553</v>
      </c>
      <c r="E187" s="630" t="s">
        <v>951</v>
      </c>
      <c r="F187" s="628" t="s">
        <v>935</v>
      </c>
      <c r="G187" s="628" t="s">
        <v>1005</v>
      </c>
      <c r="H187" s="628" t="s">
        <v>329</v>
      </c>
      <c r="I187" s="628" t="s">
        <v>1011</v>
      </c>
      <c r="J187" s="628" t="s">
        <v>1007</v>
      </c>
      <c r="K187" s="628" t="s">
        <v>1010</v>
      </c>
      <c r="L187" s="631">
        <v>87.98</v>
      </c>
      <c r="M187" s="631">
        <v>175.96</v>
      </c>
      <c r="N187" s="628">
        <v>2</v>
      </c>
      <c r="O187" s="632">
        <v>0.5</v>
      </c>
      <c r="P187" s="631"/>
      <c r="Q187" s="633">
        <v>0</v>
      </c>
      <c r="R187" s="628"/>
      <c r="S187" s="633">
        <v>0</v>
      </c>
      <c r="T187" s="632"/>
      <c r="U187" s="634">
        <v>0</v>
      </c>
    </row>
    <row r="188" spans="1:21" ht="14.45" customHeight="1" x14ac:dyDescent="0.2">
      <c r="A188" s="627">
        <v>22</v>
      </c>
      <c r="B188" s="628" t="s">
        <v>934</v>
      </c>
      <c r="C188" s="628" t="s">
        <v>938</v>
      </c>
      <c r="D188" s="629" t="s">
        <v>1553</v>
      </c>
      <c r="E188" s="630" t="s">
        <v>951</v>
      </c>
      <c r="F188" s="628" t="s">
        <v>935</v>
      </c>
      <c r="G188" s="628" t="s">
        <v>1005</v>
      </c>
      <c r="H188" s="628" t="s">
        <v>329</v>
      </c>
      <c r="I188" s="628" t="s">
        <v>1259</v>
      </c>
      <c r="J188" s="628" t="s">
        <v>1007</v>
      </c>
      <c r="K188" s="628" t="s">
        <v>1008</v>
      </c>
      <c r="L188" s="631">
        <v>27.37</v>
      </c>
      <c r="M188" s="631">
        <v>27.37</v>
      </c>
      <c r="N188" s="628">
        <v>1</v>
      </c>
      <c r="O188" s="632">
        <v>0.5</v>
      </c>
      <c r="P188" s="631">
        <v>27.37</v>
      </c>
      <c r="Q188" s="633">
        <v>1</v>
      </c>
      <c r="R188" s="628">
        <v>1</v>
      </c>
      <c r="S188" s="633">
        <v>1</v>
      </c>
      <c r="T188" s="632">
        <v>0.5</v>
      </c>
      <c r="U188" s="634">
        <v>1</v>
      </c>
    </row>
    <row r="189" spans="1:21" ht="14.45" customHeight="1" x14ac:dyDescent="0.2">
      <c r="A189" s="627">
        <v>22</v>
      </c>
      <c r="B189" s="628" t="s">
        <v>934</v>
      </c>
      <c r="C189" s="628" t="s">
        <v>938</v>
      </c>
      <c r="D189" s="629" t="s">
        <v>1553</v>
      </c>
      <c r="E189" s="630" t="s">
        <v>951</v>
      </c>
      <c r="F189" s="628" t="s">
        <v>935</v>
      </c>
      <c r="G189" s="628" t="s">
        <v>1014</v>
      </c>
      <c r="H189" s="628" t="s">
        <v>602</v>
      </c>
      <c r="I189" s="628" t="s">
        <v>1015</v>
      </c>
      <c r="J189" s="628" t="s">
        <v>1016</v>
      </c>
      <c r="K189" s="628" t="s">
        <v>1017</v>
      </c>
      <c r="L189" s="631">
        <v>102.93</v>
      </c>
      <c r="M189" s="631">
        <v>102.93</v>
      </c>
      <c r="N189" s="628">
        <v>1</v>
      </c>
      <c r="O189" s="632">
        <v>1</v>
      </c>
      <c r="P189" s="631">
        <v>102.93</v>
      </c>
      <c r="Q189" s="633">
        <v>1</v>
      </c>
      <c r="R189" s="628">
        <v>1</v>
      </c>
      <c r="S189" s="633">
        <v>1</v>
      </c>
      <c r="T189" s="632">
        <v>1</v>
      </c>
      <c r="U189" s="634">
        <v>1</v>
      </c>
    </row>
    <row r="190" spans="1:21" ht="14.45" customHeight="1" x14ac:dyDescent="0.2">
      <c r="A190" s="627">
        <v>22</v>
      </c>
      <c r="B190" s="628" t="s">
        <v>934</v>
      </c>
      <c r="C190" s="628" t="s">
        <v>938</v>
      </c>
      <c r="D190" s="629" t="s">
        <v>1553</v>
      </c>
      <c r="E190" s="630" t="s">
        <v>951</v>
      </c>
      <c r="F190" s="628" t="s">
        <v>935</v>
      </c>
      <c r="G190" s="628" t="s">
        <v>1014</v>
      </c>
      <c r="H190" s="628" t="s">
        <v>602</v>
      </c>
      <c r="I190" s="628" t="s">
        <v>1015</v>
      </c>
      <c r="J190" s="628" t="s">
        <v>1016</v>
      </c>
      <c r="K190" s="628" t="s">
        <v>1017</v>
      </c>
      <c r="L190" s="631">
        <v>48.89</v>
      </c>
      <c r="M190" s="631">
        <v>97.78</v>
      </c>
      <c r="N190" s="628">
        <v>2</v>
      </c>
      <c r="O190" s="632">
        <v>1.5</v>
      </c>
      <c r="P190" s="631">
        <v>48.89</v>
      </c>
      <c r="Q190" s="633">
        <v>0.5</v>
      </c>
      <c r="R190" s="628">
        <v>1</v>
      </c>
      <c r="S190" s="633">
        <v>0.5</v>
      </c>
      <c r="T190" s="632">
        <v>0.5</v>
      </c>
      <c r="U190" s="634">
        <v>0.33333333333333331</v>
      </c>
    </row>
    <row r="191" spans="1:21" ht="14.45" customHeight="1" x14ac:dyDescent="0.2">
      <c r="A191" s="627">
        <v>22</v>
      </c>
      <c r="B191" s="628" t="s">
        <v>934</v>
      </c>
      <c r="C191" s="628" t="s">
        <v>938</v>
      </c>
      <c r="D191" s="629" t="s">
        <v>1553</v>
      </c>
      <c r="E191" s="630" t="s">
        <v>951</v>
      </c>
      <c r="F191" s="628" t="s">
        <v>935</v>
      </c>
      <c r="G191" s="628" t="s">
        <v>1014</v>
      </c>
      <c r="H191" s="628" t="s">
        <v>329</v>
      </c>
      <c r="I191" s="628" t="s">
        <v>1018</v>
      </c>
      <c r="J191" s="628" t="s">
        <v>1016</v>
      </c>
      <c r="K191" s="628" t="s">
        <v>1019</v>
      </c>
      <c r="L191" s="631">
        <v>205.84</v>
      </c>
      <c r="M191" s="631">
        <v>205.84</v>
      </c>
      <c r="N191" s="628">
        <v>1</v>
      </c>
      <c r="O191" s="632">
        <v>1</v>
      </c>
      <c r="P191" s="631">
        <v>205.84</v>
      </c>
      <c r="Q191" s="633">
        <v>1</v>
      </c>
      <c r="R191" s="628">
        <v>1</v>
      </c>
      <c r="S191" s="633">
        <v>1</v>
      </c>
      <c r="T191" s="632">
        <v>1</v>
      </c>
      <c r="U191" s="634">
        <v>1</v>
      </c>
    </row>
    <row r="192" spans="1:21" ht="14.45" customHeight="1" x14ac:dyDescent="0.2">
      <c r="A192" s="627">
        <v>22</v>
      </c>
      <c r="B192" s="628" t="s">
        <v>934</v>
      </c>
      <c r="C192" s="628" t="s">
        <v>938</v>
      </c>
      <c r="D192" s="629" t="s">
        <v>1553</v>
      </c>
      <c r="E192" s="630" t="s">
        <v>951</v>
      </c>
      <c r="F192" s="628" t="s">
        <v>935</v>
      </c>
      <c r="G192" s="628" t="s">
        <v>1022</v>
      </c>
      <c r="H192" s="628" t="s">
        <v>602</v>
      </c>
      <c r="I192" s="628" t="s">
        <v>1026</v>
      </c>
      <c r="J192" s="628" t="s">
        <v>1024</v>
      </c>
      <c r="K192" s="628" t="s">
        <v>1027</v>
      </c>
      <c r="L192" s="631">
        <v>103.4</v>
      </c>
      <c r="M192" s="631">
        <v>206.8</v>
      </c>
      <c r="N192" s="628">
        <v>2</v>
      </c>
      <c r="O192" s="632">
        <v>2</v>
      </c>
      <c r="P192" s="631">
        <v>103.4</v>
      </c>
      <c r="Q192" s="633">
        <v>0.5</v>
      </c>
      <c r="R192" s="628">
        <v>1</v>
      </c>
      <c r="S192" s="633">
        <v>0.5</v>
      </c>
      <c r="T192" s="632">
        <v>1</v>
      </c>
      <c r="U192" s="634">
        <v>0.5</v>
      </c>
    </row>
    <row r="193" spans="1:21" ht="14.45" customHeight="1" x14ac:dyDescent="0.2">
      <c r="A193" s="627">
        <v>22</v>
      </c>
      <c r="B193" s="628" t="s">
        <v>934</v>
      </c>
      <c r="C193" s="628" t="s">
        <v>938</v>
      </c>
      <c r="D193" s="629" t="s">
        <v>1553</v>
      </c>
      <c r="E193" s="630" t="s">
        <v>951</v>
      </c>
      <c r="F193" s="628" t="s">
        <v>935</v>
      </c>
      <c r="G193" s="628" t="s">
        <v>1028</v>
      </c>
      <c r="H193" s="628" t="s">
        <v>329</v>
      </c>
      <c r="I193" s="628" t="s">
        <v>1032</v>
      </c>
      <c r="J193" s="628" t="s">
        <v>1030</v>
      </c>
      <c r="K193" s="628" t="s">
        <v>1033</v>
      </c>
      <c r="L193" s="631">
        <v>218.62</v>
      </c>
      <c r="M193" s="631">
        <v>437.24</v>
      </c>
      <c r="N193" s="628">
        <v>2</v>
      </c>
      <c r="O193" s="632">
        <v>1.5</v>
      </c>
      <c r="P193" s="631">
        <v>437.24</v>
      </c>
      <c r="Q193" s="633">
        <v>1</v>
      </c>
      <c r="R193" s="628">
        <v>2</v>
      </c>
      <c r="S193" s="633">
        <v>1</v>
      </c>
      <c r="T193" s="632">
        <v>1.5</v>
      </c>
      <c r="U193" s="634">
        <v>1</v>
      </c>
    </row>
    <row r="194" spans="1:21" ht="14.45" customHeight="1" x14ac:dyDescent="0.2">
      <c r="A194" s="627">
        <v>22</v>
      </c>
      <c r="B194" s="628" t="s">
        <v>934</v>
      </c>
      <c r="C194" s="628" t="s">
        <v>938</v>
      </c>
      <c r="D194" s="629" t="s">
        <v>1553</v>
      </c>
      <c r="E194" s="630" t="s">
        <v>951</v>
      </c>
      <c r="F194" s="628" t="s">
        <v>935</v>
      </c>
      <c r="G194" s="628" t="s">
        <v>1130</v>
      </c>
      <c r="H194" s="628" t="s">
        <v>329</v>
      </c>
      <c r="I194" s="628" t="s">
        <v>1207</v>
      </c>
      <c r="J194" s="628" t="s">
        <v>594</v>
      </c>
      <c r="K194" s="628" t="s">
        <v>1208</v>
      </c>
      <c r="L194" s="631">
        <v>127.91</v>
      </c>
      <c r="M194" s="631">
        <v>127.91</v>
      </c>
      <c r="N194" s="628">
        <v>1</v>
      </c>
      <c r="O194" s="632">
        <v>1</v>
      </c>
      <c r="P194" s="631"/>
      <c r="Q194" s="633">
        <v>0</v>
      </c>
      <c r="R194" s="628"/>
      <c r="S194" s="633">
        <v>0</v>
      </c>
      <c r="T194" s="632"/>
      <c r="U194" s="634">
        <v>0</v>
      </c>
    </row>
    <row r="195" spans="1:21" ht="14.45" customHeight="1" x14ac:dyDescent="0.2">
      <c r="A195" s="627">
        <v>22</v>
      </c>
      <c r="B195" s="628" t="s">
        <v>934</v>
      </c>
      <c r="C195" s="628" t="s">
        <v>938</v>
      </c>
      <c r="D195" s="629" t="s">
        <v>1553</v>
      </c>
      <c r="E195" s="630" t="s">
        <v>951</v>
      </c>
      <c r="F195" s="628" t="s">
        <v>935</v>
      </c>
      <c r="G195" s="628" t="s">
        <v>1034</v>
      </c>
      <c r="H195" s="628" t="s">
        <v>329</v>
      </c>
      <c r="I195" s="628" t="s">
        <v>1311</v>
      </c>
      <c r="J195" s="628" t="s">
        <v>1036</v>
      </c>
      <c r="K195" s="628" t="s">
        <v>1312</v>
      </c>
      <c r="L195" s="631">
        <v>21.92</v>
      </c>
      <c r="M195" s="631">
        <v>21.92</v>
      </c>
      <c r="N195" s="628">
        <v>1</v>
      </c>
      <c r="O195" s="632">
        <v>0.5</v>
      </c>
      <c r="P195" s="631"/>
      <c r="Q195" s="633">
        <v>0</v>
      </c>
      <c r="R195" s="628"/>
      <c r="S195" s="633">
        <v>0</v>
      </c>
      <c r="T195" s="632"/>
      <c r="U195" s="634">
        <v>0</v>
      </c>
    </row>
    <row r="196" spans="1:21" ht="14.45" customHeight="1" x14ac:dyDescent="0.2">
      <c r="A196" s="627">
        <v>22</v>
      </c>
      <c r="B196" s="628" t="s">
        <v>934</v>
      </c>
      <c r="C196" s="628" t="s">
        <v>938</v>
      </c>
      <c r="D196" s="629" t="s">
        <v>1553</v>
      </c>
      <c r="E196" s="630" t="s">
        <v>951</v>
      </c>
      <c r="F196" s="628" t="s">
        <v>935</v>
      </c>
      <c r="G196" s="628" t="s">
        <v>1034</v>
      </c>
      <c r="H196" s="628" t="s">
        <v>329</v>
      </c>
      <c r="I196" s="628" t="s">
        <v>1035</v>
      </c>
      <c r="J196" s="628" t="s">
        <v>1036</v>
      </c>
      <c r="K196" s="628" t="s">
        <v>1037</v>
      </c>
      <c r="L196" s="631">
        <v>87.67</v>
      </c>
      <c r="M196" s="631">
        <v>789.03</v>
      </c>
      <c r="N196" s="628">
        <v>9</v>
      </c>
      <c r="O196" s="632">
        <v>3</v>
      </c>
      <c r="P196" s="631">
        <v>526.02</v>
      </c>
      <c r="Q196" s="633">
        <v>0.66666666666666663</v>
      </c>
      <c r="R196" s="628">
        <v>6</v>
      </c>
      <c r="S196" s="633">
        <v>0.66666666666666663</v>
      </c>
      <c r="T196" s="632">
        <v>2</v>
      </c>
      <c r="U196" s="634">
        <v>0.66666666666666663</v>
      </c>
    </row>
    <row r="197" spans="1:21" ht="14.45" customHeight="1" x14ac:dyDescent="0.2">
      <c r="A197" s="627">
        <v>22</v>
      </c>
      <c r="B197" s="628" t="s">
        <v>934</v>
      </c>
      <c r="C197" s="628" t="s">
        <v>938</v>
      </c>
      <c r="D197" s="629" t="s">
        <v>1553</v>
      </c>
      <c r="E197" s="630" t="s">
        <v>951</v>
      </c>
      <c r="F197" s="628" t="s">
        <v>935</v>
      </c>
      <c r="G197" s="628" t="s">
        <v>1313</v>
      </c>
      <c r="H197" s="628" t="s">
        <v>329</v>
      </c>
      <c r="I197" s="628" t="s">
        <v>1314</v>
      </c>
      <c r="J197" s="628" t="s">
        <v>1315</v>
      </c>
      <c r="K197" s="628" t="s">
        <v>1316</v>
      </c>
      <c r="L197" s="631">
        <v>56.06</v>
      </c>
      <c r="M197" s="631">
        <v>280.3</v>
      </c>
      <c r="N197" s="628">
        <v>5</v>
      </c>
      <c r="O197" s="632"/>
      <c r="P197" s="631">
        <v>280.3</v>
      </c>
      <c r="Q197" s="633">
        <v>1</v>
      </c>
      <c r="R197" s="628">
        <v>5</v>
      </c>
      <c r="S197" s="633">
        <v>1</v>
      </c>
      <c r="T197" s="632"/>
      <c r="U197" s="634"/>
    </row>
    <row r="198" spans="1:21" ht="14.45" customHeight="1" x14ac:dyDescent="0.2">
      <c r="A198" s="627">
        <v>22</v>
      </c>
      <c r="B198" s="628" t="s">
        <v>934</v>
      </c>
      <c r="C198" s="628" t="s">
        <v>938</v>
      </c>
      <c r="D198" s="629" t="s">
        <v>1553</v>
      </c>
      <c r="E198" s="630" t="s">
        <v>951</v>
      </c>
      <c r="F198" s="628" t="s">
        <v>935</v>
      </c>
      <c r="G198" s="628" t="s">
        <v>1229</v>
      </c>
      <c r="H198" s="628" t="s">
        <v>329</v>
      </c>
      <c r="I198" s="628" t="s">
        <v>1230</v>
      </c>
      <c r="J198" s="628" t="s">
        <v>1231</v>
      </c>
      <c r="K198" s="628" t="s">
        <v>912</v>
      </c>
      <c r="L198" s="631">
        <v>192.28</v>
      </c>
      <c r="M198" s="631">
        <v>192.28</v>
      </c>
      <c r="N198" s="628">
        <v>1</v>
      </c>
      <c r="O198" s="632">
        <v>1</v>
      </c>
      <c r="P198" s="631">
        <v>192.28</v>
      </c>
      <c r="Q198" s="633">
        <v>1</v>
      </c>
      <c r="R198" s="628">
        <v>1</v>
      </c>
      <c r="S198" s="633">
        <v>1</v>
      </c>
      <c r="T198" s="632">
        <v>1</v>
      </c>
      <c r="U198" s="634">
        <v>1</v>
      </c>
    </row>
    <row r="199" spans="1:21" ht="14.45" customHeight="1" x14ac:dyDescent="0.2">
      <c r="A199" s="627">
        <v>22</v>
      </c>
      <c r="B199" s="628" t="s">
        <v>934</v>
      </c>
      <c r="C199" s="628" t="s">
        <v>938</v>
      </c>
      <c r="D199" s="629" t="s">
        <v>1553</v>
      </c>
      <c r="E199" s="630" t="s">
        <v>951</v>
      </c>
      <c r="F199" s="628" t="s">
        <v>935</v>
      </c>
      <c r="G199" s="628" t="s">
        <v>1317</v>
      </c>
      <c r="H199" s="628" t="s">
        <v>329</v>
      </c>
      <c r="I199" s="628" t="s">
        <v>1318</v>
      </c>
      <c r="J199" s="628" t="s">
        <v>1319</v>
      </c>
      <c r="K199" s="628" t="s">
        <v>1320</v>
      </c>
      <c r="L199" s="631">
        <v>0</v>
      </c>
      <c r="M199" s="631">
        <v>0</v>
      </c>
      <c r="N199" s="628">
        <v>3</v>
      </c>
      <c r="O199" s="632">
        <v>1</v>
      </c>
      <c r="P199" s="631"/>
      <c r="Q199" s="633"/>
      <c r="R199" s="628"/>
      <c r="S199" s="633">
        <v>0</v>
      </c>
      <c r="T199" s="632"/>
      <c r="U199" s="634">
        <v>0</v>
      </c>
    </row>
    <row r="200" spans="1:21" ht="14.45" customHeight="1" x14ac:dyDescent="0.2">
      <c r="A200" s="627">
        <v>22</v>
      </c>
      <c r="B200" s="628" t="s">
        <v>934</v>
      </c>
      <c r="C200" s="628" t="s">
        <v>938</v>
      </c>
      <c r="D200" s="629" t="s">
        <v>1553</v>
      </c>
      <c r="E200" s="630" t="s">
        <v>951</v>
      </c>
      <c r="F200" s="628" t="s">
        <v>935</v>
      </c>
      <c r="G200" s="628" t="s">
        <v>1046</v>
      </c>
      <c r="H200" s="628" t="s">
        <v>329</v>
      </c>
      <c r="I200" s="628" t="s">
        <v>1321</v>
      </c>
      <c r="J200" s="628" t="s">
        <v>1322</v>
      </c>
      <c r="K200" s="628" t="s">
        <v>910</v>
      </c>
      <c r="L200" s="631">
        <v>0</v>
      </c>
      <c r="M200" s="631">
        <v>0</v>
      </c>
      <c r="N200" s="628">
        <v>3</v>
      </c>
      <c r="O200" s="632">
        <v>1</v>
      </c>
      <c r="P200" s="631">
        <v>0</v>
      </c>
      <c r="Q200" s="633"/>
      <c r="R200" s="628">
        <v>3</v>
      </c>
      <c r="S200" s="633">
        <v>1</v>
      </c>
      <c r="T200" s="632">
        <v>1</v>
      </c>
      <c r="U200" s="634">
        <v>1</v>
      </c>
    </row>
    <row r="201" spans="1:21" ht="14.45" customHeight="1" x14ac:dyDescent="0.2">
      <c r="A201" s="627">
        <v>22</v>
      </c>
      <c r="B201" s="628" t="s">
        <v>934</v>
      </c>
      <c r="C201" s="628" t="s">
        <v>938</v>
      </c>
      <c r="D201" s="629" t="s">
        <v>1553</v>
      </c>
      <c r="E201" s="630" t="s">
        <v>951</v>
      </c>
      <c r="F201" s="628" t="s">
        <v>935</v>
      </c>
      <c r="G201" s="628" t="s">
        <v>1046</v>
      </c>
      <c r="H201" s="628" t="s">
        <v>329</v>
      </c>
      <c r="I201" s="628" t="s">
        <v>1323</v>
      </c>
      <c r="J201" s="628" t="s">
        <v>1322</v>
      </c>
      <c r="K201" s="628" t="s">
        <v>1324</v>
      </c>
      <c r="L201" s="631">
        <v>0</v>
      </c>
      <c r="M201" s="631">
        <v>0</v>
      </c>
      <c r="N201" s="628">
        <v>4</v>
      </c>
      <c r="O201" s="632">
        <v>2</v>
      </c>
      <c r="P201" s="631">
        <v>0</v>
      </c>
      <c r="Q201" s="633"/>
      <c r="R201" s="628">
        <v>4</v>
      </c>
      <c r="S201" s="633">
        <v>1</v>
      </c>
      <c r="T201" s="632">
        <v>2</v>
      </c>
      <c r="U201" s="634">
        <v>1</v>
      </c>
    </row>
    <row r="202" spans="1:21" ht="14.45" customHeight="1" x14ac:dyDescent="0.2">
      <c r="A202" s="627">
        <v>22</v>
      </c>
      <c r="B202" s="628" t="s">
        <v>934</v>
      </c>
      <c r="C202" s="628" t="s">
        <v>938</v>
      </c>
      <c r="D202" s="629" t="s">
        <v>1553</v>
      </c>
      <c r="E202" s="630" t="s">
        <v>951</v>
      </c>
      <c r="F202" s="628" t="s">
        <v>935</v>
      </c>
      <c r="G202" s="628" t="s">
        <v>1046</v>
      </c>
      <c r="H202" s="628" t="s">
        <v>602</v>
      </c>
      <c r="I202" s="628" t="s">
        <v>911</v>
      </c>
      <c r="J202" s="628" t="s">
        <v>680</v>
      </c>
      <c r="K202" s="628" t="s">
        <v>912</v>
      </c>
      <c r="L202" s="631">
        <v>0</v>
      </c>
      <c r="M202" s="631">
        <v>0</v>
      </c>
      <c r="N202" s="628">
        <v>2</v>
      </c>
      <c r="O202" s="632">
        <v>0.5</v>
      </c>
      <c r="P202" s="631">
        <v>0</v>
      </c>
      <c r="Q202" s="633"/>
      <c r="R202" s="628">
        <v>2</v>
      </c>
      <c r="S202" s="633">
        <v>1</v>
      </c>
      <c r="T202" s="632">
        <v>0.5</v>
      </c>
      <c r="U202" s="634">
        <v>1</v>
      </c>
    </row>
    <row r="203" spans="1:21" ht="14.45" customHeight="1" x14ac:dyDescent="0.2">
      <c r="A203" s="627">
        <v>22</v>
      </c>
      <c r="B203" s="628" t="s">
        <v>934</v>
      </c>
      <c r="C203" s="628" t="s">
        <v>938</v>
      </c>
      <c r="D203" s="629" t="s">
        <v>1553</v>
      </c>
      <c r="E203" s="630" t="s">
        <v>951</v>
      </c>
      <c r="F203" s="628" t="s">
        <v>935</v>
      </c>
      <c r="G203" s="628" t="s">
        <v>1325</v>
      </c>
      <c r="H203" s="628" t="s">
        <v>329</v>
      </c>
      <c r="I203" s="628" t="s">
        <v>1326</v>
      </c>
      <c r="J203" s="628" t="s">
        <v>1327</v>
      </c>
      <c r="K203" s="628" t="s">
        <v>1328</v>
      </c>
      <c r="L203" s="631">
        <v>50.32</v>
      </c>
      <c r="M203" s="631">
        <v>150.96</v>
      </c>
      <c r="N203" s="628">
        <v>3</v>
      </c>
      <c r="O203" s="632">
        <v>1.5</v>
      </c>
      <c r="P203" s="631">
        <v>150.96</v>
      </c>
      <c r="Q203" s="633">
        <v>1</v>
      </c>
      <c r="R203" s="628">
        <v>3</v>
      </c>
      <c r="S203" s="633">
        <v>1</v>
      </c>
      <c r="T203" s="632">
        <v>1.5</v>
      </c>
      <c r="U203" s="634">
        <v>1</v>
      </c>
    </row>
    <row r="204" spans="1:21" ht="14.45" customHeight="1" x14ac:dyDescent="0.2">
      <c r="A204" s="627">
        <v>22</v>
      </c>
      <c r="B204" s="628" t="s">
        <v>934</v>
      </c>
      <c r="C204" s="628" t="s">
        <v>938</v>
      </c>
      <c r="D204" s="629" t="s">
        <v>1553</v>
      </c>
      <c r="E204" s="630" t="s">
        <v>951</v>
      </c>
      <c r="F204" s="628" t="s">
        <v>935</v>
      </c>
      <c r="G204" s="628" t="s">
        <v>1051</v>
      </c>
      <c r="H204" s="628" t="s">
        <v>329</v>
      </c>
      <c r="I204" s="628" t="s">
        <v>1052</v>
      </c>
      <c r="J204" s="628" t="s">
        <v>617</v>
      </c>
      <c r="K204" s="628" t="s">
        <v>1053</v>
      </c>
      <c r="L204" s="631">
        <v>74.08</v>
      </c>
      <c r="M204" s="631">
        <v>370.4</v>
      </c>
      <c r="N204" s="628">
        <v>5</v>
      </c>
      <c r="O204" s="632">
        <v>4.5</v>
      </c>
      <c r="P204" s="631">
        <v>148.16</v>
      </c>
      <c r="Q204" s="633">
        <v>0.4</v>
      </c>
      <c r="R204" s="628">
        <v>2</v>
      </c>
      <c r="S204" s="633">
        <v>0.4</v>
      </c>
      <c r="T204" s="632">
        <v>2</v>
      </c>
      <c r="U204" s="634">
        <v>0.44444444444444442</v>
      </c>
    </row>
    <row r="205" spans="1:21" ht="14.45" customHeight="1" x14ac:dyDescent="0.2">
      <c r="A205" s="627">
        <v>22</v>
      </c>
      <c r="B205" s="628" t="s">
        <v>934</v>
      </c>
      <c r="C205" s="628" t="s">
        <v>938</v>
      </c>
      <c r="D205" s="629" t="s">
        <v>1553</v>
      </c>
      <c r="E205" s="630" t="s">
        <v>951</v>
      </c>
      <c r="F205" s="628" t="s">
        <v>935</v>
      </c>
      <c r="G205" s="628" t="s">
        <v>1051</v>
      </c>
      <c r="H205" s="628" t="s">
        <v>329</v>
      </c>
      <c r="I205" s="628" t="s">
        <v>894</v>
      </c>
      <c r="J205" s="628" t="s">
        <v>617</v>
      </c>
      <c r="K205" s="628" t="s">
        <v>620</v>
      </c>
      <c r="L205" s="631">
        <v>94.28</v>
      </c>
      <c r="M205" s="631">
        <v>848.52</v>
      </c>
      <c r="N205" s="628">
        <v>9</v>
      </c>
      <c r="O205" s="632">
        <v>7</v>
      </c>
      <c r="P205" s="631">
        <v>659.95999999999992</v>
      </c>
      <c r="Q205" s="633">
        <v>0.77777777777777768</v>
      </c>
      <c r="R205" s="628">
        <v>7</v>
      </c>
      <c r="S205" s="633">
        <v>0.77777777777777779</v>
      </c>
      <c r="T205" s="632">
        <v>5</v>
      </c>
      <c r="U205" s="634">
        <v>0.7142857142857143</v>
      </c>
    </row>
    <row r="206" spans="1:21" ht="14.45" customHeight="1" x14ac:dyDescent="0.2">
      <c r="A206" s="627">
        <v>22</v>
      </c>
      <c r="B206" s="628" t="s">
        <v>934</v>
      </c>
      <c r="C206" s="628" t="s">
        <v>938</v>
      </c>
      <c r="D206" s="629" t="s">
        <v>1553</v>
      </c>
      <c r="E206" s="630" t="s">
        <v>951</v>
      </c>
      <c r="F206" s="628" t="s">
        <v>935</v>
      </c>
      <c r="G206" s="628" t="s">
        <v>1051</v>
      </c>
      <c r="H206" s="628" t="s">
        <v>329</v>
      </c>
      <c r="I206" s="628" t="s">
        <v>1054</v>
      </c>
      <c r="J206" s="628" t="s">
        <v>617</v>
      </c>
      <c r="K206" s="628" t="s">
        <v>1055</v>
      </c>
      <c r="L206" s="631">
        <v>168.36</v>
      </c>
      <c r="M206" s="631">
        <v>1851.96</v>
      </c>
      <c r="N206" s="628">
        <v>11</v>
      </c>
      <c r="O206" s="632">
        <v>7.5</v>
      </c>
      <c r="P206" s="631">
        <v>673.44</v>
      </c>
      <c r="Q206" s="633">
        <v>0.36363636363636365</v>
      </c>
      <c r="R206" s="628">
        <v>4</v>
      </c>
      <c r="S206" s="633">
        <v>0.36363636363636365</v>
      </c>
      <c r="T206" s="632">
        <v>3</v>
      </c>
      <c r="U206" s="634">
        <v>0.4</v>
      </c>
    </row>
    <row r="207" spans="1:21" ht="14.45" customHeight="1" x14ac:dyDescent="0.2">
      <c r="A207" s="627">
        <v>22</v>
      </c>
      <c r="B207" s="628" t="s">
        <v>934</v>
      </c>
      <c r="C207" s="628" t="s">
        <v>938</v>
      </c>
      <c r="D207" s="629" t="s">
        <v>1553</v>
      </c>
      <c r="E207" s="630" t="s">
        <v>951</v>
      </c>
      <c r="F207" s="628" t="s">
        <v>935</v>
      </c>
      <c r="G207" s="628" t="s">
        <v>1051</v>
      </c>
      <c r="H207" s="628" t="s">
        <v>329</v>
      </c>
      <c r="I207" s="628" t="s">
        <v>1056</v>
      </c>
      <c r="J207" s="628" t="s">
        <v>617</v>
      </c>
      <c r="K207" s="628" t="s">
        <v>1057</v>
      </c>
      <c r="L207" s="631">
        <v>115.33</v>
      </c>
      <c r="M207" s="631">
        <v>922.64</v>
      </c>
      <c r="N207" s="628">
        <v>8</v>
      </c>
      <c r="O207" s="632">
        <v>8</v>
      </c>
      <c r="P207" s="631">
        <v>576.65</v>
      </c>
      <c r="Q207" s="633">
        <v>0.625</v>
      </c>
      <c r="R207" s="628">
        <v>5</v>
      </c>
      <c r="S207" s="633">
        <v>0.625</v>
      </c>
      <c r="T207" s="632">
        <v>5</v>
      </c>
      <c r="U207" s="634">
        <v>0.625</v>
      </c>
    </row>
    <row r="208" spans="1:21" ht="14.45" customHeight="1" x14ac:dyDescent="0.2">
      <c r="A208" s="627">
        <v>22</v>
      </c>
      <c r="B208" s="628" t="s">
        <v>934</v>
      </c>
      <c r="C208" s="628" t="s">
        <v>938</v>
      </c>
      <c r="D208" s="629" t="s">
        <v>1553</v>
      </c>
      <c r="E208" s="630" t="s">
        <v>951</v>
      </c>
      <c r="F208" s="628" t="s">
        <v>935</v>
      </c>
      <c r="G208" s="628" t="s">
        <v>1051</v>
      </c>
      <c r="H208" s="628" t="s">
        <v>602</v>
      </c>
      <c r="I208" s="628" t="s">
        <v>895</v>
      </c>
      <c r="J208" s="628" t="s">
        <v>896</v>
      </c>
      <c r="K208" s="628" t="s">
        <v>897</v>
      </c>
      <c r="L208" s="631">
        <v>105.23</v>
      </c>
      <c r="M208" s="631">
        <v>10943.919999999986</v>
      </c>
      <c r="N208" s="628">
        <v>104</v>
      </c>
      <c r="O208" s="632">
        <v>96.5</v>
      </c>
      <c r="P208" s="631">
        <v>3367.36</v>
      </c>
      <c r="Q208" s="633">
        <v>0.3076923076923081</v>
      </c>
      <c r="R208" s="628">
        <v>32</v>
      </c>
      <c r="S208" s="633">
        <v>0.30769230769230771</v>
      </c>
      <c r="T208" s="632">
        <v>30.5</v>
      </c>
      <c r="U208" s="634">
        <v>0.31606217616580312</v>
      </c>
    </row>
    <row r="209" spans="1:21" ht="14.45" customHeight="1" x14ac:dyDescent="0.2">
      <c r="A209" s="627">
        <v>22</v>
      </c>
      <c r="B209" s="628" t="s">
        <v>934</v>
      </c>
      <c r="C209" s="628" t="s">
        <v>938</v>
      </c>
      <c r="D209" s="629" t="s">
        <v>1553</v>
      </c>
      <c r="E209" s="630" t="s">
        <v>951</v>
      </c>
      <c r="F209" s="628" t="s">
        <v>935</v>
      </c>
      <c r="G209" s="628" t="s">
        <v>1051</v>
      </c>
      <c r="H209" s="628" t="s">
        <v>602</v>
      </c>
      <c r="I209" s="628" t="s">
        <v>898</v>
      </c>
      <c r="J209" s="628" t="s">
        <v>896</v>
      </c>
      <c r="K209" s="628" t="s">
        <v>899</v>
      </c>
      <c r="L209" s="631">
        <v>126.27</v>
      </c>
      <c r="M209" s="631">
        <v>17172.720000000023</v>
      </c>
      <c r="N209" s="628">
        <v>136</v>
      </c>
      <c r="O209" s="632">
        <v>112.5</v>
      </c>
      <c r="P209" s="631">
        <v>6060.9600000000037</v>
      </c>
      <c r="Q209" s="633">
        <v>0.35294117647058798</v>
      </c>
      <c r="R209" s="628">
        <v>48</v>
      </c>
      <c r="S209" s="633">
        <v>0.35294117647058826</v>
      </c>
      <c r="T209" s="632">
        <v>36</v>
      </c>
      <c r="U209" s="634">
        <v>0.32</v>
      </c>
    </row>
    <row r="210" spans="1:21" ht="14.45" customHeight="1" x14ac:dyDescent="0.2">
      <c r="A210" s="627">
        <v>22</v>
      </c>
      <c r="B210" s="628" t="s">
        <v>934</v>
      </c>
      <c r="C210" s="628" t="s">
        <v>938</v>
      </c>
      <c r="D210" s="629" t="s">
        <v>1553</v>
      </c>
      <c r="E210" s="630" t="s">
        <v>951</v>
      </c>
      <c r="F210" s="628" t="s">
        <v>935</v>
      </c>
      <c r="G210" s="628" t="s">
        <v>1051</v>
      </c>
      <c r="H210" s="628" t="s">
        <v>602</v>
      </c>
      <c r="I210" s="628" t="s">
        <v>1058</v>
      </c>
      <c r="J210" s="628" t="s">
        <v>896</v>
      </c>
      <c r="K210" s="628" t="s">
        <v>1059</v>
      </c>
      <c r="L210" s="631">
        <v>63.14</v>
      </c>
      <c r="M210" s="631">
        <v>1894.1999999999998</v>
      </c>
      <c r="N210" s="628">
        <v>30</v>
      </c>
      <c r="O210" s="632">
        <v>28</v>
      </c>
      <c r="P210" s="631">
        <v>757.68</v>
      </c>
      <c r="Q210" s="633">
        <v>0.4</v>
      </c>
      <c r="R210" s="628">
        <v>12</v>
      </c>
      <c r="S210" s="633">
        <v>0.4</v>
      </c>
      <c r="T210" s="632">
        <v>12</v>
      </c>
      <c r="U210" s="634">
        <v>0.42857142857142855</v>
      </c>
    </row>
    <row r="211" spans="1:21" ht="14.45" customHeight="1" x14ac:dyDescent="0.2">
      <c r="A211" s="627">
        <v>22</v>
      </c>
      <c r="B211" s="628" t="s">
        <v>934</v>
      </c>
      <c r="C211" s="628" t="s">
        <v>938</v>
      </c>
      <c r="D211" s="629" t="s">
        <v>1553</v>
      </c>
      <c r="E211" s="630" t="s">
        <v>951</v>
      </c>
      <c r="F211" s="628" t="s">
        <v>935</v>
      </c>
      <c r="G211" s="628" t="s">
        <v>1051</v>
      </c>
      <c r="H211" s="628" t="s">
        <v>602</v>
      </c>
      <c r="I211" s="628" t="s">
        <v>902</v>
      </c>
      <c r="J211" s="628" t="s">
        <v>896</v>
      </c>
      <c r="K211" s="628" t="s">
        <v>903</v>
      </c>
      <c r="L211" s="631">
        <v>84.18</v>
      </c>
      <c r="M211" s="631">
        <v>11195.940000000004</v>
      </c>
      <c r="N211" s="628">
        <v>133</v>
      </c>
      <c r="O211" s="632">
        <v>101.5</v>
      </c>
      <c r="P211" s="631">
        <v>3367.1999999999989</v>
      </c>
      <c r="Q211" s="633">
        <v>0.30075187969924794</v>
      </c>
      <c r="R211" s="628">
        <v>40</v>
      </c>
      <c r="S211" s="633">
        <v>0.3007518796992481</v>
      </c>
      <c r="T211" s="632">
        <v>30.5</v>
      </c>
      <c r="U211" s="634">
        <v>0.30049261083743845</v>
      </c>
    </row>
    <row r="212" spans="1:21" ht="14.45" customHeight="1" x14ac:dyDescent="0.2">
      <c r="A212" s="627">
        <v>22</v>
      </c>
      <c r="B212" s="628" t="s">
        <v>934</v>
      </c>
      <c r="C212" s="628" t="s">
        <v>938</v>
      </c>
      <c r="D212" s="629" t="s">
        <v>1553</v>
      </c>
      <c r="E212" s="630" t="s">
        <v>951</v>
      </c>
      <c r="F212" s="628" t="s">
        <v>935</v>
      </c>
      <c r="G212" s="628" t="s">
        <v>1051</v>
      </c>
      <c r="H212" s="628" t="s">
        <v>329</v>
      </c>
      <c r="I212" s="628" t="s">
        <v>1060</v>
      </c>
      <c r="J212" s="628" t="s">
        <v>617</v>
      </c>
      <c r="K212" s="628" t="s">
        <v>1061</v>
      </c>
      <c r="L212" s="631">
        <v>63.14</v>
      </c>
      <c r="M212" s="631">
        <v>694.54</v>
      </c>
      <c r="N212" s="628">
        <v>11</v>
      </c>
      <c r="O212" s="632">
        <v>9</v>
      </c>
      <c r="P212" s="631">
        <v>126.28</v>
      </c>
      <c r="Q212" s="633">
        <v>0.18181818181818182</v>
      </c>
      <c r="R212" s="628">
        <v>2</v>
      </c>
      <c r="S212" s="633">
        <v>0.18181818181818182</v>
      </c>
      <c r="T212" s="632">
        <v>2</v>
      </c>
      <c r="U212" s="634">
        <v>0.22222222222222221</v>
      </c>
    </row>
    <row r="213" spans="1:21" ht="14.45" customHeight="1" x14ac:dyDescent="0.2">
      <c r="A213" s="627">
        <v>22</v>
      </c>
      <c r="B213" s="628" t="s">
        <v>934</v>
      </c>
      <c r="C213" s="628" t="s">
        <v>938</v>
      </c>
      <c r="D213" s="629" t="s">
        <v>1553</v>
      </c>
      <c r="E213" s="630" t="s">
        <v>951</v>
      </c>
      <c r="F213" s="628" t="s">
        <v>935</v>
      </c>
      <c r="G213" s="628" t="s">
        <v>1051</v>
      </c>
      <c r="H213" s="628" t="s">
        <v>329</v>
      </c>
      <c r="I213" s="628" t="s">
        <v>1062</v>
      </c>
      <c r="J213" s="628" t="s">
        <v>617</v>
      </c>
      <c r="K213" s="628" t="s">
        <v>1063</v>
      </c>
      <c r="L213" s="631">
        <v>105.23</v>
      </c>
      <c r="M213" s="631">
        <v>841.84</v>
      </c>
      <c r="N213" s="628">
        <v>8</v>
      </c>
      <c r="O213" s="632">
        <v>7.5</v>
      </c>
      <c r="P213" s="631">
        <v>105.23</v>
      </c>
      <c r="Q213" s="633">
        <v>0.125</v>
      </c>
      <c r="R213" s="628">
        <v>1</v>
      </c>
      <c r="S213" s="633">
        <v>0.125</v>
      </c>
      <c r="T213" s="632">
        <v>1</v>
      </c>
      <c r="U213" s="634">
        <v>0.13333333333333333</v>
      </c>
    </row>
    <row r="214" spans="1:21" ht="14.45" customHeight="1" x14ac:dyDescent="0.2">
      <c r="A214" s="627">
        <v>22</v>
      </c>
      <c r="B214" s="628" t="s">
        <v>934</v>
      </c>
      <c r="C214" s="628" t="s">
        <v>938</v>
      </c>
      <c r="D214" s="629" t="s">
        <v>1553</v>
      </c>
      <c r="E214" s="630" t="s">
        <v>951</v>
      </c>
      <c r="F214" s="628" t="s">
        <v>935</v>
      </c>
      <c r="G214" s="628" t="s">
        <v>1051</v>
      </c>
      <c r="H214" s="628" t="s">
        <v>329</v>
      </c>
      <c r="I214" s="628" t="s">
        <v>1064</v>
      </c>
      <c r="J214" s="628" t="s">
        <v>617</v>
      </c>
      <c r="K214" s="628" t="s">
        <v>907</v>
      </c>
      <c r="L214" s="631">
        <v>49.08</v>
      </c>
      <c r="M214" s="631">
        <v>49.08</v>
      </c>
      <c r="N214" s="628">
        <v>1</v>
      </c>
      <c r="O214" s="632">
        <v>1</v>
      </c>
      <c r="P214" s="631"/>
      <c r="Q214" s="633">
        <v>0</v>
      </c>
      <c r="R214" s="628"/>
      <c r="S214" s="633">
        <v>0</v>
      </c>
      <c r="T214" s="632"/>
      <c r="U214" s="634">
        <v>0</v>
      </c>
    </row>
    <row r="215" spans="1:21" ht="14.45" customHeight="1" x14ac:dyDescent="0.2">
      <c r="A215" s="627">
        <v>22</v>
      </c>
      <c r="B215" s="628" t="s">
        <v>934</v>
      </c>
      <c r="C215" s="628" t="s">
        <v>938</v>
      </c>
      <c r="D215" s="629" t="s">
        <v>1553</v>
      </c>
      <c r="E215" s="630" t="s">
        <v>951</v>
      </c>
      <c r="F215" s="628" t="s">
        <v>935</v>
      </c>
      <c r="G215" s="628" t="s">
        <v>1051</v>
      </c>
      <c r="H215" s="628" t="s">
        <v>329</v>
      </c>
      <c r="I215" s="628" t="s">
        <v>1065</v>
      </c>
      <c r="J215" s="628" t="s">
        <v>617</v>
      </c>
      <c r="K215" s="628" t="s">
        <v>1066</v>
      </c>
      <c r="L215" s="631">
        <v>126.27</v>
      </c>
      <c r="M215" s="631">
        <v>2020.32</v>
      </c>
      <c r="N215" s="628">
        <v>16</v>
      </c>
      <c r="O215" s="632">
        <v>14</v>
      </c>
      <c r="P215" s="631">
        <v>505.08</v>
      </c>
      <c r="Q215" s="633">
        <v>0.25</v>
      </c>
      <c r="R215" s="628">
        <v>4</v>
      </c>
      <c r="S215" s="633">
        <v>0.25</v>
      </c>
      <c r="T215" s="632">
        <v>3</v>
      </c>
      <c r="U215" s="634">
        <v>0.21428571428571427</v>
      </c>
    </row>
    <row r="216" spans="1:21" ht="14.45" customHeight="1" x14ac:dyDescent="0.2">
      <c r="A216" s="627">
        <v>22</v>
      </c>
      <c r="B216" s="628" t="s">
        <v>934</v>
      </c>
      <c r="C216" s="628" t="s">
        <v>938</v>
      </c>
      <c r="D216" s="629" t="s">
        <v>1553</v>
      </c>
      <c r="E216" s="630" t="s">
        <v>951</v>
      </c>
      <c r="F216" s="628" t="s">
        <v>935</v>
      </c>
      <c r="G216" s="628" t="s">
        <v>1051</v>
      </c>
      <c r="H216" s="628" t="s">
        <v>329</v>
      </c>
      <c r="I216" s="628" t="s">
        <v>1067</v>
      </c>
      <c r="J216" s="628" t="s">
        <v>617</v>
      </c>
      <c r="K216" s="628" t="s">
        <v>618</v>
      </c>
      <c r="L216" s="631">
        <v>84.18</v>
      </c>
      <c r="M216" s="631">
        <v>2777.940000000001</v>
      </c>
      <c r="N216" s="628">
        <v>33</v>
      </c>
      <c r="O216" s="632">
        <v>27</v>
      </c>
      <c r="P216" s="631">
        <v>673.44</v>
      </c>
      <c r="Q216" s="633">
        <v>0.24242424242424235</v>
      </c>
      <c r="R216" s="628">
        <v>8</v>
      </c>
      <c r="S216" s="633">
        <v>0.24242424242424243</v>
      </c>
      <c r="T216" s="632">
        <v>6</v>
      </c>
      <c r="U216" s="634">
        <v>0.22222222222222221</v>
      </c>
    </row>
    <row r="217" spans="1:21" ht="14.45" customHeight="1" x14ac:dyDescent="0.2">
      <c r="A217" s="627">
        <v>22</v>
      </c>
      <c r="B217" s="628" t="s">
        <v>934</v>
      </c>
      <c r="C217" s="628" t="s">
        <v>938</v>
      </c>
      <c r="D217" s="629" t="s">
        <v>1553</v>
      </c>
      <c r="E217" s="630" t="s">
        <v>951</v>
      </c>
      <c r="F217" s="628" t="s">
        <v>935</v>
      </c>
      <c r="G217" s="628" t="s">
        <v>1051</v>
      </c>
      <c r="H217" s="628" t="s">
        <v>602</v>
      </c>
      <c r="I217" s="628" t="s">
        <v>900</v>
      </c>
      <c r="J217" s="628" t="s">
        <v>896</v>
      </c>
      <c r="K217" s="628" t="s">
        <v>901</v>
      </c>
      <c r="L217" s="631">
        <v>49.08</v>
      </c>
      <c r="M217" s="631">
        <v>1668.7199999999998</v>
      </c>
      <c r="N217" s="628">
        <v>34</v>
      </c>
      <c r="O217" s="632">
        <v>11</v>
      </c>
      <c r="P217" s="631">
        <v>1227</v>
      </c>
      <c r="Q217" s="633">
        <v>0.73529411764705888</v>
      </c>
      <c r="R217" s="628">
        <v>25</v>
      </c>
      <c r="S217" s="633">
        <v>0.73529411764705888</v>
      </c>
      <c r="T217" s="632">
        <v>3.5</v>
      </c>
      <c r="U217" s="634">
        <v>0.31818181818181818</v>
      </c>
    </row>
    <row r="218" spans="1:21" ht="14.45" customHeight="1" x14ac:dyDescent="0.2">
      <c r="A218" s="627">
        <v>22</v>
      </c>
      <c r="B218" s="628" t="s">
        <v>934</v>
      </c>
      <c r="C218" s="628" t="s">
        <v>938</v>
      </c>
      <c r="D218" s="629" t="s">
        <v>1553</v>
      </c>
      <c r="E218" s="630" t="s">
        <v>951</v>
      </c>
      <c r="F218" s="628" t="s">
        <v>935</v>
      </c>
      <c r="G218" s="628" t="s">
        <v>1051</v>
      </c>
      <c r="H218" s="628" t="s">
        <v>602</v>
      </c>
      <c r="I218" s="628" t="s">
        <v>904</v>
      </c>
      <c r="J218" s="628" t="s">
        <v>617</v>
      </c>
      <c r="K218" s="628" t="s">
        <v>618</v>
      </c>
      <c r="L218" s="631">
        <v>84.18</v>
      </c>
      <c r="M218" s="631">
        <v>3703.9200000000019</v>
      </c>
      <c r="N218" s="628">
        <v>44</v>
      </c>
      <c r="O218" s="632">
        <v>42</v>
      </c>
      <c r="P218" s="631">
        <v>1683.6000000000008</v>
      </c>
      <c r="Q218" s="633">
        <v>0.45454545454545453</v>
      </c>
      <c r="R218" s="628">
        <v>20</v>
      </c>
      <c r="S218" s="633">
        <v>0.45454545454545453</v>
      </c>
      <c r="T218" s="632">
        <v>20</v>
      </c>
      <c r="U218" s="634">
        <v>0.47619047619047616</v>
      </c>
    </row>
    <row r="219" spans="1:21" ht="14.45" customHeight="1" x14ac:dyDescent="0.2">
      <c r="A219" s="627">
        <v>22</v>
      </c>
      <c r="B219" s="628" t="s">
        <v>934</v>
      </c>
      <c r="C219" s="628" t="s">
        <v>938</v>
      </c>
      <c r="D219" s="629" t="s">
        <v>1553</v>
      </c>
      <c r="E219" s="630" t="s">
        <v>951</v>
      </c>
      <c r="F219" s="628" t="s">
        <v>935</v>
      </c>
      <c r="G219" s="628" t="s">
        <v>1051</v>
      </c>
      <c r="H219" s="628" t="s">
        <v>602</v>
      </c>
      <c r="I219" s="628" t="s">
        <v>1068</v>
      </c>
      <c r="J219" s="628" t="s">
        <v>617</v>
      </c>
      <c r="K219" s="628" t="s">
        <v>1063</v>
      </c>
      <c r="L219" s="631">
        <v>105.23</v>
      </c>
      <c r="M219" s="631">
        <v>2525.52</v>
      </c>
      <c r="N219" s="628">
        <v>24</v>
      </c>
      <c r="O219" s="632">
        <v>23.5</v>
      </c>
      <c r="P219" s="631">
        <v>1052.3</v>
      </c>
      <c r="Q219" s="633">
        <v>0.41666666666666663</v>
      </c>
      <c r="R219" s="628">
        <v>10</v>
      </c>
      <c r="S219" s="633">
        <v>0.41666666666666669</v>
      </c>
      <c r="T219" s="632">
        <v>9.5</v>
      </c>
      <c r="U219" s="634">
        <v>0.40425531914893614</v>
      </c>
    </row>
    <row r="220" spans="1:21" ht="14.45" customHeight="1" x14ac:dyDescent="0.2">
      <c r="A220" s="627">
        <v>22</v>
      </c>
      <c r="B220" s="628" t="s">
        <v>934</v>
      </c>
      <c r="C220" s="628" t="s">
        <v>938</v>
      </c>
      <c r="D220" s="629" t="s">
        <v>1553</v>
      </c>
      <c r="E220" s="630" t="s">
        <v>951</v>
      </c>
      <c r="F220" s="628" t="s">
        <v>935</v>
      </c>
      <c r="G220" s="628" t="s">
        <v>1051</v>
      </c>
      <c r="H220" s="628" t="s">
        <v>602</v>
      </c>
      <c r="I220" s="628" t="s">
        <v>1069</v>
      </c>
      <c r="J220" s="628" t="s">
        <v>617</v>
      </c>
      <c r="K220" s="628" t="s">
        <v>1061</v>
      </c>
      <c r="L220" s="631">
        <v>63.14</v>
      </c>
      <c r="M220" s="631">
        <v>820.81999999999994</v>
      </c>
      <c r="N220" s="628">
        <v>13</v>
      </c>
      <c r="O220" s="632">
        <v>12.5</v>
      </c>
      <c r="P220" s="631">
        <v>189.42000000000002</v>
      </c>
      <c r="Q220" s="633">
        <v>0.23076923076923081</v>
      </c>
      <c r="R220" s="628">
        <v>3</v>
      </c>
      <c r="S220" s="633">
        <v>0.23076923076923078</v>
      </c>
      <c r="T220" s="632">
        <v>3</v>
      </c>
      <c r="U220" s="634">
        <v>0.24</v>
      </c>
    </row>
    <row r="221" spans="1:21" ht="14.45" customHeight="1" x14ac:dyDescent="0.2">
      <c r="A221" s="627">
        <v>22</v>
      </c>
      <c r="B221" s="628" t="s">
        <v>934</v>
      </c>
      <c r="C221" s="628" t="s">
        <v>938</v>
      </c>
      <c r="D221" s="629" t="s">
        <v>1553</v>
      </c>
      <c r="E221" s="630" t="s">
        <v>951</v>
      </c>
      <c r="F221" s="628" t="s">
        <v>935</v>
      </c>
      <c r="G221" s="628" t="s">
        <v>1051</v>
      </c>
      <c r="H221" s="628" t="s">
        <v>602</v>
      </c>
      <c r="I221" s="628" t="s">
        <v>906</v>
      </c>
      <c r="J221" s="628" t="s">
        <v>617</v>
      </c>
      <c r="K221" s="628" t="s">
        <v>907</v>
      </c>
      <c r="L221" s="631">
        <v>49.08</v>
      </c>
      <c r="M221" s="631">
        <v>147.24</v>
      </c>
      <c r="N221" s="628">
        <v>3</v>
      </c>
      <c r="O221" s="632">
        <v>2.5</v>
      </c>
      <c r="P221" s="631">
        <v>49.08</v>
      </c>
      <c r="Q221" s="633">
        <v>0.33333333333333331</v>
      </c>
      <c r="R221" s="628">
        <v>1</v>
      </c>
      <c r="S221" s="633">
        <v>0.33333333333333331</v>
      </c>
      <c r="T221" s="632">
        <v>0.5</v>
      </c>
      <c r="U221" s="634">
        <v>0.2</v>
      </c>
    </row>
    <row r="222" spans="1:21" ht="14.45" customHeight="1" x14ac:dyDescent="0.2">
      <c r="A222" s="627">
        <v>22</v>
      </c>
      <c r="B222" s="628" t="s">
        <v>934</v>
      </c>
      <c r="C222" s="628" t="s">
        <v>938</v>
      </c>
      <c r="D222" s="629" t="s">
        <v>1553</v>
      </c>
      <c r="E222" s="630" t="s">
        <v>951</v>
      </c>
      <c r="F222" s="628" t="s">
        <v>935</v>
      </c>
      <c r="G222" s="628" t="s">
        <v>1051</v>
      </c>
      <c r="H222" s="628" t="s">
        <v>602</v>
      </c>
      <c r="I222" s="628" t="s">
        <v>1070</v>
      </c>
      <c r="J222" s="628" t="s">
        <v>617</v>
      </c>
      <c r="K222" s="628" t="s">
        <v>1066</v>
      </c>
      <c r="L222" s="631">
        <v>126.27</v>
      </c>
      <c r="M222" s="631">
        <v>4924.53</v>
      </c>
      <c r="N222" s="628">
        <v>39</v>
      </c>
      <c r="O222" s="632">
        <v>33.5</v>
      </c>
      <c r="P222" s="631">
        <v>1641.51</v>
      </c>
      <c r="Q222" s="633">
        <v>0.33333333333333337</v>
      </c>
      <c r="R222" s="628">
        <v>13</v>
      </c>
      <c r="S222" s="633">
        <v>0.33333333333333331</v>
      </c>
      <c r="T222" s="632">
        <v>10</v>
      </c>
      <c r="U222" s="634">
        <v>0.29850746268656714</v>
      </c>
    </row>
    <row r="223" spans="1:21" ht="14.45" customHeight="1" x14ac:dyDescent="0.2">
      <c r="A223" s="627">
        <v>22</v>
      </c>
      <c r="B223" s="628" t="s">
        <v>934</v>
      </c>
      <c r="C223" s="628" t="s">
        <v>938</v>
      </c>
      <c r="D223" s="629" t="s">
        <v>1553</v>
      </c>
      <c r="E223" s="630" t="s">
        <v>951</v>
      </c>
      <c r="F223" s="628" t="s">
        <v>935</v>
      </c>
      <c r="G223" s="628" t="s">
        <v>1051</v>
      </c>
      <c r="H223" s="628" t="s">
        <v>602</v>
      </c>
      <c r="I223" s="628" t="s">
        <v>1071</v>
      </c>
      <c r="J223" s="628" t="s">
        <v>617</v>
      </c>
      <c r="K223" s="628" t="s">
        <v>1053</v>
      </c>
      <c r="L223" s="631">
        <v>74.08</v>
      </c>
      <c r="M223" s="631">
        <v>370.4</v>
      </c>
      <c r="N223" s="628">
        <v>5</v>
      </c>
      <c r="O223" s="632">
        <v>5</v>
      </c>
      <c r="P223" s="631">
        <v>222.24</v>
      </c>
      <c r="Q223" s="633">
        <v>0.60000000000000009</v>
      </c>
      <c r="R223" s="628">
        <v>3</v>
      </c>
      <c r="S223" s="633">
        <v>0.6</v>
      </c>
      <c r="T223" s="632">
        <v>3</v>
      </c>
      <c r="U223" s="634">
        <v>0.6</v>
      </c>
    </row>
    <row r="224" spans="1:21" ht="14.45" customHeight="1" x14ac:dyDescent="0.2">
      <c r="A224" s="627">
        <v>22</v>
      </c>
      <c r="B224" s="628" t="s">
        <v>934</v>
      </c>
      <c r="C224" s="628" t="s">
        <v>938</v>
      </c>
      <c r="D224" s="629" t="s">
        <v>1553</v>
      </c>
      <c r="E224" s="630" t="s">
        <v>951</v>
      </c>
      <c r="F224" s="628" t="s">
        <v>935</v>
      </c>
      <c r="G224" s="628" t="s">
        <v>1051</v>
      </c>
      <c r="H224" s="628" t="s">
        <v>602</v>
      </c>
      <c r="I224" s="628" t="s">
        <v>905</v>
      </c>
      <c r="J224" s="628" t="s">
        <v>617</v>
      </c>
      <c r="K224" s="628" t="s">
        <v>620</v>
      </c>
      <c r="L224" s="631">
        <v>94.28</v>
      </c>
      <c r="M224" s="631">
        <v>848.52</v>
      </c>
      <c r="N224" s="628">
        <v>9</v>
      </c>
      <c r="O224" s="632">
        <v>8.5</v>
      </c>
      <c r="P224" s="631">
        <v>188.56</v>
      </c>
      <c r="Q224" s="633">
        <v>0.22222222222222224</v>
      </c>
      <c r="R224" s="628">
        <v>2</v>
      </c>
      <c r="S224" s="633">
        <v>0.22222222222222221</v>
      </c>
      <c r="T224" s="632">
        <v>1.5</v>
      </c>
      <c r="U224" s="634">
        <v>0.17647058823529413</v>
      </c>
    </row>
    <row r="225" spans="1:21" ht="14.45" customHeight="1" x14ac:dyDescent="0.2">
      <c r="A225" s="627">
        <v>22</v>
      </c>
      <c r="B225" s="628" t="s">
        <v>934</v>
      </c>
      <c r="C225" s="628" t="s">
        <v>938</v>
      </c>
      <c r="D225" s="629" t="s">
        <v>1553</v>
      </c>
      <c r="E225" s="630" t="s">
        <v>951</v>
      </c>
      <c r="F225" s="628" t="s">
        <v>935</v>
      </c>
      <c r="G225" s="628" t="s">
        <v>1051</v>
      </c>
      <c r="H225" s="628" t="s">
        <v>602</v>
      </c>
      <c r="I225" s="628" t="s">
        <v>1072</v>
      </c>
      <c r="J225" s="628" t="s">
        <v>617</v>
      </c>
      <c r="K225" s="628" t="s">
        <v>1055</v>
      </c>
      <c r="L225" s="631">
        <v>168.36</v>
      </c>
      <c r="M225" s="631">
        <v>1346.88</v>
      </c>
      <c r="N225" s="628">
        <v>8</v>
      </c>
      <c r="O225" s="632">
        <v>7.5</v>
      </c>
      <c r="P225" s="631">
        <v>505.08000000000004</v>
      </c>
      <c r="Q225" s="633">
        <v>0.375</v>
      </c>
      <c r="R225" s="628">
        <v>3</v>
      </c>
      <c r="S225" s="633">
        <v>0.375</v>
      </c>
      <c r="T225" s="632">
        <v>3</v>
      </c>
      <c r="U225" s="634">
        <v>0.4</v>
      </c>
    </row>
    <row r="226" spans="1:21" ht="14.45" customHeight="1" x14ac:dyDescent="0.2">
      <c r="A226" s="627">
        <v>22</v>
      </c>
      <c r="B226" s="628" t="s">
        <v>934</v>
      </c>
      <c r="C226" s="628" t="s">
        <v>938</v>
      </c>
      <c r="D226" s="629" t="s">
        <v>1553</v>
      </c>
      <c r="E226" s="630" t="s">
        <v>951</v>
      </c>
      <c r="F226" s="628" t="s">
        <v>935</v>
      </c>
      <c r="G226" s="628" t="s">
        <v>1051</v>
      </c>
      <c r="H226" s="628" t="s">
        <v>602</v>
      </c>
      <c r="I226" s="628" t="s">
        <v>1073</v>
      </c>
      <c r="J226" s="628" t="s">
        <v>617</v>
      </c>
      <c r="K226" s="628" t="s">
        <v>1057</v>
      </c>
      <c r="L226" s="631">
        <v>115.33</v>
      </c>
      <c r="M226" s="631">
        <v>922.64</v>
      </c>
      <c r="N226" s="628">
        <v>8</v>
      </c>
      <c r="O226" s="632">
        <v>6</v>
      </c>
      <c r="P226" s="631">
        <v>345.99</v>
      </c>
      <c r="Q226" s="633">
        <v>0.375</v>
      </c>
      <c r="R226" s="628">
        <v>3</v>
      </c>
      <c r="S226" s="633">
        <v>0.375</v>
      </c>
      <c r="T226" s="632">
        <v>2.5</v>
      </c>
      <c r="U226" s="634">
        <v>0.41666666666666669</v>
      </c>
    </row>
    <row r="227" spans="1:21" ht="14.45" customHeight="1" x14ac:dyDescent="0.2">
      <c r="A227" s="627">
        <v>22</v>
      </c>
      <c r="B227" s="628" t="s">
        <v>934</v>
      </c>
      <c r="C227" s="628" t="s">
        <v>938</v>
      </c>
      <c r="D227" s="629" t="s">
        <v>1553</v>
      </c>
      <c r="E227" s="630" t="s">
        <v>951</v>
      </c>
      <c r="F227" s="628" t="s">
        <v>935</v>
      </c>
      <c r="G227" s="628" t="s">
        <v>1161</v>
      </c>
      <c r="H227" s="628" t="s">
        <v>329</v>
      </c>
      <c r="I227" s="628" t="s">
        <v>1329</v>
      </c>
      <c r="J227" s="628" t="s">
        <v>1163</v>
      </c>
      <c r="K227" s="628" t="s">
        <v>1330</v>
      </c>
      <c r="L227" s="631">
        <v>0</v>
      </c>
      <c r="M227" s="631">
        <v>0</v>
      </c>
      <c r="N227" s="628">
        <v>1</v>
      </c>
      <c r="O227" s="632">
        <v>1</v>
      </c>
      <c r="P227" s="631"/>
      <c r="Q227" s="633"/>
      <c r="R227" s="628"/>
      <c r="S227" s="633">
        <v>0</v>
      </c>
      <c r="T227" s="632"/>
      <c r="U227" s="634">
        <v>0</v>
      </c>
    </row>
    <row r="228" spans="1:21" ht="14.45" customHeight="1" x14ac:dyDescent="0.2">
      <c r="A228" s="627">
        <v>22</v>
      </c>
      <c r="B228" s="628" t="s">
        <v>934</v>
      </c>
      <c r="C228" s="628" t="s">
        <v>938</v>
      </c>
      <c r="D228" s="629" t="s">
        <v>1553</v>
      </c>
      <c r="E228" s="630" t="s">
        <v>951</v>
      </c>
      <c r="F228" s="628" t="s">
        <v>935</v>
      </c>
      <c r="G228" s="628" t="s">
        <v>1078</v>
      </c>
      <c r="H228" s="628" t="s">
        <v>329</v>
      </c>
      <c r="I228" s="628" t="s">
        <v>1079</v>
      </c>
      <c r="J228" s="628" t="s">
        <v>1080</v>
      </c>
      <c r="K228" s="628" t="s">
        <v>1081</v>
      </c>
      <c r="L228" s="631">
        <v>0</v>
      </c>
      <c r="M228" s="631">
        <v>0</v>
      </c>
      <c r="N228" s="628">
        <v>15</v>
      </c>
      <c r="O228" s="632">
        <v>9.5</v>
      </c>
      <c r="P228" s="631">
        <v>0</v>
      </c>
      <c r="Q228" s="633"/>
      <c r="R228" s="628">
        <v>14</v>
      </c>
      <c r="S228" s="633">
        <v>0.93333333333333335</v>
      </c>
      <c r="T228" s="632">
        <v>9.5</v>
      </c>
      <c r="U228" s="634">
        <v>1</v>
      </c>
    </row>
    <row r="229" spans="1:21" ht="14.45" customHeight="1" x14ac:dyDescent="0.2">
      <c r="A229" s="627">
        <v>22</v>
      </c>
      <c r="B229" s="628" t="s">
        <v>934</v>
      </c>
      <c r="C229" s="628" t="s">
        <v>938</v>
      </c>
      <c r="D229" s="629" t="s">
        <v>1553</v>
      </c>
      <c r="E229" s="630" t="s">
        <v>945</v>
      </c>
      <c r="F229" s="628" t="s">
        <v>935</v>
      </c>
      <c r="G229" s="628" t="s">
        <v>1165</v>
      </c>
      <c r="H229" s="628" t="s">
        <v>329</v>
      </c>
      <c r="I229" s="628" t="s">
        <v>1166</v>
      </c>
      <c r="J229" s="628" t="s">
        <v>1167</v>
      </c>
      <c r="K229" s="628" t="s">
        <v>1168</v>
      </c>
      <c r="L229" s="631">
        <v>35.11</v>
      </c>
      <c r="M229" s="631">
        <v>210.66</v>
      </c>
      <c r="N229" s="628">
        <v>6</v>
      </c>
      <c r="O229" s="632">
        <v>1.5</v>
      </c>
      <c r="P229" s="631"/>
      <c r="Q229" s="633">
        <v>0</v>
      </c>
      <c r="R229" s="628"/>
      <c r="S229" s="633">
        <v>0</v>
      </c>
      <c r="T229" s="632"/>
      <c r="U229" s="634">
        <v>0</v>
      </c>
    </row>
    <row r="230" spans="1:21" ht="14.45" customHeight="1" x14ac:dyDescent="0.2">
      <c r="A230" s="627">
        <v>22</v>
      </c>
      <c r="B230" s="628" t="s">
        <v>934</v>
      </c>
      <c r="C230" s="628" t="s">
        <v>938</v>
      </c>
      <c r="D230" s="629" t="s">
        <v>1553</v>
      </c>
      <c r="E230" s="630" t="s">
        <v>945</v>
      </c>
      <c r="F230" s="628" t="s">
        <v>935</v>
      </c>
      <c r="G230" s="628" t="s">
        <v>1266</v>
      </c>
      <c r="H230" s="628" t="s">
        <v>329</v>
      </c>
      <c r="I230" s="628" t="s">
        <v>1331</v>
      </c>
      <c r="J230" s="628" t="s">
        <v>1268</v>
      </c>
      <c r="K230" s="628" t="s">
        <v>1332</v>
      </c>
      <c r="L230" s="631">
        <v>41.41</v>
      </c>
      <c r="M230" s="631">
        <v>41.41</v>
      </c>
      <c r="N230" s="628">
        <v>1</v>
      </c>
      <c r="O230" s="632">
        <v>1</v>
      </c>
      <c r="P230" s="631">
        <v>41.41</v>
      </c>
      <c r="Q230" s="633">
        <v>1</v>
      </c>
      <c r="R230" s="628">
        <v>1</v>
      </c>
      <c r="S230" s="633">
        <v>1</v>
      </c>
      <c r="T230" s="632">
        <v>1</v>
      </c>
      <c r="U230" s="634">
        <v>1</v>
      </c>
    </row>
    <row r="231" spans="1:21" ht="14.45" customHeight="1" x14ac:dyDescent="0.2">
      <c r="A231" s="627">
        <v>22</v>
      </c>
      <c r="B231" s="628" t="s">
        <v>934</v>
      </c>
      <c r="C231" s="628" t="s">
        <v>938</v>
      </c>
      <c r="D231" s="629" t="s">
        <v>1553</v>
      </c>
      <c r="E231" s="630" t="s">
        <v>945</v>
      </c>
      <c r="F231" s="628" t="s">
        <v>935</v>
      </c>
      <c r="G231" s="628" t="s">
        <v>1333</v>
      </c>
      <c r="H231" s="628" t="s">
        <v>329</v>
      </c>
      <c r="I231" s="628" t="s">
        <v>1334</v>
      </c>
      <c r="J231" s="628" t="s">
        <v>1335</v>
      </c>
      <c r="K231" s="628" t="s">
        <v>1336</v>
      </c>
      <c r="L231" s="631">
        <v>86.02</v>
      </c>
      <c r="M231" s="631">
        <v>258.06</v>
      </c>
      <c r="N231" s="628">
        <v>3</v>
      </c>
      <c r="O231" s="632">
        <v>2.5</v>
      </c>
      <c r="P231" s="631">
        <v>86.02</v>
      </c>
      <c r="Q231" s="633">
        <v>0.33333333333333331</v>
      </c>
      <c r="R231" s="628">
        <v>1</v>
      </c>
      <c r="S231" s="633">
        <v>0.33333333333333331</v>
      </c>
      <c r="T231" s="632">
        <v>0.5</v>
      </c>
      <c r="U231" s="634">
        <v>0.2</v>
      </c>
    </row>
    <row r="232" spans="1:21" ht="14.45" customHeight="1" x14ac:dyDescent="0.2">
      <c r="A232" s="627">
        <v>22</v>
      </c>
      <c r="B232" s="628" t="s">
        <v>934</v>
      </c>
      <c r="C232" s="628" t="s">
        <v>938</v>
      </c>
      <c r="D232" s="629" t="s">
        <v>1553</v>
      </c>
      <c r="E232" s="630" t="s">
        <v>945</v>
      </c>
      <c r="F232" s="628" t="s">
        <v>935</v>
      </c>
      <c r="G232" s="628" t="s">
        <v>1084</v>
      </c>
      <c r="H232" s="628" t="s">
        <v>602</v>
      </c>
      <c r="I232" s="628" t="s">
        <v>1088</v>
      </c>
      <c r="J232" s="628" t="s">
        <v>1086</v>
      </c>
      <c r="K232" s="628" t="s">
        <v>1089</v>
      </c>
      <c r="L232" s="631">
        <v>58.77</v>
      </c>
      <c r="M232" s="631">
        <v>58.77</v>
      </c>
      <c r="N232" s="628">
        <v>1</v>
      </c>
      <c r="O232" s="632">
        <v>1</v>
      </c>
      <c r="P232" s="631"/>
      <c r="Q232" s="633">
        <v>0</v>
      </c>
      <c r="R232" s="628"/>
      <c r="S232" s="633">
        <v>0</v>
      </c>
      <c r="T232" s="632"/>
      <c r="U232" s="634">
        <v>0</v>
      </c>
    </row>
    <row r="233" spans="1:21" ht="14.45" customHeight="1" x14ac:dyDescent="0.2">
      <c r="A233" s="627">
        <v>22</v>
      </c>
      <c r="B233" s="628" t="s">
        <v>934</v>
      </c>
      <c r="C233" s="628" t="s">
        <v>938</v>
      </c>
      <c r="D233" s="629" t="s">
        <v>1553</v>
      </c>
      <c r="E233" s="630" t="s">
        <v>945</v>
      </c>
      <c r="F233" s="628" t="s">
        <v>935</v>
      </c>
      <c r="G233" s="628" t="s">
        <v>968</v>
      </c>
      <c r="H233" s="628" t="s">
        <v>329</v>
      </c>
      <c r="I233" s="628" t="s">
        <v>972</v>
      </c>
      <c r="J233" s="628" t="s">
        <v>970</v>
      </c>
      <c r="K233" s="628" t="s">
        <v>973</v>
      </c>
      <c r="L233" s="631">
        <v>182.22</v>
      </c>
      <c r="M233" s="631">
        <v>364.44</v>
      </c>
      <c r="N233" s="628">
        <v>2</v>
      </c>
      <c r="O233" s="632">
        <v>2</v>
      </c>
      <c r="P233" s="631">
        <v>182.22</v>
      </c>
      <c r="Q233" s="633">
        <v>0.5</v>
      </c>
      <c r="R233" s="628">
        <v>1</v>
      </c>
      <c r="S233" s="633">
        <v>0.5</v>
      </c>
      <c r="T233" s="632">
        <v>1</v>
      </c>
      <c r="U233" s="634">
        <v>0.5</v>
      </c>
    </row>
    <row r="234" spans="1:21" ht="14.45" customHeight="1" x14ac:dyDescent="0.2">
      <c r="A234" s="627">
        <v>22</v>
      </c>
      <c r="B234" s="628" t="s">
        <v>934</v>
      </c>
      <c r="C234" s="628" t="s">
        <v>938</v>
      </c>
      <c r="D234" s="629" t="s">
        <v>1553</v>
      </c>
      <c r="E234" s="630" t="s">
        <v>945</v>
      </c>
      <c r="F234" s="628" t="s">
        <v>935</v>
      </c>
      <c r="G234" s="628" t="s">
        <v>968</v>
      </c>
      <c r="H234" s="628" t="s">
        <v>329</v>
      </c>
      <c r="I234" s="628" t="s">
        <v>1337</v>
      </c>
      <c r="J234" s="628" t="s">
        <v>970</v>
      </c>
      <c r="K234" s="628" t="s">
        <v>1338</v>
      </c>
      <c r="L234" s="631">
        <v>273.33</v>
      </c>
      <c r="M234" s="631">
        <v>819.99</v>
      </c>
      <c r="N234" s="628">
        <v>3</v>
      </c>
      <c r="O234" s="632">
        <v>3</v>
      </c>
      <c r="P234" s="631">
        <v>819.99</v>
      </c>
      <c r="Q234" s="633">
        <v>1</v>
      </c>
      <c r="R234" s="628">
        <v>3</v>
      </c>
      <c r="S234" s="633">
        <v>1</v>
      </c>
      <c r="T234" s="632">
        <v>3</v>
      </c>
      <c r="U234" s="634">
        <v>1</v>
      </c>
    </row>
    <row r="235" spans="1:21" ht="14.45" customHeight="1" x14ac:dyDescent="0.2">
      <c r="A235" s="627">
        <v>22</v>
      </c>
      <c r="B235" s="628" t="s">
        <v>934</v>
      </c>
      <c r="C235" s="628" t="s">
        <v>938</v>
      </c>
      <c r="D235" s="629" t="s">
        <v>1553</v>
      </c>
      <c r="E235" s="630" t="s">
        <v>945</v>
      </c>
      <c r="F235" s="628" t="s">
        <v>935</v>
      </c>
      <c r="G235" s="628" t="s">
        <v>968</v>
      </c>
      <c r="H235" s="628" t="s">
        <v>329</v>
      </c>
      <c r="I235" s="628" t="s">
        <v>1339</v>
      </c>
      <c r="J235" s="628" t="s">
        <v>970</v>
      </c>
      <c r="K235" s="628" t="s">
        <v>1340</v>
      </c>
      <c r="L235" s="631">
        <v>273.33</v>
      </c>
      <c r="M235" s="631">
        <v>546.66</v>
      </c>
      <c r="N235" s="628">
        <v>2</v>
      </c>
      <c r="O235" s="632">
        <v>1.5</v>
      </c>
      <c r="P235" s="631">
        <v>273.33</v>
      </c>
      <c r="Q235" s="633">
        <v>0.5</v>
      </c>
      <c r="R235" s="628">
        <v>1</v>
      </c>
      <c r="S235" s="633">
        <v>0.5</v>
      </c>
      <c r="T235" s="632">
        <v>0.5</v>
      </c>
      <c r="U235" s="634">
        <v>0.33333333333333331</v>
      </c>
    </row>
    <row r="236" spans="1:21" ht="14.45" customHeight="1" x14ac:dyDescent="0.2">
      <c r="A236" s="627">
        <v>22</v>
      </c>
      <c r="B236" s="628" t="s">
        <v>934</v>
      </c>
      <c r="C236" s="628" t="s">
        <v>938</v>
      </c>
      <c r="D236" s="629" t="s">
        <v>1553</v>
      </c>
      <c r="E236" s="630" t="s">
        <v>945</v>
      </c>
      <c r="F236" s="628" t="s">
        <v>935</v>
      </c>
      <c r="G236" s="628" t="s">
        <v>1183</v>
      </c>
      <c r="H236" s="628" t="s">
        <v>329</v>
      </c>
      <c r="I236" s="628" t="s">
        <v>1184</v>
      </c>
      <c r="J236" s="628" t="s">
        <v>1185</v>
      </c>
      <c r="K236" s="628" t="s">
        <v>1186</v>
      </c>
      <c r="L236" s="631">
        <v>94.7</v>
      </c>
      <c r="M236" s="631">
        <v>94.7</v>
      </c>
      <c r="N236" s="628">
        <v>1</v>
      </c>
      <c r="O236" s="632">
        <v>1</v>
      </c>
      <c r="P236" s="631">
        <v>94.7</v>
      </c>
      <c r="Q236" s="633">
        <v>1</v>
      </c>
      <c r="R236" s="628">
        <v>1</v>
      </c>
      <c r="S236" s="633">
        <v>1</v>
      </c>
      <c r="T236" s="632">
        <v>1</v>
      </c>
      <c r="U236" s="634">
        <v>1</v>
      </c>
    </row>
    <row r="237" spans="1:21" ht="14.45" customHeight="1" x14ac:dyDescent="0.2">
      <c r="A237" s="627">
        <v>22</v>
      </c>
      <c r="B237" s="628" t="s">
        <v>934</v>
      </c>
      <c r="C237" s="628" t="s">
        <v>938</v>
      </c>
      <c r="D237" s="629" t="s">
        <v>1553</v>
      </c>
      <c r="E237" s="630" t="s">
        <v>945</v>
      </c>
      <c r="F237" s="628" t="s">
        <v>935</v>
      </c>
      <c r="G237" s="628" t="s">
        <v>1183</v>
      </c>
      <c r="H237" s="628" t="s">
        <v>329</v>
      </c>
      <c r="I237" s="628" t="s">
        <v>1184</v>
      </c>
      <c r="J237" s="628" t="s">
        <v>1185</v>
      </c>
      <c r="K237" s="628" t="s">
        <v>1186</v>
      </c>
      <c r="L237" s="631">
        <v>49.04</v>
      </c>
      <c r="M237" s="631">
        <v>49.04</v>
      </c>
      <c r="N237" s="628">
        <v>1</v>
      </c>
      <c r="O237" s="632">
        <v>1</v>
      </c>
      <c r="P237" s="631"/>
      <c r="Q237" s="633">
        <v>0</v>
      </c>
      <c r="R237" s="628"/>
      <c r="S237" s="633">
        <v>0</v>
      </c>
      <c r="T237" s="632"/>
      <c r="U237" s="634">
        <v>0</v>
      </c>
    </row>
    <row r="238" spans="1:21" ht="14.45" customHeight="1" x14ac:dyDescent="0.2">
      <c r="A238" s="627">
        <v>22</v>
      </c>
      <c r="B238" s="628" t="s">
        <v>934</v>
      </c>
      <c r="C238" s="628" t="s">
        <v>938</v>
      </c>
      <c r="D238" s="629" t="s">
        <v>1553</v>
      </c>
      <c r="E238" s="630" t="s">
        <v>945</v>
      </c>
      <c r="F238" s="628" t="s">
        <v>935</v>
      </c>
      <c r="G238" s="628" t="s">
        <v>1187</v>
      </c>
      <c r="H238" s="628" t="s">
        <v>329</v>
      </c>
      <c r="I238" s="628" t="s">
        <v>1188</v>
      </c>
      <c r="J238" s="628" t="s">
        <v>1189</v>
      </c>
      <c r="K238" s="628" t="s">
        <v>1190</v>
      </c>
      <c r="L238" s="631">
        <v>42.14</v>
      </c>
      <c r="M238" s="631">
        <v>42.14</v>
      </c>
      <c r="N238" s="628">
        <v>1</v>
      </c>
      <c r="O238" s="632">
        <v>1</v>
      </c>
      <c r="P238" s="631"/>
      <c r="Q238" s="633">
        <v>0</v>
      </c>
      <c r="R238" s="628"/>
      <c r="S238" s="633">
        <v>0</v>
      </c>
      <c r="T238" s="632"/>
      <c r="U238" s="634">
        <v>0</v>
      </c>
    </row>
    <row r="239" spans="1:21" ht="14.45" customHeight="1" x14ac:dyDescent="0.2">
      <c r="A239" s="627">
        <v>22</v>
      </c>
      <c r="B239" s="628" t="s">
        <v>934</v>
      </c>
      <c r="C239" s="628" t="s">
        <v>938</v>
      </c>
      <c r="D239" s="629" t="s">
        <v>1553</v>
      </c>
      <c r="E239" s="630" t="s">
        <v>945</v>
      </c>
      <c r="F239" s="628" t="s">
        <v>935</v>
      </c>
      <c r="G239" s="628" t="s">
        <v>1187</v>
      </c>
      <c r="H239" s="628" t="s">
        <v>329</v>
      </c>
      <c r="I239" s="628" t="s">
        <v>1341</v>
      </c>
      <c r="J239" s="628" t="s">
        <v>1342</v>
      </c>
      <c r="K239" s="628" t="s">
        <v>1343</v>
      </c>
      <c r="L239" s="631">
        <v>89.91</v>
      </c>
      <c r="M239" s="631">
        <v>269.73</v>
      </c>
      <c r="N239" s="628">
        <v>3</v>
      </c>
      <c r="O239" s="632">
        <v>3</v>
      </c>
      <c r="P239" s="631">
        <v>89.91</v>
      </c>
      <c r="Q239" s="633">
        <v>0.33333333333333331</v>
      </c>
      <c r="R239" s="628">
        <v>1</v>
      </c>
      <c r="S239" s="633">
        <v>0.33333333333333331</v>
      </c>
      <c r="T239" s="632">
        <v>1</v>
      </c>
      <c r="U239" s="634">
        <v>0.33333333333333331</v>
      </c>
    </row>
    <row r="240" spans="1:21" ht="14.45" customHeight="1" x14ac:dyDescent="0.2">
      <c r="A240" s="627">
        <v>22</v>
      </c>
      <c r="B240" s="628" t="s">
        <v>934</v>
      </c>
      <c r="C240" s="628" t="s">
        <v>938</v>
      </c>
      <c r="D240" s="629" t="s">
        <v>1553</v>
      </c>
      <c r="E240" s="630" t="s">
        <v>945</v>
      </c>
      <c r="F240" s="628" t="s">
        <v>935</v>
      </c>
      <c r="G240" s="628" t="s">
        <v>1187</v>
      </c>
      <c r="H240" s="628" t="s">
        <v>329</v>
      </c>
      <c r="I240" s="628" t="s">
        <v>1344</v>
      </c>
      <c r="J240" s="628" t="s">
        <v>1189</v>
      </c>
      <c r="K240" s="628" t="s">
        <v>1190</v>
      </c>
      <c r="L240" s="631">
        <v>42.14</v>
      </c>
      <c r="M240" s="631">
        <v>42.14</v>
      </c>
      <c r="N240" s="628">
        <v>1</v>
      </c>
      <c r="O240" s="632">
        <v>1</v>
      </c>
      <c r="P240" s="631">
        <v>42.14</v>
      </c>
      <c r="Q240" s="633">
        <v>1</v>
      </c>
      <c r="R240" s="628">
        <v>1</v>
      </c>
      <c r="S240" s="633">
        <v>1</v>
      </c>
      <c r="T240" s="632">
        <v>1</v>
      </c>
      <c r="U240" s="634">
        <v>1</v>
      </c>
    </row>
    <row r="241" spans="1:21" ht="14.45" customHeight="1" x14ac:dyDescent="0.2">
      <c r="A241" s="627">
        <v>22</v>
      </c>
      <c r="B241" s="628" t="s">
        <v>934</v>
      </c>
      <c r="C241" s="628" t="s">
        <v>938</v>
      </c>
      <c r="D241" s="629" t="s">
        <v>1553</v>
      </c>
      <c r="E241" s="630" t="s">
        <v>945</v>
      </c>
      <c r="F241" s="628" t="s">
        <v>935</v>
      </c>
      <c r="G241" s="628" t="s">
        <v>1345</v>
      </c>
      <c r="H241" s="628" t="s">
        <v>329</v>
      </c>
      <c r="I241" s="628" t="s">
        <v>1346</v>
      </c>
      <c r="J241" s="628" t="s">
        <v>1347</v>
      </c>
      <c r="K241" s="628" t="s">
        <v>1332</v>
      </c>
      <c r="L241" s="631">
        <v>63.72</v>
      </c>
      <c r="M241" s="631">
        <v>191.16</v>
      </c>
      <c r="N241" s="628">
        <v>3</v>
      </c>
      <c r="O241" s="632">
        <v>1</v>
      </c>
      <c r="P241" s="631"/>
      <c r="Q241" s="633">
        <v>0</v>
      </c>
      <c r="R241" s="628"/>
      <c r="S241" s="633">
        <v>0</v>
      </c>
      <c r="T241" s="632"/>
      <c r="U241" s="634">
        <v>0</v>
      </c>
    </row>
    <row r="242" spans="1:21" ht="14.45" customHeight="1" x14ac:dyDescent="0.2">
      <c r="A242" s="627">
        <v>22</v>
      </c>
      <c r="B242" s="628" t="s">
        <v>934</v>
      </c>
      <c r="C242" s="628" t="s">
        <v>938</v>
      </c>
      <c r="D242" s="629" t="s">
        <v>1553</v>
      </c>
      <c r="E242" s="630" t="s">
        <v>945</v>
      </c>
      <c r="F242" s="628" t="s">
        <v>935</v>
      </c>
      <c r="G242" s="628" t="s">
        <v>1200</v>
      </c>
      <c r="H242" s="628" t="s">
        <v>329</v>
      </c>
      <c r="I242" s="628" t="s">
        <v>1201</v>
      </c>
      <c r="J242" s="628" t="s">
        <v>1202</v>
      </c>
      <c r="K242" s="628" t="s">
        <v>1203</v>
      </c>
      <c r="L242" s="631">
        <v>106.09</v>
      </c>
      <c r="M242" s="631">
        <v>318.27</v>
      </c>
      <c r="N242" s="628">
        <v>3</v>
      </c>
      <c r="O242" s="632">
        <v>1</v>
      </c>
      <c r="P242" s="631">
        <v>318.27</v>
      </c>
      <c r="Q242" s="633">
        <v>1</v>
      </c>
      <c r="R242" s="628">
        <v>3</v>
      </c>
      <c r="S242" s="633">
        <v>1</v>
      </c>
      <c r="T242" s="632">
        <v>1</v>
      </c>
      <c r="U242" s="634">
        <v>1</v>
      </c>
    </row>
    <row r="243" spans="1:21" ht="14.45" customHeight="1" x14ac:dyDescent="0.2">
      <c r="A243" s="627">
        <v>22</v>
      </c>
      <c r="B243" s="628" t="s">
        <v>934</v>
      </c>
      <c r="C243" s="628" t="s">
        <v>938</v>
      </c>
      <c r="D243" s="629" t="s">
        <v>1553</v>
      </c>
      <c r="E243" s="630" t="s">
        <v>945</v>
      </c>
      <c r="F243" s="628" t="s">
        <v>935</v>
      </c>
      <c r="G243" s="628" t="s">
        <v>1005</v>
      </c>
      <c r="H243" s="628" t="s">
        <v>329</v>
      </c>
      <c r="I243" s="628" t="s">
        <v>1006</v>
      </c>
      <c r="J243" s="628" t="s">
        <v>1007</v>
      </c>
      <c r="K243" s="628" t="s">
        <v>1008</v>
      </c>
      <c r="L243" s="631">
        <v>27.37</v>
      </c>
      <c r="M243" s="631">
        <v>27.37</v>
      </c>
      <c r="N243" s="628">
        <v>1</v>
      </c>
      <c r="O243" s="632">
        <v>0.5</v>
      </c>
      <c r="P243" s="631">
        <v>27.37</v>
      </c>
      <c r="Q243" s="633">
        <v>1</v>
      </c>
      <c r="R243" s="628">
        <v>1</v>
      </c>
      <c r="S243" s="633">
        <v>1</v>
      </c>
      <c r="T243" s="632">
        <v>0.5</v>
      </c>
      <c r="U243" s="634">
        <v>1</v>
      </c>
    </row>
    <row r="244" spans="1:21" ht="14.45" customHeight="1" x14ac:dyDescent="0.2">
      <c r="A244" s="627">
        <v>22</v>
      </c>
      <c r="B244" s="628" t="s">
        <v>934</v>
      </c>
      <c r="C244" s="628" t="s">
        <v>938</v>
      </c>
      <c r="D244" s="629" t="s">
        <v>1553</v>
      </c>
      <c r="E244" s="630" t="s">
        <v>945</v>
      </c>
      <c r="F244" s="628" t="s">
        <v>935</v>
      </c>
      <c r="G244" s="628" t="s">
        <v>1028</v>
      </c>
      <c r="H244" s="628" t="s">
        <v>329</v>
      </c>
      <c r="I244" s="628" t="s">
        <v>1032</v>
      </c>
      <c r="J244" s="628" t="s">
        <v>1030</v>
      </c>
      <c r="K244" s="628" t="s">
        <v>1033</v>
      </c>
      <c r="L244" s="631">
        <v>218.62</v>
      </c>
      <c r="M244" s="631">
        <v>218.62</v>
      </c>
      <c r="N244" s="628">
        <v>1</v>
      </c>
      <c r="O244" s="632">
        <v>0.5</v>
      </c>
      <c r="P244" s="631"/>
      <c r="Q244" s="633">
        <v>0</v>
      </c>
      <c r="R244" s="628"/>
      <c r="S244" s="633">
        <v>0</v>
      </c>
      <c r="T244" s="632"/>
      <c r="U244" s="634">
        <v>0</v>
      </c>
    </row>
    <row r="245" spans="1:21" ht="14.45" customHeight="1" x14ac:dyDescent="0.2">
      <c r="A245" s="627">
        <v>22</v>
      </c>
      <c r="B245" s="628" t="s">
        <v>934</v>
      </c>
      <c r="C245" s="628" t="s">
        <v>938</v>
      </c>
      <c r="D245" s="629" t="s">
        <v>1553</v>
      </c>
      <c r="E245" s="630" t="s">
        <v>945</v>
      </c>
      <c r="F245" s="628" t="s">
        <v>935</v>
      </c>
      <c r="G245" s="628" t="s">
        <v>1348</v>
      </c>
      <c r="H245" s="628" t="s">
        <v>329</v>
      </c>
      <c r="I245" s="628" t="s">
        <v>1349</v>
      </c>
      <c r="J245" s="628" t="s">
        <v>1350</v>
      </c>
      <c r="K245" s="628" t="s">
        <v>1351</v>
      </c>
      <c r="L245" s="631">
        <v>79.099999999999994</v>
      </c>
      <c r="M245" s="631">
        <v>79.099999999999994</v>
      </c>
      <c r="N245" s="628">
        <v>1</v>
      </c>
      <c r="O245" s="632">
        <v>1</v>
      </c>
      <c r="P245" s="631"/>
      <c r="Q245" s="633">
        <v>0</v>
      </c>
      <c r="R245" s="628"/>
      <c r="S245" s="633">
        <v>0</v>
      </c>
      <c r="T245" s="632"/>
      <c r="U245" s="634">
        <v>0</v>
      </c>
    </row>
    <row r="246" spans="1:21" ht="14.45" customHeight="1" x14ac:dyDescent="0.2">
      <c r="A246" s="627">
        <v>22</v>
      </c>
      <c r="B246" s="628" t="s">
        <v>934</v>
      </c>
      <c r="C246" s="628" t="s">
        <v>938</v>
      </c>
      <c r="D246" s="629" t="s">
        <v>1553</v>
      </c>
      <c r="E246" s="630" t="s">
        <v>945</v>
      </c>
      <c r="F246" s="628" t="s">
        <v>935</v>
      </c>
      <c r="G246" s="628" t="s">
        <v>1034</v>
      </c>
      <c r="H246" s="628" t="s">
        <v>329</v>
      </c>
      <c r="I246" s="628" t="s">
        <v>1035</v>
      </c>
      <c r="J246" s="628" t="s">
        <v>1036</v>
      </c>
      <c r="K246" s="628" t="s">
        <v>1037</v>
      </c>
      <c r="L246" s="631">
        <v>87.67</v>
      </c>
      <c r="M246" s="631">
        <v>175.34</v>
      </c>
      <c r="N246" s="628">
        <v>2</v>
      </c>
      <c r="O246" s="632">
        <v>1</v>
      </c>
      <c r="P246" s="631">
        <v>175.34</v>
      </c>
      <c r="Q246" s="633">
        <v>1</v>
      </c>
      <c r="R246" s="628">
        <v>2</v>
      </c>
      <c r="S246" s="633">
        <v>1</v>
      </c>
      <c r="T246" s="632">
        <v>1</v>
      </c>
      <c r="U246" s="634">
        <v>1</v>
      </c>
    </row>
    <row r="247" spans="1:21" ht="14.45" customHeight="1" x14ac:dyDescent="0.2">
      <c r="A247" s="627">
        <v>22</v>
      </c>
      <c r="B247" s="628" t="s">
        <v>934</v>
      </c>
      <c r="C247" s="628" t="s">
        <v>938</v>
      </c>
      <c r="D247" s="629" t="s">
        <v>1553</v>
      </c>
      <c r="E247" s="630" t="s">
        <v>945</v>
      </c>
      <c r="F247" s="628" t="s">
        <v>935</v>
      </c>
      <c r="G247" s="628" t="s">
        <v>1034</v>
      </c>
      <c r="H247" s="628" t="s">
        <v>329</v>
      </c>
      <c r="I247" s="628" t="s">
        <v>1352</v>
      </c>
      <c r="J247" s="628" t="s">
        <v>670</v>
      </c>
      <c r="K247" s="628" t="s">
        <v>671</v>
      </c>
      <c r="L247" s="631">
        <v>87.67</v>
      </c>
      <c r="M247" s="631">
        <v>263.01</v>
      </c>
      <c r="N247" s="628">
        <v>3</v>
      </c>
      <c r="O247" s="632">
        <v>2.5</v>
      </c>
      <c r="P247" s="631">
        <v>263.01</v>
      </c>
      <c r="Q247" s="633">
        <v>1</v>
      </c>
      <c r="R247" s="628">
        <v>3</v>
      </c>
      <c r="S247" s="633">
        <v>1</v>
      </c>
      <c r="T247" s="632">
        <v>2.5</v>
      </c>
      <c r="U247" s="634">
        <v>1</v>
      </c>
    </row>
    <row r="248" spans="1:21" ht="14.45" customHeight="1" x14ac:dyDescent="0.2">
      <c r="A248" s="627">
        <v>22</v>
      </c>
      <c r="B248" s="628" t="s">
        <v>934</v>
      </c>
      <c r="C248" s="628" t="s">
        <v>938</v>
      </c>
      <c r="D248" s="629" t="s">
        <v>1553</v>
      </c>
      <c r="E248" s="630" t="s">
        <v>945</v>
      </c>
      <c r="F248" s="628" t="s">
        <v>935</v>
      </c>
      <c r="G248" s="628" t="s">
        <v>1209</v>
      </c>
      <c r="H248" s="628" t="s">
        <v>329</v>
      </c>
      <c r="I248" s="628" t="s">
        <v>1210</v>
      </c>
      <c r="J248" s="628" t="s">
        <v>1211</v>
      </c>
      <c r="K248" s="628" t="s">
        <v>1212</v>
      </c>
      <c r="L248" s="631">
        <v>279.52999999999997</v>
      </c>
      <c r="M248" s="631">
        <v>279.52999999999997</v>
      </c>
      <c r="N248" s="628">
        <v>1</v>
      </c>
      <c r="O248" s="632">
        <v>1</v>
      </c>
      <c r="P248" s="631"/>
      <c r="Q248" s="633">
        <v>0</v>
      </c>
      <c r="R248" s="628"/>
      <c r="S248" s="633">
        <v>0</v>
      </c>
      <c r="T248" s="632"/>
      <c r="U248" s="634">
        <v>0</v>
      </c>
    </row>
    <row r="249" spans="1:21" ht="14.45" customHeight="1" x14ac:dyDescent="0.2">
      <c r="A249" s="627">
        <v>22</v>
      </c>
      <c r="B249" s="628" t="s">
        <v>934</v>
      </c>
      <c r="C249" s="628" t="s">
        <v>938</v>
      </c>
      <c r="D249" s="629" t="s">
        <v>1553</v>
      </c>
      <c r="E249" s="630" t="s">
        <v>945</v>
      </c>
      <c r="F249" s="628" t="s">
        <v>935</v>
      </c>
      <c r="G249" s="628" t="s">
        <v>1353</v>
      </c>
      <c r="H249" s="628" t="s">
        <v>329</v>
      </c>
      <c r="I249" s="628" t="s">
        <v>1354</v>
      </c>
      <c r="J249" s="628" t="s">
        <v>1355</v>
      </c>
      <c r="K249" s="628" t="s">
        <v>1356</v>
      </c>
      <c r="L249" s="631">
        <v>128.69999999999999</v>
      </c>
      <c r="M249" s="631">
        <v>128.69999999999999</v>
      </c>
      <c r="N249" s="628">
        <v>1</v>
      </c>
      <c r="O249" s="632">
        <v>1</v>
      </c>
      <c r="P249" s="631"/>
      <c r="Q249" s="633">
        <v>0</v>
      </c>
      <c r="R249" s="628"/>
      <c r="S249" s="633">
        <v>0</v>
      </c>
      <c r="T249" s="632"/>
      <c r="U249" s="634">
        <v>0</v>
      </c>
    </row>
    <row r="250" spans="1:21" ht="14.45" customHeight="1" x14ac:dyDescent="0.2">
      <c r="A250" s="627">
        <v>22</v>
      </c>
      <c r="B250" s="628" t="s">
        <v>934</v>
      </c>
      <c r="C250" s="628" t="s">
        <v>938</v>
      </c>
      <c r="D250" s="629" t="s">
        <v>1553</v>
      </c>
      <c r="E250" s="630" t="s">
        <v>945</v>
      </c>
      <c r="F250" s="628" t="s">
        <v>935</v>
      </c>
      <c r="G250" s="628" t="s">
        <v>1357</v>
      </c>
      <c r="H250" s="628" t="s">
        <v>329</v>
      </c>
      <c r="I250" s="628" t="s">
        <v>1358</v>
      </c>
      <c r="J250" s="628" t="s">
        <v>1359</v>
      </c>
      <c r="K250" s="628" t="s">
        <v>1360</v>
      </c>
      <c r="L250" s="631">
        <v>61.97</v>
      </c>
      <c r="M250" s="631">
        <v>61.97</v>
      </c>
      <c r="N250" s="628">
        <v>1</v>
      </c>
      <c r="O250" s="632">
        <v>1</v>
      </c>
      <c r="P250" s="631">
        <v>61.97</v>
      </c>
      <c r="Q250" s="633">
        <v>1</v>
      </c>
      <c r="R250" s="628">
        <v>1</v>
      </c>
      <c r="S250" s="633">
        <v>1</v>
      </c>
      <c r="T250" s="632">
        <v>1</v>
      </c>
      <c r="U250" s="634">
        <v>1</v>
      </c>
    </row>
    <row r="251" spans="1:21" ht="14.45" customHeight="1" x14ac:dyDescent="0.2">
      <c r="A251" s="627">
        <v>22</v>
      </c>
      <c r="B251" s="628" t="s">
        <v>934</v>
      </c>
      <c r="C251" s="628" t="s">
        <v>938</v>
      </c>
      <c r="D251" s="629" t="s">
        <v>1553</v>
      </c>
      <c r="E251" s="630" t="s">
        <v>945</v>
      </c>
      <c r="F251" s="628" t="s">
        <v>935</v>
      </c>
      <c r="G251" s="628" t="s">
        <v>1317</v>
      </c>
      <c r="H251" s="628" t="s">
        <v>329</v>
      </c>
      <c r="I251" s="628" t="s">
        <v>1318</v>
      </c>
      <c r="J251" s="628" t="s">
        <v>1319</v>
      </c>
      <c r="K251" s="628" t="s">
        <v>1320</v>
      </c>
      <c r="L251" s="631">
        <v>0</v>
      </c>
      <c r="M251" s="631">
        <v>0</v>
      </c>
      <c r="N251" s="628">
        <v>3</v>
      </c>
      <c r="O251" s="632">
        <v>1</v>
      </c>
      <c r="P251" s="631"/>
      <c r="Q251" s="633"/>
      <c r="R251" s="628"/>
      <c r="S251" s="633">
        <v>0</v>
      </c>
      <c r="T251" s="632"/>
      <c r="U251" s="634">
        <v>0</v>
      </c>
    </row>
    <row r="252" spans="1:21" ht="14.45" customHeight="1" x14ac:dyDescent="0.2">
      <c r="A252" s="627">
        <v>22</v>
      </c>
      <c r="B252" s="628" t="s">
        <v>934</v>
      </c>
      <c r="C252" s="628" t="s">
        <v>938</v>
      </c>
      <c r="D252" s="629" t="s">
        <v>1553</v>
      </c>
      <c r="E252" s="630" t="s">
        <v>945</v>
      </c>
      <c r="F252" s="628" t="s">
        <v>935</v>
      </c>
      <c r="G252" s="628" t="s">
        <v>1051</v>
      </c>
      <c r="H252" s="628" t="s">
        <v>329</v>
      </c>
      <c r="I252" s="628" t="s">
        <v>1052</v>
      </c>
      <c r="J252" s="628" t="s">
        <v>617</v>
      </c>
      <c r="K252" s="628" t="s">
        <v>1053</v>
      </c>
      <c r="L252" s="631">
        <v>74.08</v>
      </c>
      <c r="M252" s="631">
        <v>148.16</v>
      </c>
      <c r="N252" s="628">
        <v>2</v>
      </c>
      <c r="O252" s="632">
        <v>2</v>
      </c>
      <c r="P252" s="631"/>
      <c r="Q252" s="633">
        <v>0</v>
      </c>
      <c r="R252" s="628"/>
      <c r="S252" s="633">
        <v>0</v>
      </c>
      <c r="T252" s="632"/>
      <c r="U252" s="634">
        <v>0</v>
      </c>
    </row>
    <row r="253" spans="1:21" ht="14.45" customHeight="1" x14ac:dyDescent="0.2">
      <c r="A253" s="627">
        <v>22</v>
      </c>
      <c r="B253" s="628" t="s">
        <v>934</v>
      </c>
      <c r="C253" s="628" t="s">
        <v>938</v>
      </c>
      <c r="D253" s="629" t="s">
        <v>1553</v>
      </c>
      <c r="E253" s="630" t="s">
        <v>945</v>
      </c>
      <c r="F253" s="628" t="s">
        <v>935</v>
      </c>
      <c r="G253" s="628" t="s">
        <v>1051</v>
      </c>
      <c r="H253" s="628" t="s">
        <v>329</v>
      </c>
      <c r="I253" s="628" t="s">
        <v>894</v>
      </c>
      <c r="J253" s="628" t="s">
        <v>617</v>
      </c>
      <c r="K253" s="628" t="s">
        <v>620</v>
      </c>
      <c r="L253" s="631">
        <v>94.28</v>
      </c>
      <c r="M253" s="631">
        <v>377.12</v>
      </c>
      <c r="N253" s="628">
        <v>4</v>
      </c>
      <c r="O253" s="632">
        <v>4</v>
      </c>
      <c r="P253" s="631">
        <v>94.28</v>
      </c>
      <c r="Q253" s="633">
        <v>0.25</v>
      </c>
      <c r="R253" s="628">
        <v>1</v>
      </c>
      <c r="S253" s="633">
        <v>0.25</v>
      </c>
      <c r="T253" s="632">
        <v>1</v>
      </c>
      <c r="U253" s="634">
        <v>0.25</v>
      </c>
    </row>
    <row r="254" spans="1:21" ht="14.45" customHeight="1" x14ac:dyDescent="0.2">
      <c r="A254" s="627">
        <v>22</v>
      </c>
      <c r="B254" s="628" t="s">
        <v>934</v>
      </c>
      <c r="C254" s="628" t="s">
        <v>938</v>
      </c>
      <c r="D254" s="629" t="s">
        <v>1553</v>
      </c>
      <c r="E254" s="630" t="s">
        <v>945</v>
      </c>
      <c r="F254" s="628" t="s">
        <v>935</v>
      </c>
      <c r="G254" s="628" t="s">
        <v>1051</v>
      </c>
      <c r="H254" s="628" t="s">
        <v>329</v>
      </c>
      <c r="I254" s="628" t="s">
        <v>1054</v>
      </c>
      <c r="J254" s="628" t="s">
        <v>617</v>
      </c>
      <c r="K254" s="628" t="s">
        <v>1055</v>
      </c>
      <c r="L254" s="631">
        <v>168.36</v>
      </c>
      <c r="M254" s="631">
        <v>841.80000000000007</v>
      </c>
      <c r="N254" s="628">
        <v>5</v>
      </c>
      <c r="O254" s="632">
        <v>4.5</v>
      </c>
      <c r="P254" s="631">
        <v>336.72</v>
      </c>
      <c r="Q254" s="633">
        <v>0.4</v>
      </c>
      <c r="R254" s="628">
        <v>2</v>
      </c>
      <c r="S254" s="633">
        <v>0.4</v>
      </c>
      <c r="T254" s="632">
        <v>1.5</v>
      </c>
      <c r="U254" s="634">
        <v>0.33333333333333331</v>
      </c>
    </row>
    <row r="255" spans="1:21" ht="14.45" customHeight="1" x14ac:dyDescent="0.2">
      <c r="A255" s="627">
        <v>22</v>
      </c>
      <c r="B255" s="628" t="s">
        <v>934</v>
      </c>
      <c r="C255" s="628" t="s">
        <v>938</v>
      </c>
      <c r="D255" s="629" t="s">
        <v>1553</v>
      </c>
      <c r="E255" s="630" t="s">
        <v>945</v>
      </c>
      <c r="F255" s="628" t="s">
        <v>935</v>
      </c>
      <c r="G255" s="628" t="s">
        <v>1051</v>
      </c>
      <c r="H255" s="628" t="s">
        <v>329</v>
      </c>
      <c r="I255" s="628" t="s">
        <v>1056</v>
      </c>
      <c r="J255" s="628" t="s">
        <v>617</v>
      </c>
      <c r="K255" s="628" t="s">
        <v>1057</v>
      </c>
      <c r="L255" s="631">
        <v>115.33</v>
      </c>
      <c r="M255" s="631">
        <v>345.99</v>
      </c>
      <c r="N255" s="628">
        <v>3</v>
      </c>
      <c r="O255" s="632">
        <v>3</v>
      </c>
      <c r="P255" s="631"/>
      <c r="Q255" s="633">
        <v>0</v>
      </c>
      <c r="R255" s="628"/>
      <c r="S255" s="633">
        <v>0</v>
      </c>
      <c r="T255" s="632"/>
      <c r="U255" s="634">
        <v>0</v>
      </c>
    </row>
    <row r="256" spans="1:21" ht="14.45" customHeight="1" x14ac:dyDescent="0.2">
      <c r="A256" s="627">
        <v>22</v>
      </c>
      <c r="B256" s="628" t="s">
        <v>934</v>
      </c>
      <c r="C256" s="628" t="s">
        <v>938</v>
      </c>
      <c r="D256" s="629" t="s">
        <v>1553</v>
      </c>
      <c r="E256" s="630" t="s">
        <v>945</v>
      </c>
      <c r="F256" s="628" t="s">
        <v>935</v>
      </c>
      <c r="G256" s="628" t="s">
        <v>1051</v>
      </c>
      <c r="H256" s="628" t="s">
        <v>602</v>
      </c>
      <c r="I256" s="628" t="s">
        <v>895</v>
      </c>
      <c r="J256" s="628" t="s">
        <v>896</v>
      </c>
      <c r="K256" s="628" t="s">
        <v>897</v>
      </c>
      <c r="L256" s="631">
        <v>105.23</v>
      </c>
      <c r="M256" s="631">
        <v>6103.3399999999992</v>
      </c>
      <c r="N256" s="628">
        <v>58</v>
      </c>
      <c r="O256" s="632">
        <v>57</v>
      </c>
      <c r="P256" s="631">
        <v>1788.91</v>
      </c>
      <c r="Q256" s="633">
        <v>0.2931034482758621</v>
      </c>
      <c r="R256" s="628">
        <v>17</v>
      </c>
      <c r="S256" s="633">
        <v>0.29310344827586204</v>
      </c>
      <c r="T256" s="632">
        <v>16</v>
      </c>
      <c r="U256" s="634">
        <v>0.2807017543859649</v>
      </c>
    </row>
    <row r="257" spans="1:21" ht="14.45" customHeight="1" x14ac:dyDescent="0.2">
      <c r="A257" s="627">
        <v>22</v>
      </c>
      <c r="B257" s="628" t="s">
        <v>934</v>
      </c>
      <c r="C257" s="628" t="s">
        <v>938</v>
      </c>
      <c r="D257" s="629" t="s">
        <v>1553</v>
      </c>
      <c r="E257" s="630" t="s">
        <v>945</v>
      </c>
      <c r="F257" s="628" t="s">
        <v>935</v>
      </c>
      <c r="G257" s="628" t="s">
        <v>1051</v>
      </c>
      <c r="H257" s="628" t="s">
        <v>602</v>
      </c>
      <c r="I257" s="628" t="s">
        <v>898</v>
      </c>
      <c r="J257" s="628" t="s">
        <v>896</v>
      </c>
      <c r="K257" s="628" t="s">
        <v>899</v>
      </c>
      <c r="L257" s="631">
        <v>126.27</v>
      </c>
      <c r="M257" s="631">
        <v>10354.140000000007</v>
      </c>
      <c r="N257" s="628">
        <v>82</v>
      </c>
      <c r="O257" s="632">
        <v>79</v>
      </c>
      <c r="P257" s="631">
        <v>4293.18</v>
      </c>
      <c r="Q257" s="633">
        <v>0.41463414634146317</v>
      </c>
      <c r="R257" s="628">
        <v>34</v>
      </c>
      <c r="S257" s="633">
        <v>0.41463414634146339</v>
      </c>
      <c r="T257" s="632">
        <v>33</v>
      </c>
      <c r="U257" s="634">
        <v>0.41772151898734178</v>
      </c>
    </row>
    <row r="258" spans="1:21" ht="14.45" customHeight="1" x14ac:dyDescent="0.2">
      <c r="A258" s="627">
        <v>22</v>
      </c>
      <c r="B258" s="628" t="s">
        <v>934</v>
      </c>
      <c r="C258" s="628" t="s">
        <v>938</v>
      </c>
      <c r="D258" s="629" t="s">
        <v>1553</v>
      </c>
      <c r="E258" s="630" t="s">
        <v>945</v>
      </c>
      <c r="F258" s="628" t="s">
        <v>935</v>
      </c>
      <c r="G258" s="628" t="s">
        <v>1051</v>
      </c>
      <c r="H258" s="628" t="s">
        <v>602</v>
      </c>
      <c r="I258" s="628" t="s">
        <v>1058</v>
      </c>
      <c r="J258" s="628" t="s">
        <v>896</v>
      </c>
      <c r="K258" s="628" t="s">
        <v>1059</v>
      </c>
      <c r="L258" s="631">
        <v>63.14</v>
      </c>
      <c r="M258" s="631">
        <v>568.26</v>
      </c>
      <c r="N258" s="628">
        <v>9</v>
      </c>
      <c r="O258" s="632">
        <v>7.5</v>
      </c>
      <c r="P258" s="631">
        <v>315.7</v>
      </c>
      <c r="Q258" s="633">
        <v>0.55555555555555558</v>
      </c>
      <c r="R258" s="628">
        <v>5</v>
      </c>
      <c r="S258" s="633">
        <v>0.55555555555555558</v>
      </c>
      <c r="T258" s="632">
        <v>4.5</v>
      </c>
      <c r="U258" s="634">
        <v>0.6</v>
      </c>
    </row>
    <row r="259" spans="1:21" ht="14.45" customHeight="1" x14ac:dyDescent="0.2">
      <c r="A259" s="627">
        <v>22</v>
      </c>
      <c r="B259" s="628" t="s">
        <v>934</v>
      </c>
      <c r="C259" s="628" t="s">
        <v>938</v>
      </c>
      <c r="D259" s="629" t="s">
        <v>1553</v>
      </c>
      <c r="E259" s="630" t="s">
        <v>945</v>
      </c>
      <c r="F259" s="628" t="s">
        <v>935</v>
      </c>
      <c r="G259" s="628" t="s">
        <v>1051</v>
      </c>
      <c r="H259" s="628" t="s">
        <v>602</v>
      </c>
      <c r="I259" s="628" t="s">
        <v>902</v>
      </c>
      <c r="J259" s="628" t="s">
        <v>896</v>
      </c>
      <c r="K259" s="628" t="s">
        <v>903</v>
      </c>
      <c r="L259" s="631">
        <v>84.18</v>
      </c>
      <c r="M259" s="631">
        <v>7407.840000000002</v>
      </c>
      <c r="N259" s="628">
        <v>88</v>
      </c>
      <c r="O259" s="632">
        <v>82.5</v>
      </c>
      <c r="P259" s="631">
        <v>2104.5000000000009</v>
      </c>
      <c r="Q259" s="633">
        <v>0.28409090909090912</v>
      </c>
      <c r="R259" s="628">
        <v>25</v>
      </c>
      <c r="S259" s="633">
        <v>0.28409090909090912</v>
      </c>
      <c r="T259" s="632">
        <v>23</v>
      </c>
      <c r="U259" s="634">
        <v>0.27878787878787881</v>
      </c>
    </row>
    <row r="260" spans="1:21" ht="14.45" customHeight="1" x14ac:dyDescent="0.2">
      <c r="A260" s="627">
        <v>22</v>
      </c>
      <c r="B260" s="628" t="s">
        <v>934</v>
      </c>
      <c r="C260" s="628" t="s">
        <v>938</v>
      </c>
      <c r="D260" s="629" t="s">
        <v>1553</v>
      </c>
      <c r="E260" s="630" t="s">
        <v>945</v>
      </c>
      <c r="F260" s="628" t="s">
        <v>935</v>
      </c>
      <c r="G260" s="628" t="s">
        <v>1051</v>
      </c>
      <c r="H260" s="628" t="s">
        <v>329</v>
      </c>
      <c r="I260" s="628" t="s">
        <v>1060</v>
      </c>
      <c r="J260" s="628" t="s">
        <v>617</v>
      </c>
      <c r="K260" s="628" t="s">
        <v>1061</v>
      </c>
      <c r="L260" s="631">
        <v>63.14</v>
      </c>
      <c r="M260" s="631">
        <v>63.14</v>
      </c>
      <c r="N260" s="628">
        <v>1</v>
      </c>
      <c r="O260" s="632">
        <v>1</v>
      </c>
      <c r="P260" s="631">
        <v>63.14</v>
      </c>
      <c r="Q260" s="633">
        <v>1</v>
      </c>
      <c r="R260" s="628">
        <v>1</v>
      </c>
      <c r="S260" s="633">
        <v>1</v>
      </c>
      <c r="T260" s="632">
        <v>1</v>
      </c>
      <c r="U260" s="634">
        <v>1</v>
      </c>
    </row>
    <row r="261" spans="1:21" ht="14.45" customHeight="1" x14ac:dyDescent="0.2">
      <c r="A261" s="627">
        <v>22</v>
      </c>
      <c r="B261" s="628" t="s">
        <v>934</v>
      </c>
      <c r="C261" s="628" t="s">
        <v>938</v>
      </c>
      <c r="D261" s="629" t="s">
        <v>1553</v>
      </c>
      <c r="E261" s="630" t="s">
        <v>945</v>
      </c>
      <c r="F261" s="628" t="s">
        <v>935</v>
      </c>
      <c r="G261" s="628" t="s">
        <v>1051</v>
      </c>
      <c r="H261" s="628" t="s">
        <v>329</v>
      </c>
      <c r="I261" s="628" t="s">
        <v>1062</v>
      </c>
      <c r="J261" s="628" t="s">
        <v>617</v>
      </c>
      <c r="K261" s="628" t="s">
        <v>1063</v>
      </c>
      <c r="L261" s="631">
        <v>105.23</v>
      </c>
      <c r="M261" s="631">
        <v>420.92</v>
      </c>
      <c r="N261" s="628">
        <v>4</v>
      </c>
      <c r="O261" s="632">
        <v>3.5</v>
      </c>
      <c r="P261" s="631">
        <v>105.23</v>
      </c>
      <c r="Q261" s="633">
        <v>0.25</v>
      </c>
      <c r="R261" s="628">
        <v>1</v>
      </c>
      <c r="S261" s="633">
        <v>0.25</v>
      </c>
      <c r="T261" s="632">
        <v>0.5</v>
      </c>
      <c r="U261" s="634">
        <v>0.14285714285714285</v>
      </c>
    </row>
    <row r="262" spans="1:21" ht="14.45" customHeight="1" x14ac:dyDescent="0.2">
      <c r="A262" s="627">
        <v>22</v>
      </c>
      <c r="B262" s="628" t="s">
        <v>934</v>
      </c>
      <c r="C262" s="628" t="s">
        <v>938</v>
      </c>
      <c r="D262" s="629" t="s">
        <v>1553</v>
      </c>
      <c r="E262" s="630" t="s">
        <v>945</v>
      </c>
      <c r="F262" s="628" t="s">
        <v>935</v>
      </c>
      <c r="G262" s="628" t="s">
        <v>1051</v>
      </c>
      <c r="H262" s="628" t="s">
        <v>329</v>
      </c>
      <c r="I262" s="628" t="s">
        <v>1064</v>
      </c>
      <c r="J262" s="628" t="s">
        <v>617</v>
      </c>
      <c r="K262" s="628" t="s">
        <v>907</v>
      </c>
      <c r="L262" s="631">
        <v>49.08</v>
      </c>
      <c r="M262" s="631">
        <v>98.16</v>
      </c>
      <c r="N262" s="628">
        <v>2</v>
      </c>
      <c r="O262" s="632">
        <v>2</v>
      </c>
      <c r="P262" s="631">
        <v>49.08</v>
      </c>
      <c r="Q262" s="633">
        <v>0.5</v>
      </c>
      <c r="R262" s="628">
        <v>1</v>
      </c>
      <c r="S262" s="633">
        <v>0.5</v>
      </c>
      <c r="T262" s="632">
        <v>1</v>
      </c>
      <c r="U262" s="634">
        <v>0.5</v>
      </c>
    </row>
    <row r="263" spans="1:21" ht="14.45" customHeight="1" x14ac:dyDescent="0.2">
      <c r="A263" s="627">
        <v>22</v>
      </c>
      <c r="B263" s="628" t="s">
        <v>934</v>
      </c>
      <c r="C263" s="628" t="s">
        <v>938</v>
      </c>
      <c r="D263" s="629" t="s">
        <v>1553</v>
      </c>
      <c r="E263" s="630" t="s">
        <v>945</v>
      </c>
      <c r="F263" s="628" t="s">
        <v>935</v>
      </c>
      <c r="G263" s="628" t="s">
        <v>1051</v>
      </c>
      <c r="H263" s="628" t="s">
        <v>329</v>
      </c>
      <c r="I263" s="628" t="s">
        <v>1065</v>
      </c>
      <c r="J263" s="628" t="s">
        <v>617</v>
      </c>
      <c r="K263" s="628" t="s">
        <v>1066</v>
      </c>
      <c r="L263" s="631">
        <v>126.27</v>
      </c>
      <c r="M263" s="631">
        <v>1388.97</v>
      </c>
      <c r="N263" s="628">
        <v>11</v>
      </c>
      <c r="O263" s="632">
        <v>10</v>
      </c>
      <c r="P263" s="631">
        <v>757.62</v>
      </c>
      <c r="Q263" s="633">
        <v>0.54545454545454541</v>
      </c>
      <c r="R263" s="628">
        <v>6</v>
      </c>
      <c r="S263" s="633">
        <v>0.54545454545454541</v>
      </c>
      <c r="T263" s="632">
        <v>5</v>
      </c>
      <c r="U263" s="634">
        <v>0.5</v>
      </c>
    </row>
    <row r="264" spans="1:21" ht="14.45" customHeight="1" x14ac:dyDescent="0.2">
      <c r="A264" s="627">
        <v>22</v>
      </c>
      <c r="B264" s="628" t="s">
        <v>934</v>
      </c>
      <c r="C264" s="628" t="s">
        <v>938</v>
      </c>
      <c r="D264" s="629" t="s">
        <v>1553</v>
      </c>
      <c r="E264" s="630" t="s">
        <v>945</v>
      </c>
      <c r="F264" s="628" t="s">
        <v>935</v>
      </c>
      <c r="G264" s="628" t="s">
        <v>1051</v>
      </c>
      <c r="H264" s="628" t="s">
        <v>329</v>
      </c>
      <c r="I264" s="628" t="s">
        <v>1067</v>
      </c>
      <c r="J264" s="628" t="s">
        <v>617</v>
      </c>
      <c r="K264" s="628" t="s">
        <v>618</v>
      </c>
      <c r="L264" s="631">
        <v>84.18</v>
      </c>
      <c r="M264" s="631">
        <v>505.08000000000004</v>
      </c>
      <c r="N264" s="628">
        <v>6</v>
      </c>
      <c r="O264" s="632">
        <v>6</v>
      </c>
      <c r="P264" s="631">
        <v>252.54000000000002</v>
      </c>
      <c r="Q264" s="633">
        <v>0.5</v>
      </c>
      <c r="R264" s="628">
        <v>3</v>
      </c>
      <c r="S264" s="633">
        <v>0.5</v>
      </c>
      <c r="T264" s="632">
        <v>3</v>
      </c>
      <c r="U264" s="634">
        <v>0.5</v>
      </c>
    </row>
    <row r="265" spans="1:21" ht="14.45" customHeight="1" x14ac:dyDescent="0.2">
      <c r="A265" s="627">
        <v>22</v>
      </c>
      <c r="B265" s="628" t="s">
        <v>934</v>
      </c>
      <c r="C265" s="628" t="s">
        <v>938</v>
      </c>
      <c r="D265" s="629" t="s">
        <v>1553</v>
      </c>
      <c r="E265" s="630" t="s">
        <v>945</v>
      </c>
      <c r="F265" s="628" t="s">
        <v>935</v>
      </c>
      <c r="G265" s="628" t="s">
        <v>1051</v>
      </c>
      <c r="H265" s="628" t="s">
        <v>602</v>
      </c>
      <c r="I265" s="628" t="s">
        <v>900</v>
      </c>
      <c r="J265" s="628" t="s">
        <v>896</v>
      </c>
      <c r="K265" s="628" t="s">
        <v>901</v>
      </c>
      <c r="L265" s="631">
        <v>49.08</v>
      </c>
      <c r="M265" s="631">
        <v>343.55999999999995</v>
      </c>
      <c r="N265" s="628">
        <v>7</v>
      </c>
      <c r="O265" s="632">
        <v>5.5</v>
      </c>
      <c r="P265" s="631">
        <v>98.16</v>
      </c>
      <c r="Q265" s="633">
        <v>0.28571428571428575</v>
      </c>
      <c r="R265" s="628">
        <v>2</v>
      </c>
      <c r="S265" s="633">
        <v>0.2857142857142857</v>
      </c>
      <c r="T265" s="632">
        <v>1</v>
      </c>
      <c r="U265" s="634">
        <v>0.18181818181818182</v>
      </c>
    </row>
    <row r="266" spans="1:21" ht="14.45" customHeight="1" x14ac:dyDescent="0.2">
      <c r="A266" s="627">
        <v>22</v>
      </c>
      <c r="B266" s="628" t="s">
        <v>934</v>
      </c>
      <c r="C266" s="628" t="s">
        <v>938</v>
      </c>
      <c r="D266" s="629" t="s">
        <v>1553</v>
      </c>
      <c r="E266" s="630" t="s">
        <v>945</v>
      </c>
      <c r="F266" s="628" t="s">
        <v>935</v>
      </c>
      <c r="G266" s="628" t="s">
        <v>1051</v>
      </c>
      <c r="H266" s="628" t="s">
        <v>602</v>
      </c>
      <c r="I266" s="628" t="s">
        <v>904</v>
      </c>
      <c r="J266" s="628" t="s">
        <v>617</v>
      </c>
      <c r="K266" s="628" t="s">
        <v>618</v>
      </c>
      <c r="L266" s="631">
        <v>84.18</v>
      </c>
      <c r="M266" s="631">
        <v>1094.3400000000001</v>
      </c>
      <c r="N266" s="628">
        <v>13</v>
      </c>
      <c r="O266" s="632">
        <v>12</v>
      </c>
      <c r="P266" s="631">
        <v>336.72</v>
      </c>
      <c r="Q266" s="633">
        <v>0.30769230769230765</v>
      </c>
      <c r="R266" s="628">
        <v>4</v>
      </c>
      <c r="S266" s="633">
        <v>0.30769230769230771</v>
      </c>
      <c r="T266" s="632">
        <v>4</v>
      </c>
      <c r="U266" s="634">
        <v>0.33333333333333331</v>
      </c>
    </row>
    <row r="267" spans="1:21" ht="14.45" customHeight="1" x14ac:dyDescent="0.2">
      <c r="A267" s="627">
        <v>22</v>
      </c>
      <c r="B267" s="628" t="s">
        <v>934</v>
      </c>
      <c r="C267" s="628" t="s">
        <v>938</v>
      </c>
      <c r="D267" s="629" t="s">
        <v>1553</v>
      </c>
      <c r="E267" s="630" t="s">
        <v>945</v>
      </c>
      <c r="F267" s="628" t="s">
        <v>935</v>
      </c>
      <c r="G267" s="628" t="s">
        <v>1051</v>
      </c>
      <c r="H267" s="628" t="s">
        <v>602</v>
      </c>
      <c r="I267" s="628" t="s">
        <v>1068</v>
      </c>
      <c r="J267" s="628" t="s">
        <v>617</v>
      </c>
      <c r="K267" s="628" t="s">
        <v>1063</v>
      </c>
      <c r="L267" s="631">
        <v>105.23</v>
      </c>
      <c r="M267" s="631">
        <v>1052.3</v>
      </c>
      <c r="N267" s="628">
        <v>10</v>
      </c>
      <c r="O267" s="632">
        <v>10</v>
      </c>
      <c r="P267" s="631">
        <v>315.69</v>
      </c>
      <c r="Q267" s="633">
        <v>0.3</v>
      </c>
      <c r="R267" s="628">
        <v>3</v>
      </c>
      <c r="S267" s="633">
        <v>0.3</v>
      </c>
      <c r="T267" s="632">
        <v>3</v>
      </c>
      <c r="U267" s="634">
        <v>0.3</v>
      </c>
    </row>
    <row r="268" spans="1:21" ht="14.45" customHeight="1" x14ac:dyDescent="0.2">
      <c r="A268" s="627">
        <v>22</v>
      </c>
      <c r="B268" s="628" t="s">
        <v>934</v>
      </c>
      <c r="C268" s="628" t="s">
        <v>938</v>
      </c>
      <c r="D268" s="629" t="s">
        <v>1553</v>
      </c>
      <c r="E268" s="630" t="s">
        <v>945</v>
      </c>
      <c r="F268" s="628" t="s">
        <v>935</v>
      </c>
      <c r="G268" s="628" t="s">
        <v>1051</v>
      </c>
      <c r="H268" s="628" t="s">
        <v>602</v>
      </c>
      <c r="I268" s="628" t="s">
        <v>1069</v>
      </c>
      <c r="J268" s="628" t="s">
        <v>617</v>
      </c>
      <c r="K268" s="628" t="s">
        <v>1061</v>
      </c>
      <c r="L268" s="631">
        <v>63.14</v>
      </c>
      <c r="M268" s="631">
        <v>378.84000000000003</v>
      </c>
      <c r="N268" s="628">
        <v>6</v>
      </c>
      <c r="O268" s="632">
        <v>5.5</v>
      </c>
      <c r="P268" s="631">
        <v>189.42000000000002</v>
      </c>
      <c r="Q268" s="633">
        <v>0.5</v>
      </c>
      <c r="R268" s="628">
        <v>3</v>
      </c>
      <c r="S268" s="633">
        <v>0.5</v>
      </c>
      <c r="T268" s="632">
        <v>3</v>
      </c>
      <c r="U268" s="634">
        <v>0.54545454545454541</v>
      </c>
    </row>
    <row r="269" spans="1:21" ht="14.45" customHeight="1" x14ac:dyDescent="0.2">
      <c r="A269" s="627">
        <v>22</v>
      </c>
      <c r="B269" s="628" t="s">
        <v>934</v>
      </c>
      <c r="C269" s="628" t="s">
        <v>938</v>
      </c>
      <c r="D269" s="629" t="s">
        <v>1553</v>
      </c>
      <c r="E269" s="630" t="s">
        <v>945</v>
      </c>
      <c r="F269" s="628" t="s">
        <v>935</v>
      </c>
      <c r="G269" s="628" t="s">
        <v>1051</v>
      </c>
      <c r="H269" s="628" t="s">
        <v>602</v>
      </c>
      <c r="I269" s="628" t="s">
        <v>906</v>
      </c>
      <c r="J269" s="628" t="s">
        <v>617</v>
      </c>
      <c r="K269" s="628" t="s">
        <v>907</v>
      </c>
      <c r="L269" s="631">
        <v>49.08</v>
      </c>
      <c r="M269" s="631">
        <v>147.24</v>
      </c>
      <c r="N269" s="628">
        <v>3</v>
      </c>
      <c r="O269" s="632">
        <v>2</v>
      </c>
      <c r="P269" s="631"/>
      <c r="Q269" s="633">
        <v>0</v>
      </c>
      <c r="R269" s="628"/>
      <c r="S269" s="633">
        <v>0</v>
      </c>
      <c r="T269" s="632"/>
      <c r="U269" s="634">
        <v>0</v>
      </c>
    </row>
    <row r="270" spans="1:21" ht="14.45" customHeight="1" x14ac:dyDescent="0.2">
      <c r="A270" s="627">
        <v>22</v>
      </c>
      <c r="B270" s="628" t="s">
        <v>934</v>
      </c>
      <c r="C270" s="628" t="s">
        <v>938</v>
      </c>
      <c r="D270" s="629" t="s">
        <v>1553</v>
      </c>
      <c r="E270" s="630" t="s">
        <v>945</v>
      </c>
      <c r="F270" s="628" t="s">
        <v>935</v>
      </c>
      <c r="G270" s="628" t="s">
        <v>1051</v>
      </c>
      <c r="H270" s="628" t="s">
        <v>602</v>
      </c>
      <c r="I270" s="628" t="s">
        <v>1070</v>
      </c>
      <c r="J270" s="628" t="s">
        <v>617</v>
      </c>
      <c r="K270" s="628" t="s">
        <v>1066</v>
      </c>
      <c r="L270" s="631">
        <v>126.27</v>
      </c>
      <c r="M270" s="631">
        <v>1894.0500000000002</v>
      </c>
      <c r="N270" s="628">
        <v>15</v>
      </c>
      <c r="O270" s="632">
        <v>13</v>
      </c>
      <c r="P270" s="631">
        <v>757.62</v>
      </c>
      <c r="Q270" s="633">
        <v>0.39999999999999997</v>
      </c>
      <c r="R270" s="628">
        <v>6</v>
      </c>
      <c r="S270" s="633">
        <v>0.4</v>
      </c>
      <c r="T270" s="632">
        <v>5</v>
      </c>
      <c r="U270" s="634">
        <v>0.38461538461538464</v>
      </c>
    </row>
    <row r="271" spans="1:21" ht="14.45" customHeight="1" x14ac:dyDescent="0.2">
      <c r="A271" s="627">
        <v>22</v>
      </c>
      <c r="B271" s="628" t="s">
        <v>934</v>
      </c>
      <c r="C271" s="628" t="s">
        <v>938</v>
      </c>
      <c r="D271" s="629" t="s">
        <v>1553</v>
      </c>
      <c r="E271" s="630" t="s">
        <v>945</v>
      </c>
      <c r="F271" s="628" t="s">
        <v>935</v>
      </c>
      <c r="G271" s="628" t="s">
        <v>1051</v>
      </c>
      <c r="H271" s="628" t="s">
        <v>602</v>
      </c>
      <c r="I271" s="628" t="s">
        <v>1071</v>
      </c>
      <c r="J271" s="628" t="s">
        <v>617</v>
      </c>
      <c r="K271" s="628" t="s">
        <v>1053</v>
      </c>
      <c r="L271" s="631">
        <v>74.08</v>
      </c>
      <c r="M271" s="631">
        <v>74.08</v>
      </c>
      <c r="N271" s="628">
        <v>1</v>
      </c>
      <c r="O271" s="632">
        <v>0.5</v>
      </c>
      <c r="P271" s="631"/>
      <c r="Q271" s="633">
        <v>0</v>
      </c>
      <c r="R271" s="628"/>
      <c r="S271" s="633">
        <v>0</v>
      </c>
      <c r="T271" s="632"/>
      <c r="U271" s="634">
        <v>0</v>
      </c>
    </row>
    <row r="272" spans="1:21" ht="14.45" customHeight="1" x14ac:dyDescent="0.2">
      <c r="A272" s="627">
        <v>22</v>
      </c>
      <c r="B272" s="628" t="s">
        <v>934</v>
      </c>
      <c r="C272" s="628" t="s">
        <v>938</v>
      </c>
      <c r="D272" s="629" t="s">
        <v>1553</v>
      </c>
      <c r="E272" s="630" t="s">
        <v>945</v>
      </c>
      <c r="F272" s="628" t="s">
        <v>935</v>
      </c>
      <c r="G272" s="628" t="s">
        <v>1051</v>
      </c>
      <c r="H272" s="628" t="s">
        <v>602</v>
      </c>
      <c r="I272" s="628" t="s">
        <v>905</v>
      </c>
      <c r="J272" s="628" t="s">
        <v>617</v>
      </c>
      <c r="K272" s="628" t="s">
        <v>620</v>
      </c>
      <c r="L272" s="631">
        <v>94.28</v>
      </c>
      <c r="M272" s="631">
        <v>1037.08</v>
      </c>
      <c r="N272" s="628">
        <v>11</v>
      </c>
      <c r="O272" s="632">
        <v>10.5</v>
      </c>
      <c r="P272" s="631">
        <v>471.4</v>
      </c>
      <c r="Q272" s="633">
        <v>0.45454545454545453</v>
      </c>
      <c r="R272" s="628">
        <v>5</v>
      </c>
      <c r="S272" s="633">
        <v>0.45454545454545453</v>
      </c>
      <c r="T272" s="632">
        <v>5</v>
      </c>
      <c r="U272" s="634">
        <v>0.47619047619047616</v>
      </c>
    </row>
    <row r="273" spans="1:21" ht="14.45" customHeight="1" x14ac:dyDescent="0.2">
      <c r="A273" s="627">
        <v>22</v>
      </c>
      <c r="B273" s="628" t="s">
        <v>934</v>
      </c>
      <c r="C273" s="628" t="s">
        <v>938</v>
      </c>
      <c r="D273" s="629" t="s">
        <v>1553</v>
      </c>
      <c r="E273" s="630" t="s">
        <v>945</v>
      </c>
      <c r="F273" s="628" t="s">
        <v>935</v>
      </c>
      <c r="G273" s="628" t="s">
        <v>1051</v>
      </c>
      <c r="H273" s="628" t="s">
        <v>602</v>
      </c>
      <c r="I273" s="628" t="s">
        <v>1072</v>
      </c>
      <c r="J273" s="628" t="s">
        <v>617</v>
      </c>
      <c r="K273" s="628" t="s">
        <v>1055</v>
      </c>
      <c r="L273" s="631">
        <v>168.36</v>
      </c>
      <c r="M273" s="631">
        <v>1010.1600000000001</v>
      </c>
      <c r="N273" s="628">
        <v>6</v>
      </c>
      <c r="O273" s="632">
        <v>4.5</v>
      </c>
      <c r="P273" s="631">
        <v>841.80000000000007</v>
      </c>
      <c r="Q273" s="633">
        <v>0.83333333333333337</v>
      </c>
      <c r="R273" s="628">
        <v>5</v>
      </c>
      <c r="S273" s="633">
        <v>0.83333333333333337</v>
      </c>
      <c r="T273" s="632">
        <v>4</v>
      </c>
      <c r="U273" s="634">
        <v>0.88888888888888884</v>
      </c>
    </row>
    <row r="274" spans="1:21" ht="14.45" customHeight="1" x14ac:dyDescent="0.2">
      <c r="A274" s="627">
        <v>22</v>
      </c>
      <c r="B274" s="628" t="s">
        <v>934</v>
      </c>
      <c r="C274" s="628" t="s">
        <v>938</v>
      </c>
      <c r="D274" s="629" t="s">
        <v>1553</v>
      </c>
      <c r="E274" s="630" t="s">
        <v>945</v>
      </c>
      <c r="F274" s="628" t="s">
        <v>935</v>
      </c>
      <c r="G274" s="628" t="s">
        <v>1051</v>
      </c>
      <c r="H274" s="628" t="s">
        <v>602</v>
      </c>
      <c r="I274" s="628" t="s">
        <v>1073</v>
      </c>
      <c r="J274" s="628" t="s">
        <v>617</v>
      </c>
      <c r="K274" s="628" t="s">
        <v>1057</v>
      </c>
      <c r="L274" s="631">
        <v>115.33</v>
      </c>
      <c r="M274" s="631">
        <v>345.99</v>
      </c>
      <c r="N274" s="628">
        <v>3</v>
      </c>
      <c r="O274" s="632">
        <v>3</v>
      </c>
      <c r="P274" s="631">
        <v>230.66</v>
      </c>
      <c r="Q274" s="633">
        <v>0.66666666666666663</v>
      </c>
      <c r="R274" s="628">
        <v>2</v>
      </c>
      <c r="S274" s="633">
        <v>0.66666666666666663</v>
      </c>
      <c r="T274" s="632">
        <v>2</v>
      </c>
      <c r="U274" s="634">
        <v>0.66666666666666663</v>
      </c>
    </row>
    <row r="275" spans="1:21" ht="14.45" customHeight="1" x14ac:dyDescent="0.2">
      <c r="A275" s="627">
        <v>22</v>
      </c>
      <c r="B275" s="628" t="s">
        <v>934</v>
      </c>
      <c r="C275" s="628" t="s">
        <v>938</v>
      </c>
      <c r="D275" s="629" t="s">
        <v>1553</v>
      </c>
      <c r="E275" s="630" t="s">
        <v>945</v>
      </c>
      <c r="F275" s="628" t="s">
        <v>935</v>
      </c>
      <c r="G275" s="628" t="s">
        <v>1078</v>
      </c>
      <c r="H275" s="628" t="s">
        <v>329</v>
      </c>
      <c r="I275" s="628" t="s">
        <v>1079</v>
      </c>
      <c r="J275" s="628" t="s">
        <v>1080</v>
      </c>
      <c r="K275" s="628" t="s">
        <v>1081</v>
      </c>
      <c r="L275" s="631">
        <v>0</v>
      </c>
      <c r="M275" s="631">
        <v>0</v>
      </c>
      <c r="N275" s="628">
        <v>13</v>
      </c>
      <c r="O275" s="632">
        <v>12.5</v>
      </c>
      <c r="P275" s="631">
        <v>0</v>
      </c>
      <c r="Q275" s="633"/>
      <c r="R275" s="628">
        <v>12</v>
      </c>
      <c r="S275" s="633">
        <v>0.92307692307692313</v>
      </c>
      <c r="T275" s="632">
        <v>11.5</v>
      </c>
      <c r="U275" s="634">
        <v>0.92</v>
      </c>
    </row>
    <row r="276" spans="1:21" ht="14.45" customHeight="1" x14ac:dyDescent="0.2">
      <c r="A276" s="627">
        <v>22</v>
      </c>
      <c r="B276" s="628" t="s">
        <v>934</v>
      </c>
      <c r="C276" s="628" t="s">
        <v>938</v>
      </c>
      <c r="D276" s="629" t="s">
        <v>1553</v>
      </c>
      <c r="E276" s="630" t="s">
        <v>953</v>
      </c>
      <c r="F276" s="628" t="s">
        <v>935</v>
      </c>
      <c r="G276" s="628" t="s">
        <v>955</v>
      </c>
      <c r="H276" s="628" t="s">
        <v>329</v>
      </c>
      <c r="I276" s="628" t="s">
        <v>1173</v>
      </c>
      <c r="J276" s="628" t="s">
        <v>1083</v>
      </c>
      <c r="K276" s="628" t="s">
        <v>963</v>
      </c>
      <c r="L276" s="631">
        <v>105.32</v>
      </c>
      <c r="M276" s="631">
        <v>105.32</v>
      </c>
      <c r="N276" s="628">
        <v>1</v>
      </c>
      <c r="O276" s="632">
        <v>0.5</v>
      </c>
      <c r="P276" s="631">
        <v>105.32</v>
      </c>
      <c r="Q276" s="633">
        <v>1</v>
      </c>
      <c r="R276" s="628">
        <v>1</v>
      </c>
      <c r="S276" s="633">
        <v>1</v>
      </c>
      <c r="T276" s="632">
        <v>0.5</v>
      </c>
      <c r="U276" s="634">
        <v>1</v>
      </c>
    </row>
    <row r="277" spans="1:21" ht="14.45" customHeight="1" x14ac:dyDescent="0.2">
      <c r="A277" s="627">
        <v>22</v>
      </c>
      <c r="B277" s="628" t="s">
        <v>934</v>
      </c>
      <c r="C277" s="628" t="s">
        <v>938</v>
      </c>
      <c r="D277" s="629" t="s">
        <v>1553</v>
      </c>
      <c r="E277" s="630" t="s">
        <v>953</v>
      </c>
      <c r="F277" s="628" t="s">
        <v>935</v>
      </c>
      <c r="G277" s="628" t="s">
        <v>1361</v>
      </c>
      <c r="H277" s="628" t="s">
        <v>329</v>
      </c>
      <c r="I277" s="628" t="s">
        <v>1362</v>
      </c>
      <c r="J277" s="628" t="s">
        <v>1363</v>
      </c>
      <c r="K277" s="628" t="s">
        <v>1364</v>
      </c>
      <c r="L277" s="631">
        <v>140.96</v>
      </c>
      <c r="M277" s="631">
        <v>140.96</v>
      </c>
      <c r="N277" s="628">
        <v>1</v>
      </c>
      <c r="O277" s="632">
        <v>0.5</v>
      </c>
      <c r="P277" s="631"/>
      <c r="Q277" s="633">
        <v>0</v>
      </c>
      <c r="R277" s="628"/>
      <c r="S277" s="633">
        <v>0</v>
      </c>
      <c r="T277" s="632"/>
      <c r="U277" s="634">
        <v>0</v>
      </c>
    </row>
    <row r="278" spans="1:21" ht="14.45" customHeight="1" x14ac:dyDescent="0.2">
      <c r="A278" s="627">
        <v>22</v>
      </c>
      <c r="B278" s="628" t="s">
        <v>934</v>
      </c>
      <c r="C278" s="628" t="s">
        <v>938</v>
      </c>
      <c r="D278" s="629" t="s">
        <v>1553</v>
      </c>
      <c r="E278" s="630" t="s">
        <v>953</v>
      </c>
      <c r="F278" s="628" t="s">
        <v>935</v>
      </c>
      <c r="G278" s="628" t="s">
        <v>1365</v>
      </c>
      <c r="H278" s="628" t="s">
        <v>329</v>
      </c>
      <c r="I278" s="628" t="s">
        <v>1366</v>
      </c>
      <c r="J278" s="628" t="s">
        <v>1367</v>
      </c>
      <c r="K278" s="628" t="s">
        <v>1368</v>
      </c>
      <c r="L278" s="631">
        <v>164.01</v>
      </c>
      <c r="M278" s="631">
        <v>164.01</v>
      </c>
      <c r="N278" s="628">
        <v>1</v>
      </c>
      <c r="O278" s="632">
        <v>0.5</v>
      </c>
      <c r="P278" s="631">
        <v>164.01</v>
      </c>
      <c r="Q278" s="633">
        <v>1</v>
      </c>
      <c r="R278" s="628">
        <v>1</v>
      </c>
      <c r="S278" s="633">
        <v>1</v>
      </c>
      <c r="T278" s="632">
        <v>0.5</v>
      </c>
      <c r="U278" s="634">
        <v>1</v>
      </c>
    </row>
    <row r="279" spans="1:21" ht="14.45" customHeight="1" x14ac:dyDescent="0.2">
      <c r="A279" s="627">
        <v>22</v>
      </c>
      <c r="B279" s="628" t="s">
        <v>934</v>
      </c>
      <c r="C279" s="628" t="s">
        <v>938</v>
      </c>
      <c r="D279" s="629" t="s">
        <v>1553</v>
      </c>
      <c r="E279" s="630" t="s">
        <v>953</v>
      </c>
      <c r="F279" s="628" t="s">
        <v>935</v>
      </c>
      <c r="G279" s="628" t="s">
        <v>1187</v>
      </c>
      <c r="H279" s="628" t="s">
        <v>329</v>
      </c>
      <c r="I279" s="628" t="s">
        <v>1341</v>
      </c>
      <c r="J279" s="628" t="s">
        <v>1342</v>
      </c>
      <c r="K279" s="628" t="s">
        <v>1343</v>
      </c>
      <c r="L279" s="631">
        <v>89.91</v>
      </c>
      <c r="M279" s="631">
        <v>89.91</v>
      </c>
      <c r="N279" s="628">
        <v>1</v>
      </c>
      <c r="O279" s="632">
        <v>1</v>
      </c>
      <c r="P279" s="631">
        <v>89.91</v>
      </c>
      <c r="Q279" s="633">
        <v>1</v>
      </c>
      <c r="R279" s="628">
        <v>1</v>
      </c>
      <c r="S279" s="633">
        <v>1</v>
      </c>
      <c r="T279" s="632">
        <v>1</v>
      </c>
      <c r="U279" s="634">
        <v>1</v>
      </c>
    </row>
    <row r="280" spans="1:21" ht="14.45" customHeight="1" x14ac:dyDescent="0.2">
      <c r="A280" s="627">
        <v>22</v>
      </c>
      <c r="B280" s="628" t="s">
        <v>934</v>
      </c>
      <c r="C280" s="628" t="s">
        <v>938</v>
      </c>
      <c r="D280" s="629" t="s">
        <v>1553</v>
      </c>
      <c r="E280" s="630" t="s">
        <v>953</v>
      </c>
      <c r="F280" s="628" t="s">
        <v>935</v>
      </c>
      <c r="G280" s="628" t="s">
        <v>1369</v>
      </c>
      <c r="H280" s="628" t="s">
        <v>602</v>
      </c>
      <c r="I280" s="628" t="s">
        <v>1370</v>
      </c>
      <c r="J280" s="628" t="s">
        <v>1371</v>
      </c>
      <c r="K280" s="628" t="s">
        <v>1372</v>
      </c>
      <c r="L280" s="631">
        <v>186.87</v>
      </c>
      <c r="M280" s="631">
        <v>186.87</v>
      </c>
      <c r="N280" s="628">
        <v>1</v>
      </c>
      <c r="O280" s="632">
        <v>1</v>
      </c>
      <c r="P280" s="631">
        <v>186.87</v>
      </c>
      <c r="Q280" s="633">
        <v>1</v>
      </c>
      <c r="R280" s="628">
        <v>1</v>
      </c>
      <c r="S280" s="633">
        <v>1</v>
      </c>
      <c r="T280" s="632">
        <v>1</v>
      </c>
      <c r="U280" s="634">
        <v>1</v>
      </c>
    </row>
    <row r="281" spans="1:21" ht="14.45" customHeight="1" x14ac:dyDescent="0.2">
      <c r="A281" s="627">
        <v>22</v>
      </c>
      <c r="B281" s="628" t="s">
        <v>934</v>
      </c>
      <c r="C281" s="628" t="s">
        <v>938</v>
      </c>
      <c r="D281" s="629" t="s">
        <v>1553</v>
      </c>
      <c r="E281" s="630" t="s">
        <v>953</v>
      </c>
      <c r="F281" s="628" t="s">
        <v>935</v>
      </c>
      <c r="G281" s="628" t="s">
        <v>1373</v>
      </c>
      <c r="H281" s="628" t="s">
        <v>329</v>
      </c>
      <c r="I281" s="628" t="s">
        <v>1374</v>
      </c>
      <c r="J281" s="628" t="s">
        <v>1375</v>
      </c>
      <c r="K281" s="628" t="s">
        <v>1376</v>
      </c>
      <c r="L281" s="631">
        <v>73.989999999999995</v>
      </c>
      <c r="M281" s="631">
        <v>73.989999999999995</v>
      </c>
      <c r="N281" s="628">
        <v>1</v>
      </c>
      <c r="O281" s="632">
        <v>0.5</v>
      </c>
      <c r="P281" s="631"/>
      <c r="Q281" s="633">
        <v>0</v>
      </c>
      <c r="R281" s="628"/>
      <c r="S281" s="633">
        <v>0</v>
      </c>
      <c r="T281" s="632"/>
      <c r="U281" s="634">
        <v>0</v>
      </c>
    </row>
    <row r="282" spans="1:21" ht="14.45" customHeight="1" x14ac:dyDescent="0.2">
      <c r="A282" s="627">
        <v>22</v>
      </c>
      <c r="B282" s="628" t="s">
        <v>934</v>
      </c>
      <c r="C282" s="628" t="s">
        <v>938</v>
      </c>
      <c r="D282" s="629" t="s">
        <v>1553</v>
      </c>
      <c r="E282" s="630" t="s">
        <v>953</v>
      </c>
      <c r="F282" s="628" t="s">
        <v>935</v>
      </c>
      <c r="G282" s="628" t="s">
        <v>998</v>
      </c>
      <c r="H282" s="628" t="s">
        <v>329</v>
      </c>
      <c r="I282" s="628" t="s">
        <v>1002</v>
      </c>
      <c r="J282" s="628" t="s">
        <v>1003</v>
      </c>
      <c r="K282" s="628" t="s">
        <v>1004</v>
      </c>
      <c r="L282" s="631">
        <v>35.25</v>
      </c>
      <c r="M282" s="631">
        <v>35.25</v>
      </c>
      <c r="N282" s="628">
        <v>1</v>
      </c>
      <c r="O282" s="632">
        <v>0.5</v>
      </c>
      <c r="P282" s="631">
        <v>35.25</v>
      </c>
      <c r="Q282" s="633">
        <v>1</v>
      </c>
      <c r="R282" s="628">
        <v>1</v>
      </c>
      <c r="S282" s="633">
        <v>1</v>
      </c>
      <c r="T282" s="632">
        <v>0.5</v>
      </c>
      <c r="U282" s="634">
        <v>1</v>
      </c>
    </row>
    <row r="283" spans="1:21" ht="14.45" customHeight="1" x14ac:dyDescent="0.2">
      <c r="A283" s="627">
        <v>22</v>
      </c>
      <c r="B283" s="628" t="s">
        <v>934</v>
      </c>
      <c r="C283" s="628" t="s">
        <v>938</v>
      </c>
      <c r="D283" s="629" t="s">
        <v>1553</v>
      </c>
      <c r="E283" s="630" t="s">
        <v>953</v>
      </c>
      <c r="F283" s="628" t="s">
        <v>935</v>
      </c>
      <c r="G283" s="628" t="s">
        <v>1005</v>
      </c>
      <c r="H283" s="628" t="s">
        <v>329</v>
      </c>
      <c r="I283" s="628" t="s">
        <v>1006</v>
      </c>
      <c r="J283" s="628" t="s">
        <v>1007</v>
      </c>
      <c r="K283" s="628" t="s">
        <v>1008</v>
      </c>
      <c r="L283" s="631">
        <v>27.37</v>
      </c>
      <c r="M283" s="631">
        <v>27.37</v>
      </c>
      <c r="N283" s="628">
        <v>1</v>
      </c>
      <c r="O283" s="632">
        <v>1</v>
      </c>
      <c r="P283" s="631">
        <v>27.37</v>
      </c>
      <c r="Q283" s="633">
        <v>1</v>
      </c>
      <c r="R283" s="628">
        <v>1</v>
      </c>
      <c r="S283" s="633">
        <v>1</v>
      </c>
      <c r="T283" s="632">
        <v>1</v>
      </c>
      <c r="U283" s="634">
        <v>1</v>
      </c>
    </row>
    <row r="284" spans="1:21" ht="14.45" customHeight="1" x14ac:dyDescent="0.2">
      <c r="A284" s="627">
        <v>22</v>
      </c>
      <c r="B284" s="628" t="s">
        <v>934</v>
      </c>
      <c r="C284" s="628" t="s">
        <v>938</v>
      </c>
      <c r="D284" s="629" t="s">
        <v>1553</v>
      </c>
      <c r="E284" s="630" t="s">
        <v>953</v>
      </c>
      <c r="F284" s="628" t="s">
        <v>935</v>
      </c>
      <c r="G284" s="628" t="s">
        <v>1005</v>
      </c>
      <c r="H284" s="628" t="s">
        <v>329</v>
      </c>
      <c r="I284" s="628" t="s">
        <v>1011</v>
      </c>
      <c r="J284" s="628" t="s">
        <v>1007</v>
      </c>
      <c r="K284" s="628" t="s">
        <v>1010</v>
      </c>
      <c r="L284" s="631">
        <v>87.98</v>
      </c>
      <c r="M284" s="631">
        <v>87.98</v>
      </c>
      <c r="N284" s="628">
        <v>1</v>
      </c>
      <c r="O284" s="632">
        <v>0.5</v>
      </c>
      <c r="P284" s="631">
        <v>87.98</v>
      </c>
      <c r="Q284" s="633">
        <v>1</v>
      </c>
      <c r="R284" s="628">
        <v>1</v>
      </c>
      <c r="S284" s="633">
        <v>1</v>
      </c>
      <c r="T284" s="632">
        <v>0.5</v>
      </c>
      <c r="U284" s="634">
        <v>1</v>
      </c>
    </row>
    <row r="285" spans="1:21" ht="14.45" customHeight="1" x14ac:dyDescent="0.2">
      <c r="A285" s="627">
        <v>22</v>
      </c>
      <c r="B285" s="628" t="s">
        <v>934</v>
      </c>
      <c r="C285" s="628" t="s">
        <v>938</v>
      </c>
      <c r="D285" s="629" t="s">
        <v>1553</v>
      </c>
      <c r="E285" s="630" t="s">
        <v>953</v>
      </c>
      <c r="F285" s="628" t="s">
        <v>935</v>
      </c>
      <c r="G285" s="628" t="s">
        <v>1014</v>
      </c>
      <c r="H285" s="628" t="s">
        <v>329</v>
      </c>
      <c r="I285" s="628" t="s">
        <v>1377</v>
      </c>
      <c r="J285" s="628" t="s">
        <v>1378</v>
      </c>
      <c r="K285" s="628" t="s">
        <v>1379</v>
      </c>
      <c r="L285" s="631">
        <v>47.91</v>
      </c>
      <c r="M285" s="631">
        <v>47.91</v>
      </c>
      <c r="N285" s="628">
        <v>1</v>
      </c>
      <c r="O285" s="632">
        <v>0.5</v>
      </c>
      <c r="P285" s="631">
        <v>47.91</v>
      </c>
      <c r="Q285" s="633">
        <v>1</v>
      </c>
      <c r="R285" s="628">
        <v>1</v>
      </c>
      <c r="S285" s="633">
        <v>1</v>
      </c>
      <c r="T285" s="632">
        <v>0.5</v>
      </c>
      <c r="U285" s="634">
        <v>1</v>
      </c>
    </row>
    <row r="286" spans="1:21" ht="14.45" customHeight="1" x14ac:dyDescent="0.2">
      <c r="A286" s="627">
        <v>22</v>
      </c>
      <c r="B286" s="628" t="s">
        <v>934</v>
      </c>
      <c r="C286" s="628" t="s">
        <v>938</v>
      </c>
      <c r="D286" s="629" t="s">
        <v>1553</v>
      </c>
      <c r="E286" s="630" t="s">
        <v>953</v>
      </c>
      <c r="F286" s="628" t="s">
        <v>935</v>
      </c>
      <c r="G286" s="628" t="s">
        <v>1014</v>
      </c>
      <c r="H286" s="628" t="s">
        <v>329</v>
      </c>
      <c r="I286" s="628" t="s">
        <v>1380</v>
      </c>
      <c r="J286" s="628" t="s">
        <v>1378</v>
      </c>
      <c r="K286" s="628" t="s">
        <v>1381</v>
      </c>
      <c r="L286" s="631">
        <v>0</v>
      </c>
      <c r="M286" s="631">
        <v>0</v>
      </c>
      <c r="N286" s="628">
        <v>1</v>
      </c>
      <c r="O286" s="632">
        <v>1</v>
      </c>
      <c r="P286" s="631"/>
      <c r="Q286" s="633"/>
      <c r="R286" s="628"/>
      <c r="S286" s="633">
        <v>0</v>
      </c>
      <c r="T286" s="632"/>
      <c r="U286" s="634">
        <v>0</v>
      </c>
    </row>
    <row r="287" spans="1:21" ht="14.45" customHeight="1" x14ac:dyDescent="0.2">
      <c r="A287" s="627">
        <v>22</v>
      </c>
      <c r="B287" s="628" t="s">
        <v>934</v>
      </c>
      <c r="C287" s="628" t="s">
        <v>938</v>
      </c>
      <c r="D287" s="629" t="s">
        <v>1553</v>
      </c>
      <c r="E287" s="630" t="s">
        <v>953</v>
      </c>
      <c r="F287" s="628" t="s">
        <v>935</v>
      </c>
      <c r="G287" s="628" t="s">
        <v>1022</v>
      </c>
      <c r="H287" s="628" t="s">
        <v>602</v>
      </c>
      <c r="I287" s="628" t="s">
        <v>1026</v>
      </c>
      <c r="J287" s="628" t="s">
        <v>1024</v>
      </c>
      <c r="K287" s="628" t="s">
        <v>1027</v>
      </c>
      <c r="L287" s="631">
        <v>103.4</v>
      </c>
      <c r="M287" s="631">
        <v>103.4</v>
      </c>
      <c r="N287" s="628">
        <v>1</v>
      </c>
      <c r="O287" s="632">
        <v>0.5</v>
      </c>
      <c r="P287" s="631">
        <v>103.4</v>
      </c>
      <c r="Q287" s="633">
        <v>1</v>
      </c>
      <c r="R287" s="628">
        <v>1</v>
      </c>
      <c r="S287" s="633">
        <v>1</v>
      </c>
      <c r="T287" s="632">
        <v>0.5</v>
      </c>
      <c r="U287" s="634">
        <v>1</v>
      </c>
    </row>
    <row r="288" spans="1:21" ht="14.45" customHeight="1" x14ac:dyDescent="0.2">
      <c r="A288" s="627">
        <v>22</v>
      </c>
      <c r="B288" s="628" t="s">
        <v>934</v>
      </c>
      <c r="C288" s="628" t="s">
        <v>938</v>
      </c>
      <c r="D288" s="629" t="s">
        <v>1553</v>
      </c>
      <c r="E288" s="630" t="s">
        <v>953</v>
      </c>
      <c r="F288" s="628" t="s">
        <v>935</v>
      </c>
      <c r="G288" s="628" t="s">
        <v>1034</v>
      </c>
      <c r="H288" s="628" t="s">
        <v>329</v>
      </c>
      <c r="I288" s="628" t="s">
        <v>1035</v>
      </c>
      <c r="J288" s="628" t="s">
        <v>1036</v>
      </c>
      <c r="K288" s="628" t="s">
        <v>1037</v>
      </c>
      <c r="L288" s="631">
        <v>87.67</v>
      </c>
      <c r="M288" s="631">
        <v>263.01</v>
      </c>
      <c r="N288" s="628">
        <v>3</v>
      </c>
      <c r="O288" s="632">
        <v>1.5</v>
      </c>
      <c r="P288" s="631">
        <v>263.01</v>
      </c>
      <c r="Q288" s="633">
        <v>1</v>
      </c>
      <c r="R288" s="628">
        <v>3</v>
      </c>
      <c r="S288" s="633">
        <v>1</v>
      </c>
      <c r="T288" s="632">
        <v>1.5</v>
      </c>
      <c r="U288" s="634">
        <v>1</v>
      </c>
    </row>
    <row r="289" spans="1:21" ht="14.45" customHeight="1" x14ac:dyDescent="0.2">
      <c r="A289" s="627">
        <v>22</v>
      </c>
      <c r="B289" s="628" t="s">
        <v>934</v>
      </c>
      <c r="C289" s="628" t="s">
        <v>938</v>
      </c>
      <c r="D289" s="629" t="s">
        <v>1553</v>
      </c>
      <c r="E289" s="630" t="s">
        <v>953</v>
      </c>
      <c r="F289" s="628" t="s">
        <v>935</v>
      </c>
      <c r="G289" s="628" t="s">
        <v>1382</v>
      </c>
      <c r="H289" s="628" t="s">
        <v>329</v>
      </c>
      <c r="I289" s="628" t="s">
        <v>1383</v>
      </c>
      <c r="J289" s="628" t="s">
        <v>1384</v>
      </c>
      <c r="K289" s="628" t="s">
        <v>1385</v>
      </c>
      <c r="L289" s="631">
        <v>0</v>
      </c>
      <c r="M289" s="631">
        <v>0</v>
      </c>
      <c r="N289" s="628">
        <v>1</v>
      </c>
      <c r="O289" s="632">
        <v>0.5</v>
      </c>
      <c r="P289" s="631">
        <v>0</v>
      </c>
      <c r="Q289" s="633"/>
      <c r="R289" s="628">
        <v>1</v>
      </c>
      <c r="S289" s="633">
        <v>1</v>
      </c>
      <c r="T289" s="632">
        <v>0.5</v>
      </c>
      <c r="U289" s="634">
        <v>1</v>
      </c>
    </row>
    <row r="290" spans="1:21" ht="14.45" customHeight="1" x14ac:dyDescent="0.2">
      <c r="A290" s="627">
        <v>22</v>
      </c>
      <c r="B290" s="628" t="s">
        <v>934</v>
      </c>
      <c r="C290" s="628" t="s">
        <v>938</v>
      </c>
      <c r="D290" s="629" t="s">
        <v>1553</v>
      </c>
      <c r="E290" s="630" t="s">
        <v>953</v>
      </c>
      <c r="F290" s="628" t="s">
        <v>935</v>
      </c>
      <c r="G290" s="628" t="s">
        <v>1386</v>
      </c>
      <c r="H290" s="628" t="s">
        <v>329</v>
      </c>
      <c r="I290" s="628" t="s">
        <v>1387</v>
      </c>
      <c r="J290" s="628" t="s">
        <v>1388</v>
      </c>
      <c r="K290" s="628" t="s">
        <v>1389</v>
      </c>
      <c r="L290" s="631">
        <v>311.02</v>
      </c>
      <c r="M290" s="631">
        <v>311.02</v>
      </c>
      <c r="N290" s="628">
        <v>1</v>
      </c>
      <c r="O290" s="632">
        <v>1</v>
      </c>
      <c r="P290" s="631">
        <v>311.02</v>
      </c>
      <c r="Q290" s="633">
        <v>1</v>
      </c>
      <c r="R290" s="628">
        <v>1</v>
      </c>
      <c r="S290" s="633">
        <v>1</v>
      </c>
      <c r="T290" s="632">
        <v>1</v>
      </c>
      <c r="U290" s="634">
        <v>1</v>
      </c>
    </row>
    <row r="291" spans="1:21" ht="14.45" customHeight="1" x14ac:dyDescent="0.2">
      <c r="A291" s="627">
        <v>22</v>
      </c>
      <c r="B291" s="628" t="s">
        <v>934</v>
      </c>
      <c r="C291" s="628" t="s">
        <v>938</v>
      </c>
      <c r="D291" s="629" t="s">
        <v>1553</v>
      </c>
      <c r="E291" s="630" t="s">
        <v>953</v>
      </c>
      <c r="F291" s="628" t="s">
        <v>935</v>
      </c>
      <c r="G291" s="628" t="s">
        <v>1390</v>
      </c>
      <c r="H291" s="628" t="s">
        <v>329</v>
      </c>
      <c r="I291" s="628" t="s">
        <v>1391</v>
      </c>
      <c r="J291" s="628" t="s">
        <v>1392</v>
      </c>
      <c r="K291" s="628" t="s">
        <v>1393</v>
      </c>
      <c r="L291" s="631">
        <v>0</v>
      </c>
      <c r="M291" s="631">
        <v>0</v>
      </c>
      <c r="N291" s="628">
        <v>1</v>
      </c>
      <c r="O291" s="632">
        <v>0.5</v>
      </c>
      <c r="P291" s="631">
        <v>0</v>
      </c>
      <c r="Q291" s="633"/>
      <c r="R291" s="628">
        <v>1</v>
      </c>
      <c r="S291" s="633">
        <v>1</v>
      </c>
      <c r="T291" s="632">
        <v>0.5</v>
      </c>
      <c r="U291" s="634">
        <v>1</v>
      </c>
    </row>
    <row r="292" spans="1:21" ht="14.45" customHeight="1" x14ac:dyDescent="0.2">
      <c r="A292" s="627">
        <v>22</v>
      </c>
      <c r="B292" s="628" t="s">
        <v>934</v>
      </c>
      <c r="C292" s="628" t="s">
        <v>938</v>
      </c>
      <c r="D292" s="629" t="s">
        <v>1553</v>
      </c>
      <c r="E292" s="630" t="s">
        <v>953</v>
      </c>
      <c r="F292" s="628" t="s">
        <v>935</v>
      </c>
      <c r="G292" s="628" t="s">
        <v>1149</v>
      </c>
      <c r="H292" s="628" t="s">
        <v>329</v>
      </c>
      <c r="I292" s="628" t="s">
        <v>1150</v>
      </c>
      <c r="J292" s="628" t="s">
        <v>1151</v>
      </c>
      <c r="K292" s="628" t="s">
        <v>1152</v>
      </c>
      <c r="L292" s="631">
        <v>0</v>
      </c>
      <c r="M292" s="631">
        <v>0</v>
      </c>
      <c r="N292" s="628">
        <v>3</v>
      </c>
      <c r="O292" s="632">
        <v>2</v>
      </c>
      <c r="P292" s="631">
        <v>0</v>
      </c>
      <c r="Q292" s="633"/>
      <c r="R292" s="628">
        <v>1</v>
      </c>
      <c r="S292" s="633">
        <v>0.33333333333333331</v>
      </c>
      <c r="T292" s="632">
        <v>1</v>
      </c>
      <c r="U292" s="634">
        <v>0.5</v>
      </c>
    </row>
    <row r="293" spans="1:21" ht="14.45" customHeight="1" x14ac:dyDescent="0.2">
      <c r="A293" s="627">
        <v>22</v>
      </c>
      <c r="B293" s="628" t="s">
        <v>934</v>
      </c>
      <c r="C293" s="628" t="s">
        <v>938</v>
      </c>
      <c r="D293" s="629" t="s">
        <v>1553</v>
      </c>
      <c r="E293" s="630" t="s">
        <v>953</v>
      </c>
      <c r="F293" s="628" t="s">
        <v>935</v>
      </c>
      <c r="G293" s="628" t="s">
        <v>1051</v>
      </c>
      <c r="H293" s="628" t="s">
        <v>329</v>
      </c>
      <c r="I293" s="628" t="s">
        <v>1052</v>
      </c>
      <c r="J293" s="628" t="s">
        <v>617</v>
      </c>
      <c r="K293" s="628" t="s">
        <v>1053</v>
      </c>
      <c r="L293" s="631">
        <v>74.08</v>
      </c>
      <c r="M293" s="631">
        <v>148.16</v>
      </c>
      <c r="N293" s="628">
        <v>2</v>
      </c>
      <c r="O293" s="632">
        <v>2</v>
      </c>
      <c r="P293" s="631">
        <v>74.08</v>
      </c>
      <c r="Q293" s="633">
        <v>0.5</v>
      </c>
      <c r="R293" s="628">
        <v>1</v>
      </c>
      <c r="S293" s="633">
        <v>0.5</v>
      </c>
      <c r="T293" s="632">
        <v>1</v>
      </c>
      <c r="U293" s="634">
        <v>0.5</v>
      </c>
    </row>
    <row r="294" spans="1:21" ht="14.45" customHeight="1" x14ac:dyDescent="0.2">
      <c r="A294" s="627">
        <v>22</v>
      </c>
      <c r="B294" s="628" t="s">
        <v>934</v>
      </c>
      <c r="C294" s="628" t="s">
        <v>938</v>
      </c>
      <c r="D294" s="629" t="s">
        <v>1553</v>
      </c>
      <c r="E294" s="630" t="s">
        <v>953</v>
      </c>
      <c r="F294" s="628" t="s">
        <v>935</v>
      </c>
      <c r="G294" s="628" t="s">
        <v>1051</v>
      </c>
      <c r="H294" s="628" t="s">
        <v>329</v>
      </c>
      <c r="I294" s="628" t="s">
        <v>894</v>
      </c>
      <c r="J294" s="628" t="s">
        <v>617</v>
      </c>
      <c r="K294" s="628" t="s">
        <v>620</v>
      </c>
      <c r="L294" s="631">
        <v>94.28</v>
      </c>
      <c r="M294" s="631">
        <v>1319.92</v>
      </c>
      <c r="N294" s="628">
        <v>14</v>
      </c>
      <c r="O294" s="632">
        <v>11.5</v>
      </c>
      <c r="P294" s="631">
        <v>471.4</v>
      </c>
      <c r="Q294" s="633">
        <v>0.3571428571428571</v>
      </c>
      <c r="R294" s="628">
        <v>5</v>
      </c>
      <c r="S294" s="633">
        <v>0.35714285714285715</v>
      </c>
      <c r="T294" s="632">
        <v>4.5</v>
      </c>
      <c r="U294" s="634">
        <v>0.39130434782608697</v>
      </c>
    </row>
    <row r="295" spans="1:21" ht="14.45" customHeight="1" x14ac:dyDescent="0.2">
      <c r="A295" s="627">
        <v>22</v>
      </c>
      <c r="B295" s="628" t="s">
        <v>934</v>
      </c>
      <c r="C295" s="628" t="s">
        <v>938</v>
      </c>
      <c r="D295" s="629" t="s">
        <v>1553</v>
      </c>
      <c r="E295" s="630" t="s">
        <v>953</v>
      </c>
      <c r="F295" s="628" t="s">
        <v>935</v>
      </c>
      <c r="G295" s="628" t="s">
        <v>1051</v>
      </c>
      <c r="H295" s="628" t="s">
        <v>329</v>
      </c>
      <c r="I295" s="628" t="s">
        <v>1054</v>
      </c>
      <c r="J295" s="628" t="s">
        <v>617</v>
      </c>
      <c r="K295" s="628" t="s">
        <v>1055</v>
      </c>
      <c r="L295" s="631">
        <v>168.36</v>
      </c>
      <c r="M295" s="631">
        <v>505.08000000000004</v>
      </c>
      <c r="N295" s="628">
        <v>3</v>
      </c>
      <c r="O295" s="632">
        <v>2.5</v>
      </c>
      <c r="P295" s="631">
        <v>168.36</v>
      </c>
      <c r="Q295" s="633">
        <v>0.33333333333333331</v>
      </c>
      <c r="R295" s="628">
        <v>1</v>
      </c>
      <c r="S295" s="633">
        <v>0.33333333333333331</v>
      </c>
      <c r="T295" s="632">
        <v>0.5</v>
      </c>
      <c r="U295" s="634">
        <v>0.2</v>
      </c>
    </row>
    <row r="296" spans="1:21" ht="14.45" customHeight="1" x14ac:dyDescent="0.2">
      <c r="A296" s="627">
        <v>22</v>
      </c>
      <c r="B296" s="628" t="s">
        <v>934</v>
      </c>
      <c r="C296" s="628" t="s">
        <v>938</v>
      </c>
      <c r="D296" s="629" t="s">
        <v>1553</v>
      </c>
      <c r="E296" s="630" t="s">
        <v>953</v>
      </c>
      <c r="F296" s="628" t="s">
        <v>935</v>
      </c>
      <c r="G296" s="628" t="s">
        <v>1051</v>
      </c>
      <c r="H296" s="628" t="s">
        <v>329</v>
      </c>
      <c r="I296" s="628" t="s">
        <v>1056</v>
      </c>
      <c r="J296" s="628" t="s">
        <v>617</v>
      </c>
      <c r="K296" s="628" t="s">
        <v>1057</v>
      </c>
      <c r="L296" s="631">
        <v>115.33</v>
      </c>
      <c r="M296" s="631">
        <v>807.31</v>
      </c>
      <c r="N296" s="628">
        <v>7</v>
      </c>
      <c r="O296" s="632">
        <v>6.5</v>
      </c>
      <c r="P296" s="631">
        <v>230.66</v>
      </c>
      <c r="Q296" s="633">
        <v>0.28571428571428575</v>
      </c>
      <c r="R296" s="628">
        <v>2</v>
      </c>
      <c r="S296" s="633">
        <v>0.2857142857142857</v>
      </c>
      <c r="T296" s="632">
        <v>2</v>
      </c>
      <c r="U296" s="634">
        <v>0.30769230769230771</v>
      </c>
    </row>
    <row r="297" spans="1:21" ht="14.45" customHeight="1" x14ac:dyDescent="0.2">
      <c r="A297" s="627">
        <v>22</v>
      </c>
      <c r="B297" s="628" t="s">
        <v>934</v>
      </c>
      <c r="C297" s="628" t="s">
        <v>938</v>
      </c>
      <c r="D297" s="629" t="s">
        <v>1553</v>
      </c>
      <c r="E297" s="630" t="s">
        <v>953</v>
      </c>
      <c r="F297" s="628" t="s">
        <v>935</v>
      </c>
      <c r="G297" s="628" t="s">
        <v>1051</v>
      </c>
      <c r="H297" s="628" t="s">
        <v>602</v>
      </c>
      <c r="I297" s="628" t="s">
        <v>895</v>
      </c>
      <c r="J297" s="628" t="s">
        <v>896</v>
      </c>
      <c r="K297" s="628" t="s">
        <v>897</v>
      </c>
      <c r="L297" s="631">
        <v>105.23</v>
      </c>
      <c r="M297" s="631">
        <v>1894.1399999999999</v>
      </c>
      <c r="N297" s="628">
        <v>18</v>
      </c>
      <c r="O297" s="632">
        <v>17.5</v>
      </c>
      <c r="P297" s="631">
        <v>526.15</v>
      </c>
      <c r="Q297" s="633">
        <v>0.27777777777777779</v>
      </c>
      <c r="R297" s="628">
        <v>5</v>
      </c>
      <c r="S297" s="633">
        <v>0.27777777777777779</v>
      </c>
      <c r="T297" s="632">
        <v>4.5</v>
      </c>
      <c r="U297" s="634">
        <v>0.25714285714285712</v>
      </c>
    </row>
    <row r="298" spans="1:21" ht="14.45" customHeight="1" x14ac:dyDescent="0.2">
      <c r="A298" s="627">
        <v>22</v>
      </c>
      <c r="B298" s="628" t="s">
        <v>934</v>
      </c>
      <c r="C298" s="628" t="s">
        <v>938</v>
      </c>
      <c r="D298" s="629" t="s">
        <v>1553</v>
      </c>
      <c r="E298" s="630" t="s">
        <v>953</v>
      </c>
      <c r="F298" s="628" t="s">
        <v>935</v>
      </c>
      <c r="G298" s="628" t="s">
        <v>1051</v>
      </c>
      <c r="H298" s="628" t="s">
        <v>602</v>
      </c>
      <c r="I298" s="628" t="s">
        <v>898</v>
      </c>
      <c r="J298" s="628" t="s">
        <v>896</v>
      </c>
      <c r="K298" s="628" t="s">
        <v>899</v>
      </c>
      <c r="L298" s="631">
        <v>126.27</v>
      </c>
      <c r="M298" s="631">
        <v>6060.96</v>
      </c>
      <c r="N298" s="628">
        <v>48</v>
      </c>
      <c r="O298" s="632">
        <v>42</v>
      </c>
      <c r="P298" s="631">
        <v>2525.4</v>
      </c>
      <c r="Q298" s="633">
        <v>0.41666666666666669</v>
      </c>
      <c r="R298" s="628">
        <v>20</v>
      </c>
      <c r="S298" s="633">
        <v>0.41666666666666669</v>
      </c>
      <c r="T298" s="632">
        <v>16</v>
      </c>
      <c r="U298" s="634">
        <v>0.38095238095238093</v>
      </c>
    </row>
    <row r="299" spans="1:21" ht="14.45" customHeight="1" x14ac:dyDescent="0.2">
      <c r="A299" s="627">
        <v>22</v>
      </c>
      <c r="B299" s="628" t="s">
        <v>934</v>
      </c>
      <c r="C299" s="628" t="s">
        <v>938</v>
      </c>
      <c r="D299" s="629" t="s">
        <v>1553</v>
      </c>
      <c r="E299" s="630" t="s">
        <v>953</v>
      </c>
      <c r="F299" s="628" t="s">
        <v>935</v>
      </c>
      <c r="G299" s="628" t="s">
        <v>1051</v>
      </c>
      <c r="H299" s="628" t="s">
        <v>602</v>
      </c>
      <c r="I299" s="628" t="s">
        <v>1058</v>
      </c>
      <c r="J299" s="628" t="s">
        <v>896</v>
      </c>
      <c r="K299" s="628" t="s">
        <v>1059</v>
      </c>
      <c r="L299" s="631">
        <v>63.14</v>
      </c>
      <c r="M299" s="631">
        <v>315.70000000000005</v>
      </c>
      <c r="N299" s="628">
        <v>5</v>
      </c>
      <c r="O299" s="632">
        <v>4.5</v>
      </c>
      <c r="P299" s="631">
        <v>126.28</v>
      </c>
      <c r="Q299" s="633">
        <v>0.39999999999999997</v>
      </c>
      <c r="R299" s="628">
        <v>2</v>
      </c>
      <c r="S299" s="633">
        <v>0.4</v>
      </c>
      <c r="T299" s="632">
        <v>2</v>
      </c>
      <c r="U299" s="634">
        <v>0.44444444444444442</v>
      </c>
    </row>
    <row r="300" spans="1:21" ht="14.45" customHeight="1" x14ac:dyDescent="0.2">
      <c r="A300" s="627">
        <v>22</v>
      </c>
      <c r="B300" s="628" t="s">
        <v>934</v>
      </c>
      <c r="C300" s="628" t="s">
        <v>938</v>
      </c>
      <c r="D300" s="629" t="s">
        <v>1553</v>
      </c>
      <c r="E300" s="630" t="s">
        <v>953</v>
      </c>
      <c r="F300" s="628" t="s">
        <v>935</v>
      </c>
      <c r="G300" s="628" t="s">
        <v>1051</v>
      </c>
      <c r="H300" s="628" t="s">
        <v>602</v>
      </c>
      <c r="I300" s="628" t="s">
        <v>902</v>
      </c>
      <c r="J300" s="628" t="s">
        <v>896</v>
      </c>
      <c r="K300" s="628" t="s">
        <v>903</v>
      </c>
      <c r="L300" s="631">
        <v>84.18</v>
      </c>
      <c r="M300" s="631">
        <v>2693.7600000000011</v>
      </c>
      <c r="N300" s="628">
        <v>32</v>
      </c>
      <c r="O300" s="632">
        <v>25.5</v>
      </c>
      <c r="P300" s="631">
        <v>1599.4200000000008</v>
      </c>
      <c r="Q300" s="633">
        <v>0.59375</v>
      </c>
      <c r="R300" s="628">
        <v>19</v>
      </c>
      <c r="S300" s="633">
        <v>0.59375</v>
      </c>
      <c r="T300" s="632">
        <v>14</v>
      </c>
      <c r="U300" s="634">
        <v>0.5490196078431373</v>
      </c>
    </row>
    <row r="301" spans="1:21" ht="14.45" customHeight="1" x14ac:dyDescent="0.2">
      <c r="A301" s="627">
        <v>22</v>
      </c>
      <c r="B301" s="628" t="s">
        <v>934</v>
      </c>
      <c r="C301" s="628" t="s">
        <v>938</v>
      </c>
      <c r="D301" s="629" t="s">
        <v>1553</v>
      </c>
      <c r="E301" s="630" t="s">
        <v>953</v>
      </c>
      <c r="F301" s="628" t="s">
        <v>935</v>
      </c>
      <c r="G301" s="628" t="s">
        <v>1051</v>
      </c>
      <c r="H301" s="628" t="s">
        <v>329</v>
      </c>
      <c r="I301" s="628" t="s">
        <v>1060</v>
      </c>
      <c r="J301" s="628" t="s">
        <v>617</v>
      </c>
      <c r="K301" s="628" t="s">
        <v>1061</v>
      </c>
      <c r="L301" s="631">
        <v>63.14</v>
      </c>
      <c r="M301" s="631">
        <v>63.14</v>
      </c>
      <c r="N301" s="628">
        <v>1</v>
      </c>
      <c r="O301" s="632">
        <v>0.5</v>
      </c>
      <c r="P301" s="631">
        <v>63.14</v>
      </c>
      <c r="Q301" s="633">
        <v>1</v>
      </c>
      <c r="R301" s="628">
        <v>1</v>
      </c>
      <c r="S301" s="633">
        <v>1</v>
      </c>
      <c r="T301" s="632">
        <v>0.5</v>
      </c>
      <c r="U301" s="634">
        <v>1</v>
      </c>
    </row>
    <row r="302" spans="1:21" ht="14.45" customHeight="1" x14ac:dyDescent="0.2">
      <c r="A302" s="627">
        <v>22</v>
      </c>
      <c r="B302" s="628" t="s">
        <v>934</v>
      </c>
      <c r="C302" s="628" t="s">
        <v>938</v>
      </c>
      <c r="D302" s="629" t="s">
        <v>1553</v>
      </c>
      <c r="E302" s="630" t="s">
        <v>953</v>
      </c>
      <c r="F302" s="628" t="s">
        <v>935</v>
      </c>
      <c r="G302" s="628" t="s">
        <v>1051</v>
      </c>
      <c r="H302" s="628" t="s">
        <v>329</v>
      </c>
      <c r="I302" s="628" t="s">
        <v>1062</v>
      </c>
      <c r="J302" s="628" t="s">
        <v>617</v>
      </c>
      <c r="K302" s="628" t="s">
        <v>1063</v>
      </c>
      <c r="L302" s="631">
        <v>105.23</v>
      </c>
      <c r="M302" s="631">
        <v>526.15</v>
      </c>
      <c r="N302" s="628">
        <v>5</v>
      </c>
      <c r="O302" s="632">
        <v>4.5</v>
      </c>
      <c r="P302" s="631">
        <v>105.23</v>
      </c>
      <c r="Q302" s="633">
        <v>0.2</v>
      </c>
      <c r="R302" s="628">
        <v>1</v>
      </c>
      <c r="S302" s="633">
        <v>0.2</v>
      </c>
      <c r="T302" s="632">
        <v>1</v>
      </c>
      <c r="U302" s="634">
        <v>0.22222222222222221</v>
      </c>
    </row>
    <row r="303" spans="1:21" ht="14.45" customHeight="1" x14ac:dyDescent="0.2">
      <c r="A303" s="627">
        <v>22</v>
      </c>
      <c r="B303" s="628" t="s">
        <v>934</v>
      </c>
      <c r="C303" s="628" t="s">
        <v>938</v>
      </c>
      <c r="D303" s="629" t="s">
        <v>1553</v>
      </c>
      <c r="E303" s="630" t="s">
        <v>953</v>
      </c>
      <c r="F303" s="628" t="s">
        <v>935</v>
      </c>
      <c r="G303" s="628" t="s">
        <v>1051</v>
      </c>
      <c r="H303" s="628" t="s">
        <v>329</v>
      </c>
      <c r="I303" s="628" t="s">
        <v>1065</v>
      </c>
      <c r="J303" s="628" t="s">
        <v>617</v>
      </c>
      <c r="K303" s="628" t="s">
        <v>1066</v>
      </c>
      <c r="L303" s="631">
        <v>126.27</v>
      </c>
      <c r="M303" s="631">
        <v>631.35</v>
      </c>
      <c r="N303" s="628">
        <v>5</v>
      </c>
      <c r="O303" s="632">
        <v>4.5</v>
      </c>
      <c r="P303" s="631">
        <v>252.54</v>
      </c>
      <c r="Q303" s="633">
        <v>0.39999999999999997</v>
      </c>
      <c r="R303" s="628">
        <v>2</v>
      </c>
      <c r="S303" s="633">
        <v>0.4</v>
      </c>
      <c r="T303" s="632">
        <v>1.5</v>
      </c>
      <c r="U303" s="634">
        <v>0.33333333333333331</v>
      </c>
    </row>
    <row r="304" spans="1:21" ht="14.45" customHeight="1" x14ac:dyDescent="0.2">
      <c r="A304" s="627">
        <v>22</v>
      </c>
      <c r="B304" s="628" t="s">
        <v>934</v>
      </c>
      <c r="C304" s="628" t="s">
        <v>938</v>
      </c>
      <c r="D304" s="629" t="s">
        <v>1553</v>
      </c>
      <c r="E304" s="630" t="s">
        <v>953</v>
      </c>
      <c r="F304" s="628" t="s">
        <v>935</v>
      </c>
      <c r="G304" s="628" t="s">
        <v>1051</v>
      </c>
      <c r="H304" s="628" t="s">
        <v>329</v>
      </c>
      <c r="I304" s="628" t="s">
        <v>1067</v>
      </c>
      <c r="J304" s="628" t="s">
        <v>617</v>
      </c>
      <c r="K304" s="628" t="s">
        <v>618</v>
      </c>
      <c r="L304" s="631">
        <v>84.18</v>
      </c>
      <c r="M304" s="631">
        <v>420.90000000000003</v>
      </c>
      <c r="N304" s="628">
        <v>5</v>
      </c>
      <c r="O304" s="632">
        <v>5</v>
      </c>
      <c r="P304" s="631">
        <v>84.18</v>
      </c>
      <c r="Q304" s="633">
        <v>0.2</v>
      </c>
      <c r="R304" s="628">
        <v>1</v>
      </c>
      <c r="S304" s="633">
        <v>0.2</v>
      </c>
      <c r="T304" s="632">
        <v>1</v>
      </c>
      <c r="U304" s="634">
        <v>0.2</v>
      </c>
    </row>
    <row r="305" spans="1:21" ht="14.45" customHeight="1" x14ac:dyDescent="0.2">
      <c r="A305" s="627">
        <v>22</v>
      </c>
      <c r="B305" s="628" t="s">
        <v>934</v>
      </c>
      <c r="C305" s="628" t="s">
        <v>938</v>
      </c>
      <c r="D305" s="629" t="s">
        <v>1553</v>
      </c>
      <c r="E305" s="630" t="s">
        <v>953</v>
      </c>
      <c r="F305" s="628" t="s">
        <v>935</v>
      </c>
      <c r="G305" s="628" t="s">
        <v>1051</v>
      </c>
      <c r="H305" s="628" t="s">
        <v>602</v>
      </c>
      <c r="I305" s="628" t="s">
        <v>900</v>
      </c>
      <c r="J305" s="628" t="s">
        <v>896</v>
      </c>
      <c r="K305" s="628" t="s">
        <v>901</v>
      </c>
      <c r="L305" s="631">
        <v>49.08</v>
      </c>
      <c r="M305" s="631">
        <v>638.04</v>
      </c>
      <c r="N305" s="628">
        <v>13</v>
      </c>
      <c r="O305" s="632">
        <v>9</v>
      </c>
      <c r="P305" s="631">
        <v>343.56</v>
      </c>
      <c r="Q305" s="633">
        <v>0.53846153846153855</v>
      </c>
      <c r="R305" s="628">
        <v>7</v>
      </c>
      <c r="S305" s="633">
        <v>0.53846153846153844</v>
      </c>
      <c r="T305" s="632">
        <v>5</v>
      </c>
      <c r="U305" s="634">
        <v>0.55555555555555558</v>
      </c>
    </row>
    <row r="306" spans="1:21" ht="14.45" customHeight="1" x14ac:dyDescent="0.2">
      <c r="A306" s="627">
        <v>22</v>
      </c>
      <c r="B306" s="628" t="s">
        <v>934</v>
      </c>
      <c r="C306" s="628" t="s">
        <v>938</v>
      </c>
      <c r="D306" s="629" t="s">
        <v>1553</v>
      </c>
      <c r="E306" s="630" t="s">
        <v>953</v>
      </c>
      <c r="F306" s="628" t="s">
        <v>935</v>
      </c>
      <c r="G306" s="628" t="s">
        <v>1051</v>
      </c>
      <c r="H306" s="628" t="s">
        <v>602</v>
      </c>
      <c r="I306" s="628" t="s">
        <v>905</v>
      </c>
      <c r="J306" s="628" t="s">
        <v>617</v>
      </c>
      <c r="K306" s="628" t="s">
        <v>620</v>
      </c>
      <c r="L306" s="631">
        <v>94.28</v>
      </c>
      <c r="M306" s="631">
        <v>94.28</v>
      </c>
      <c r="N306" s="628">
        <v>1</v>
      </c>
      <c r="O306" s="632">
        <v>1</v>
      </c>
      <c r="P306" s="631"/>
      <c r="Q306" s="633">
        <v>0</v>
      </c>
      <c r="R306" s="628"/>
      <c r="S306" s="633">
        <v>0</v>
      </c>
      <c r="T306" s="632"/>
      <c r="U306" s="634">
        <v>0</v>
      </c>
    </row>
    <row r="307" spans="1:21" ht="14.45" customHeight="1" x14ac:dyDescent="0.2">
      <c r="A307" s="627">
        <v>22</v>
      </c>
      <c r="B307" s="628" t="s">
        <v>934</v>
      </c>
      <c r="C307" s="628" t="s">
        <v>938</v>
      </c>
      <c r="D307" s="629" t="s">
        <v>1553</v>
      </c>
      <c r="E307" s="630" t="s">
        <v>953</v>
      </c>
      <c r="F307" s="628" t="s">
        <v>935</v>
      </c>
      <c r="G307" s="628" t="s">
        <v>1078</v>
      </c>
      <c r="H307" s="628" t="s">
        <v>329</v>
      </c>
      <c r="I307" s="628" t="s">
        <v>1079</v>
      </c>
      <c r="J307" s="628" t="s">
        <v>1080</v>
      </c>
      <c r="K307" s="628" t="s">
        <v>1081</v>
      </c>
      <c r="L307" s="631">
        <v>0</v>
      </c>
      <c r="M307" s="631">
        <v>0</v>
      </c>
      <c r="N307" s="628">
        <v>6</v>
      </c>
      <c r="O307" s="632">
        <v>6</v>
      </c>
      <c r="P307" s="631">
        <v>0</v>
      </c>
      <c r="Q307" s="633"/>
      <c r="R307" s="628">
        <v>6</v>
      </c>
      <c r="S307" s="633">
        <v>1</v>
      </c>
      <c r="T307" s="632">
        <v>6</v>
      </c>
      <c r="U307" s="634">
        <v>1</v>
      </c>
    </row>
    <row r="308" spans="1:21" ht="14.45" customHeight="1" x14ac:dyDescent="0.2">
      <c r="A308" s="627">
        <v>22</v>
      </c>
      <c r="B308" s="628" t="s">
        <v>934</v>
      </c>
      <c r="C308" s="628" t="s">
        <v>938</v>
      </c>
      <c r="D308" s="629" t="s">
        <v>1553</v>
      </c>
      <c r="E308" s="630" t="s">
        <v>953</v>
      </c>
      <c r="F308" s="628" t="s">
        <v>935</v>
      </c>
      <c r="G308" s="628" t="s">
        <v>1394</v>
      </c>
      <c r="H308" s="628" t="s">
        <v>329</v>
      </c>
      <c r="I308" s="628" t="s">
        <v>1395</v>
      </c>
      <c r="J308" s="628" t="s">
        <v>1396</v>
      </c>
      <c r="K308" s="628" t="s">
        <v>1397</v>
      </c>
      <c r="L308" s="631">
        <v>121.92</v>
      </c>
      <c r="M308" s="631">
        <v>121.92</v>
      </c>
      <c r="N308" s="628">
        <v>1</v>
      </c>
      <c r="O308" s="632">
        <v>1</v>
      </c>
      <c r="P308" s="631"/>
      <c r="Q308" s="633">
        <v>0</v>
      </c>
      <c r="R308" s="628"/>
      <c r="S308" s="633">
        <v>0</v>
      </c>
      <c r="T308" s="632"/>
      <c r="U308" s="634">
        <v>0</v>
      </c>
    </row>
    <row r="309" spans="1:21" ht="14.45" customHeight="1" x14ac:dyDescent="0.2">
      <c r="A309" s="627">
        <v>22</v>
      </c>
      <c r="B309" s="628" t="s">
        <v>934</v>
      </c>
      <c r="C309" s="628" t="s">
        <v>938</v>
      </c>
      <c r="D309" s="629" t="s">
        <v>1553</v>
      </c>
      <c r="E309" s="630" t="s">
        <v>953</v>
      </c>
      <c r="F309" s="628" t="s">
        <v>935</v>
      </c>
      <c r="G309" s="628" t="s">
        <v>1394</v>
      </c>
      <c r="H309" s="628" t="s">
        <v>329</v>
      </c>
      <c r="I309" s="628" t="s">
        <v>1398</v>
      </c>
      <c r="J309" s="628" t="s">
        <v>1396</v>
      </c>
      <c r="K309" s="628" t="s">
        <v>1397</v>
      </c>
      <c r="L309" s="631">
        <v>121.92</v>
      </c>
      <c r="M309" s="631">
        <v>243.84</v>
      </c>
      <c r="N309" s="628">
        <v>2</v>
      </c>
      <c r="O309" s="632">
        <v>2</v>
      </c>
      <c r="P309" s="631"/>
      <c r="Q309" s="633">
        <v>0</v>
      </c>
      <c r="R309" s="628"/>
      <c r="S309" s="633">
        <v>0</v>
      </c>
      <c r="T309" s="632"/>
      <c r="U309" s="634">
        <v>0</v>
      </c>
    </row>
    <row r="310" spans="1:21" ht="14.45" customHeight="1" x14ac:dyDescent="0.2">
      <c r="A310" s="627">
        <v>22</v>
      </c>
      <c r="B310" s="628" t="s">
        <v>934</v>
      </c>
      <c r="C310" s="628" t="s">
        <v>938</v>
      </c>
      <c r="D310" s="629" t="s">
        <v>1553</v>
      </c>
      <c r="E310" s="630" t="s">
        <v>954</v>
      </c>
      <c r="F310" s="628" t="s">
        <v>935</v>
      </c>
      <c r="G310" s="628" t="s">
        <v>1084</v>
      </c>
      <c r="H310" s="628" t="s">
        <v>602</v>
      </c>
      <c r="I310" s="628" t="s">
        <v>1399</v>
      </c>
      <c r="J310" s="628" t="s">
        <v>1086</v>
      </c>
      <c r="K310" s="628" t="s">
        <v>1212</v>
      </c>
      <c r="L310" s="631">
        <v>176.32</v>
      </c>
      <c r="M310" s="631">
        <v>176.32</v>
      </c>
      <c r="N310" s="628">
        <v>1</v>
      </c>
      <c r="O310" s="632">
        <v>1</v>
      </c>
      <c r="P310" s="631">
        <v>176.32</v>
      </c>
      <c r="Q310" s="633">
        <v>1</v>
      </c>
      <c r="R310" s="628">
        <v>1</v>
      </c>
      <c r="S310" s="633">
        <v>1</v>
      </c>
      <c r="T310" s="632">
        <v>1</v>
      </c>
      <c r="U310" s="634">
        <v>1</v>
      </c>
    </row>
    <row r="311" spans="1:21" ht="14.45" customHeight="1" x14ac:dyDescent="0.2">
      <c r="A311" s="627">
        <v>22</v>
      </c>
      <c r="B311" s="628" t="s">
        <v>934</v>
      </c>
      <c r="C311" s="628" t="s">
        <v>938</v>
      </c>
      <c r="D311" s="629" t="s">
        <v>1553</v>
      </c>
      <c r="E311" s="630" t="s">
        <v>954</v>
      </c>
      <c r="F311" s="628" t="s">
        <v>935</v>
      </c>
      <c r="G311" s="628" t="s">
        <v>1097</v>
      </c>
      <c r="H311" s="628" t="s">
        <v>329</v>
      </c>
      <c r="I311" s="628" t="s">
        <v>1098</v>
      </c>
      <c r="J311" s="628" t="s">
        <v>1099</v>
      </c>
      <c r="K311" s="628" t="s">
        <v>1100</v>
      </c>
      <c r="L311" s="631">
        <v>42.05</v>
      </c>
      <c r="M311" s="631">
        <v>42.05</v>
      </c>
      <c r="N311" s="628">
        <v>1</v>
      </c>
      <c r="O311" s="632">
        <v>1</v>
      </c>
      <c r="P311" s="631">
        <v>42.05</v>
      </c>
      <c r="Q311" s="633">
        <v>1</v>
      </c>
      <c r="R311" s="628">
        <v>1</v>
      </c>
      <c r="S311" s="633">
        <v>1</v>
      </c>
      <c r="T311" s="632">
        <v>1</v>
      </c>
      <c r="U311" s="634">
        <v>1</v>
      </c>
    </row>
    <row r="312" spans="1:21" ht="14.45" customHeight="1" x14ac:dyDescent="0.2">
      <c r="A312" s="627">
        <v>22</v>
      </c>
      <c r="B312" s="628" t="s">
        <v>934</v>
      </c>
      <c r="C312" s="628" t="s">
        <v>938</v>
      </c>
      <c r="D312" s="629" t="s">
        <v>1553</v>
      </c>
      <c r="E312" s="630" t="s">
        <v>954</v>
      </c>
      <c r="F312" s="628" t="s">
        <v>935</v>
      </c>
      <c r="G312" s="628" t="s">
        <v>1400</v>
      </c>
      <c r="H312" s="628" t="s">
        <v>329</v>
      </c>
      <c r="I312" s="628" t="s">
        <v>1401</v>
      </c>
      <c r="J312" s="628" t="s">
        <v>723</v>
      </c>
      <c r="K312" s="628" t="s">
        <v>1402</v>
      </c>
      <c r="L312" s="631">
        <v>46.81</v>
      </c>
      <c r="M312" s="631">
        <v>46.81</v>
      </c>
      <c r="N312" s="628">
        <v>1</v>
      </c>
      <c r="O312" s="632">
        <v>0.5</v>
      </c>
      <c r="P312" s="631">
        <v>46.81</v>
      </c>
      <c r="Q312" s="633">
        <v>1</v>
      </c>
      <c r="R312" s="628">
        <v>1</v>
      </c>
      <c r="S312" s="633">
        <v>1</v>
      </c>
      <c r="T312" s="632">
        <v>0.5</v>
      </c>
      <c r="U312" s="634">
        <v>1</v>
      </c>
    </row>
    <row r="313" spans="1:21" ht="14.45" customHeight="1" x14ac:dyDescent="0.2">
      <c r="A313" s="627">
        <v>22</v>
      </c>
      <c r="B313" s="628" t="s">
        <v>934</v>
      </c>
      <c r="C313" s="628" t="s">
        <v>938</v>
      </c>
      <c r="D313" s="629" t="s">
        <v>1553</v>
      </c>
      <c r="E313" s="630" t="s">
        <v>954</v>
      </c>
      <c r="F313" s="628" t="s">
        <v>935</v>
      </c>
      <c r="G313" s="628" t="s">
        <v>968</v>
      </c>
      <c r="H313" s="628" t="s">
        <v>329</v>
      </c>
      <c r="I313" s="628" t="s">
        <v>1403</v>
      </c>
      <c r="J313" s="628" t="s">
        <v>970</v>
      </c>
      <c r="K313" s="628" t="s">
        <v>973</v>
      </c>
      <c r="L313" s="631">
        <v>182.22</v>
      </c>
      <c r="M313" s="631">
        <v>182.22</v>
      </c>
      <c r="N313" s="628">
        <v>1</v>
      </c>
      <c r="O313" s="632">
        <v>0.5</v>
      </c>
      <c r="P313" s="631">
        <v>182.22</v>
      </c>
      <c r="Q313" s="633">
        <v>1</v>
      </c>
      <c r="R313" s="628">
        <v>1</v>
      </c>
      <c r="S313" s="633">
        <v>1</v>
      </c>
      <c r="T313" s="632">
        <v>0.5</v>
      </c>
      <c r="U313" s="634">
        <v>1</v>
      </c>
    </row>
    <row r="314" spans="1:21" ht="14.45" customHeight="1" x14ac:dyDescent="0.2">
      <c r="A314" s="627">
        <v>22</v>
      </c>
      <c r="B314" s="628" t="s">
        <v>934</v>
      </c>
      <c r="C314" s="628" t="s">
        <v>938</v>
      </c>
      <c r="D314" s="629" t="s">
        <v>1553</v>
      </c>
      <c r="E314" s="630" t="s">
        <v>954</v>
      </c>
      <c r="F314" s="628" t="s">
        <v>935</v>
      </c>
      <c r="G314" s="628" t="s">
        <v>968</v>
      </c>
      <c r="H314" s="628" t="s">
        <v>329</v>
      </c>
      <c r="I314" s="628" t="s">
        <v>1339</v>
      </c>
      <c r="J314" s="628" t="s">
        <v>970</v>
      </c>
      <c r="K314" s="628" t="s">
        <v>1340</v>
      </c>
      <c r="L314" s="631">
        <v>273.33</v>
      </c>
      <c r="M314" s="631">
        <v>273.33</v>
      </c>
      <c r="N314" s="628">
        <v>1</v>
      </c>
      <c r="O314" s="632">
        <v>1</v>
      </c>
      <c r="P314" s="631">
        <v>273.33</v>
      </c>
      <c r="Q314" s="633">
        <v>1</v>
      </c>
      <c r="R314" s="628">
        <v>1</v>
      </c>
      <c r="S314" s="633">
        <v>1</v>
      </c>
      <c r="T314" s="632">
        <v>1</v>
      </c>
      <c r="U314" s="634">
        <v>1</v>
      </c>
    </row>
    <row r="315" spans="1:21" ht="14.45" customHeight="1" x14ac:dyDescent="0.2">
      <c r="A315" s="627">
        <v>22</v>
      </c>
      <c r="B315" s="628" t="s">
        <v>934</v>
      </c>
      <c r="C315" s="628" t="s">
        <v>938</v>
      </c>
      <c r="D315" s="629" t="s">
        <v>1553</v>
      </c>
      <c r="E315" s="630" t="s">
        <v>954</v>
      </c>
      <c r="F315" s="628" t="s">
        <v>935</v>
      </c>
      <c r="G315" s="628" t="s">
        <v>1404</v>
      </c>
      <c r="H315" s="628" t="s">
        <v>329</v>
      </c>
      <c r="I315" s="628" t="s">
        <v>1405</v>
      </c>
      <c r="J315" s="628" t="s">
        <v>1406</v>
      </c>
      <c r="K315" s="628" t="s">
        <v>1407</v>
      </c>
      <c r="L315" s="631">
        <v>34.93</v>
      </c>
      <c r="M315" s="631">
        <v>34.93</v>
      </c>
      <c r="N315" s="628">
        <v>1</v>
      </c>
      <c r="O315" s="632">
        <v>1</v>
      </c>
      <c r="P315" s="631">
        <v>34.93</v>
      </c>
      <c r="Q315" s="633">
        <v>1</v>
      </c>
      <c r="R315" s="628">
        <v>1</v>
      </c>
      <c r="S315" s="633">
        <v>1</v>
      </c>
      <c r="T315" s="632">
        <v>1</v>
      </c>
      <c r="U315" s="634">
        <v>1</v>
      </c>
    </row>
    <row r="316" spans="1:21" ht="14.45" customHeight="1" x14ac:dyDescent="0.2">
      <c r="A316" s="627">
        <v>22</v>
      </c>
      <c r="B316" s="628" t="s">
        <v>934</v>
      </c>
      <c r="C316" s="628" t="s">
        <v>938</v>
      </c>
      <c r="D316" s="629" t="s">
        <v>1553</v>
      </c>
      <c r="E316" s="630" t="s">
        <v>954</v>
      </c>
      <c r="F316" s="628" t="s">
        <v>935</v>
      </c>
      <c r="G316" s="628" t="s">
        <v>1408</v>
      </c>
      <c r="H316" s="628" t="s">
        <v>329</v>
      </c>
      <c r="I316" s="628" t="s">
        <v>1409</v>
      </c>
      <c r="J316" s="628" t="s">
        <v>1410</v>
      </c>
      <c r="K316" s="628" t="s">
        <v>1411</v>
      </c>
      <c r="L316" s="631">
        <v>191.62</v>
      </c>
      <c r="M316" s="631">
        <v>383.24</v>
      </c>
      <c r="N316" s="628">
        <v>2</v>
      </c>
      <c r="O316" s="632">
        <v>2</v>
      </c>
      <c r="P316" s="631">
        <v>191.62</v>
      </c>
      <c r="Q316" s="633">
        <v>0.5</v>
      </c>
      <c r="R316" s="628">
        <v>1</v>
      </c>
      <c r="S316" s="633">
        <v>0.5</v>
      </c>
      <c r="T316" s="632">
        <v>1</v>
      </c>
      <c r="U316" s="634">
        <v>0.5</v>
      </c>
    </row>
    <row r="317" spans="1:21" ht="14.45" customHeight="1" x14ac:dyDescent="0.2">
      <c r="A317" s="627">
        <v>22</v>
      </c>
      <c r="B317" s="628" t="s">
        <v>934</v>
      </c>
      <c r="C317" s="628" t="s">
        <v>938</v>
      </c>
      <c r="D317" s="629" t="s">
        <v>1553</v>
      </c>
      <c r="E317" s="630" t="s">
        <v>954</v>
      </c>
      <c r="F317" s="628" t="s">
        <v>935</v>
      </c>
      <c r="G317" s="628" t="s">
        <v>1412</v>
      </c>
      <c r="H317" s="628" t="s">
        <v>329</v>
      </c>
      <c r="I317" s="628" t="s">
        <v>1413</v>
      </c>
      <c r="J317" s="628" t="s">
        <v>1414</v>
      </c>
      <c r="K317" s="628" t="s">
        <v>1415</v>
      </c>
      <c r="L317" s="631">
        <v>0</v>
      </c>
      <c r="M317" s="631">
        <v>0</v>
      </c>
      <c r="N317" s="628">
        <v>1</v>
      </c>
      <c r="O317" s="632">
        <v>1</v>
      </c>
      <c r="P317" s="631">
        <v>0</v>
      </c>
      <c r="Q317" s="633"/>
      <c r="R317" s="628">
        <v>1</v>
      </c>
      <c r="S317" s="633">
        <v>1</v>
      </c>
      <c r="T317" s="632">
        <v>1</v>
      </c>
      <c r="U317" s="634">
        <v>1</v>
      </c>
    </row>
    <row r="318" spans="1:21" ht="14.45" customHeight="1" x14ac:dyDescent="0.2">
      <c r="A318" s="627">
        <v>22</v>
      </c>
      <c r="B318" s="628" t="s">
        <v>934</v>
      </c>
      <c r="C318" s="628" t="s">
        <v>938</v>
      </c>
      <c r="D318" s="629" t="s">
        <v>1553</v>
      </c>
      <c r="E318" s="630" t="s">
        <v>954</v>
      </c>
      <c r="F318" s="628" t="s">
        <v>935</v>
      </c>
      <c r="G318" s="628" t="s">
        <v>1416</v>
      </c>
      <c r="H318" s="628" t="s">
        <v>329</v>
      </c>
      <c r="I318" s="628" t="s">
        <v>1417</v>
      </c>
      <c r="J318" s="628" t="s">
        <v>718</v>
      </c>
      <c r="K318" s="628" t="s">
        <v>1418</v>
      </c>
      <c r="L318" s="631">
        <v>144.19</v>
      </c>
      <c r="M318" s="631">
        <v>144.19</v>
      </c>
      <c r="N318" s="628">
        <v>1</v>
      </c>
      <c r="O318" s="632">
        <v>1</v>
      </c>
      <c r="P318" s="631">
        <v>144.19</v>
      </c>
      <c r="Q318" s="633">
        <v>1</v>
      </c>
      <c r="R318" s="628">
        <v>1</v>
      </c>
      <c r="S318" s="633">
        <v>1</v>
      </c>
      <c r="T318" s="632">
        <v>1</v>
      </c>
      <c r="U318" s="634">
        <v>1</v>
      </c>
    </row>
    <row r="319" spans="1:21" ht="14.45" customHeight="1" x14ac:dyDescent="0.2">
      <c r="A319" s="627">
        <v>22</v>
      </c>
      <c r="B319" s="628" t="s">
        <v>934</v>
      </c>
      <c r="C319" s="628" t="s">
        <v>938</v>
      </c>
      <c r="D319" s="629" t="s">
        <v>1553</v>
      </c>
      <c r="E319" s="630" t="s">
        <v>954</v>
      </c>
      <c r="F319" s="628" t="s">
        <v>935</v>
      </c>
      <c r="G319" s="628" t="s">
        <v>1187</v>
      </c>
      <c r="H319" s="628" t="s">
        <v>329</v>
      </c>
      <c r="I319" s="628" t="s">
        <v>1188</v>
      </c>
      <c r="J319" s="628" t="s">
        <v>1189</v>
      </c>
      <c r="K319" s="628" t="s">
        <v>1190</v>
      </c>
      <c r="L319" s="631">
        <v>42.14</v>
      </c>
      <c r="M319" s="631">
        <v>42.14</v>
      </c>
      <c r="N319" s="628">
        <v>1</v>
      </c>
      <c r="O319" s="632">
        <v>1</v>
      </c>
      <c r="P319" s="631">
        <v>42.14</v>
      </c>
      <c r="Q319" s="633">
        <v>1</v>
      </c>
      <c r="R319" s="628">
        <v>1</v>
      </c>
      <c r="S319" s="633">
        <v>1</v>
      </c>
      <c r="T319" s="632">
        <v>1</v>
      </c>
      <c r="U319" s="634">
        <v>1</v>
      </c>
    </row>
    <row r="320" spans="1:21" ht="14.45" customHeight="1" x14ac:dyDescent="0.2">
      <c r="A320" s="627">
        <v>22</v>
      </c>
      <c r="B320" s="628" t="s">
        <v>934</v>
      </c>
      <c r="C320" s="628" t="s">
        <v>938</v>
      </c>
      <c r="D320" s="629" t="s">
        <v>1553</v>
      </c>
      <c r="E320" s="630" t="s">
        <v>954</v>
      </c>
      <c r="F320" s="628" t="s">
        <v>935</v>
      </c>
      <c r="G320" s="628" t="s">
        <v>1187</v>
      </c>
      <c r="H320" s="628" t="s">
        <v>329</v>
      </c>
      <c r="I320" s="628" t="s">
        <v>1341</v>
      </c>
      <c r="J320" s="628" t="s">
        <v>1342</v>
      </c>
      <c r="K320" s="628" t="s">
        <v>1343</v>
      </c>
      <c r="L320" s="631">
        <v>89.91</v>
      </c>
      <c r="M320" s="631">
        <v>89.91</v>
      </c>
      <c r="N320" s="628">
        <v>1</v>
      </c>
      <c r="O320" s="632">
        <v>1</v>
      </c>
      <c r="P320" s="631"/>
      <c r="Q320" s="633">
        <v>0</v>
      </c>
      <c r="R320" s="628"/>
      <c r="S320" s="633">
        <v>0</v>
      </c>
      <c r="T320" s="632"/>
      <c r="U320" s="634">
        <v>0</v>
      </c>
    </row>
    <row r="321" spans="1:21" ht="14.45" customHeight="1" x14ac:dyDescent="0.2">
      <c r="A321" s="627">
        <v>22</v>
      </c>
      <c r="B321" s="628" t="s">
        <v>934</v>
      </c>
      <c r="C321" s="628" t="s">
        <v>938</v>
      </c>
      <c r="D321" s="629" t="s">
        <v>1553</v>
      </c>
      <c r="E321" s="630" t="s">
        <v>954</v>
      </c>
      <c r="F321" s="628" t="s">
        <v>935</v>
      </c>
      <c r="G321" s="628" t="s">
        <v>1419</v>
      </c>
      <c r="H321" s="628" t="s">
        <v>329</v>
      </c>
      <c r="I321" s="628" t="s">
        <v>1420</v>
      </c>
      <c r="J321" s="628" t="s">
        <v>1421</v>
      </c>
      <c r="K321" s="628" t="s">
        <v>1422</v>
      </c>
      <c r="L321" s="631">
        <v>77.599999999999994</v>
      </c>
      <c r="M321" s="631">
        <v>77.599999999999994</v>
      </c>
      <c r="N321" s="628">
        <v>1</v>
      </c>
      <c r="O321" s="632">
        <v>0.5</v>
      </c>
      <c r="P321" s="631"/>
      <c r="Q321" s="633">
        <v>0</v>
      </c>
      <c r="R321" s="628"/>
      <c r="S321" s="633">
        <v>0</v>
      </c>
      <c r="T321" s="632"/>
      <c r="U321" s="634">
        <v>0</v>
      </c>
    </row>
    <row r="322" spans="1:21" ht="14.45" customHeight="1" x14ac:dyDescent="0.2">
      <c r="A322" s="627">
        <v>22</v>
      </c>
      <c r="B322" s="628" t="s">
        <v>934</v>
      </c>
      <c r="C322" s="628" t="s">
        <v>938</v>
      </c>
      <c r="D322" s="629" t="s">
        <v>1553</v>
      </c>
      <c r="E322" s="630" t="s">
        <v>954</v>
      </c>
      <c r="F322" s="628" t="s">
        <v>935</v>
      </c>
      <c r="G322" s="628" t="s">
        <v>998</v>
      </c>
      <c r="H322" s="628" t="s">
        <v>329</v>
      </c>
      <c r="I322" s="628" t="s">
        <v>1002</v>
      </c>
      <c r="J322" s="628" t="s">
        <v>1003</v>
      </c>
      <c r="K322" s="628" t="s">
        <v>1004</v>
      </c>
      <c r="L322" s="631">
        <v>35.25</v>
      </c>
      <c r="M322" s="631">
        <v>70.5</v>
      </c>
      <c r="N322" s="628">
        <v>2</v>
      </c>
      <c r="O322" s="632">
        <v>2</v>
      </c>
      <c r="P322" s="631">
        <v>70.5</v>
      </c>
      <c r="Q322" s="633">
        <v>1</v>
      </c>
      <c r="R322" s="628">
        <v>2</v>
      </c>
      <c r="S322" s="633">
        <v>1</v>
      </c>
      <c r="T322" s="632">
        <v>2</v>
      </c>
      <c r="U322" s="634">
        <v>1</v>
      </c>
    </row>
    <row r="323" spans="1:21" ht="14.45" customHeight="1" x14ac:dyDescent="0.2">
      <c r="A323" s="627">
        <v>22</v>
      </c>
      <c r="B323" s="628" t="s">
        <v>934</v>
      </c>
      <c r="C323" s="628" t="s">
        <v>938</v>
      </c>
      <c r="D323" s="629" t="s">
        <v>1553</v>
      </c>
      <c r="E323" s="630" t="s">
        <v>954</v>
      </c>
      <c r="F323" s="628" t="s">
        <v>935</v>
      </c>
      <c r="G323" s="628" t="s">
        <v>1200</v>
      </c>
      <c r="H323" s="628" t="s">
        <v>329</v>
      </c>
      <c r="I323" s="628" t="s">
        <v>1201</v>
      </c>
      <c r="J323" s="628" t="s">
        <v>1202</v>
      </c>
      <c r="K323" s="628" t="s">
        <v>1203</v>
      </c>
      <c r="L323" s="631">
        <v>106.09</v>
      </c>
      <c r="M323" s="631">
        <v>318.27</v>
      </c>
      <c r="N323" s="628">
        <v>3</v>
      </c>
      <c r="O323" s="632">
        <v>0.5</v>
      </c>
      <c r="P323" s="631">
        <v>318.27</v>
      </c>
      <c r="Q323" s="633">
        <v>1</v>
      </c>
      <c r="R323" s="628">
        <v>3</v>
      </c>
      <c r="S323" s="633">
        <v>1</v>
      </c>
      <c r="T323" s="632">
        <v>0.5</v>
      </c>
      <c r="U323" s="634">
        <v>1</v>
      </c>
    </row>
    <row r="324" spans="1:21" ht="14.45" customHeight="1" x14ac:dyDescent="0.2">
      <c r="A324" s="627">
        <v>22</v>
      </c>
      <c r="B324" s="628" t="s">
        <v>934</v>
      </c>
      <c r="C324" s="628" t="s">
        <v>938</v>
      </c>
      <c r="D324" s="629" t="s">
        <v>1553</v>
      </c>
      <c r="E324" s="630" t="s">
        <v>954</v>
      </c>
      <c r="F324" s="628" t="s">
        <v>935</v>
      </c>
      <c r="G324" s="628" t="s">
        <v>1423</v>
      </c>
      <c r="H324" s="628" t="s">
        <v>329</v>
      </c>
      <c r="I324" s="628" t="s">
        <v>1424</v>
      </c>
      <c r="J324" s="628" t="s">
        <v>1425</v>
      </c>
      <c r="K324" s="628" t="s">
        <v>1426</v>
      </c>
      <c r="L324" s="631">
        <v>75.739999999999995</v>
      </c>
      <c r="M324" s="631">
        <v>75.739999999999995</v>
      </c>
      <c r="N324" s="628">
        <v>1</v>
      </c>
      <c r="O324" s="632">
        <v>1</v>
      </c>
      <c r="P324" s="631">
        <v>75.739999999999995</v>
      </c>
      <c r="Q324" s="633">
        <v>1</v>
      </c>
      <c r="R324" s="628">
        <v>1</v>
      </c>
      <c r="S324" s="633">
        <v>1</v>
      </c>
      <c r="T324" s="632">
        <v>1</v>
      </c>
      <c r="U324" s="634">
        <v>1</v>
      </c>
    </row>
    <row r="325" spans="1:21" ht="14.45" customHeight="1" x14ac:dyDescent="0.2">
      <c r="A325" s="627">
        <v>22</v>
      </c>
      <c r="B325" s="628" t="s">
        <v>934</v>
      </c>
      <c r="C325" s="628" t="s">
        <v>938</v>
      </c>
      <c r="D325" s="629" t="s">
        <v>1553</v>
      </c>
      <c r="E325" s="630" t="s">
        <v>954</v>
      </c>
      <c r="F325" s="628" t="s">
        <v>935</v>
      </c>
      <c r="G325" s="628" t="s">
        <v>1427</v>
      </c>
      <c r="H325" s="628" t="s">
        <v>329</v>
      </c>
      <c r="I325" s="628" t="s">
        <v>1428</v>
      </c>
      <c r="J325" s="628" t="s">
        <v>1429</v>
      </c>
      <c r="K325" s="628" t="s">
        <v>1430</v>
      </c>
      <c r="L325" s="631">
        <v>112.6</v>
      </c>
      <c r="M325" s="631">
        <v>112.6</v>
      </c>
      <c r="N325" s="628">
        <v>1</v>
      </c>
      <c r="O325" s="632">
        <v>0.5</v>
      </c>
      <c r="P325" s="631"/>
      <c r="Q325" s="633">
        <v>0</v>
      </c>
      <c r="R325" s="628"/>
      <c r="S325" s="633">
        <v>0</v>
      </c>
      <c r="T325" s="632"/>
      <c r="U325" s="634">
        <v>0</v>
      </c>
    </row>
    <row r="326" spans="1:21" ht="14.45" customHeight="1" x14ac:dyDescent="0.2">
      <c r="A326" s="627">
        <v>22</v>
      </c>
      <c r="B326" s="628" t="s">
        <v>934</v>
      </c>
      <c r="C326" s="628" t="s">
        <v>938</v>
      </c>
      <c r="D326" s="629" t="s">
        <v>1553</v>
      </c>
      <c r="E326" s="630" t="s">
        <v>954</v>
      </c>
      <c r="F326" s="628" t="s">
        <v>935</v>
      </c>
      <c r="G326" s="628" t="s">
        <v>1005</v>
      </c>
      <c r="H326" s="628" t="s">
        <v>329</v>
      </c>
      <c r="I326" s="628" t="s">
        <v>1006</v>
      </c>
      <c r="J326" s="628" t="s">
        <v>1007</v>
      </c>
      <c r="K326" s="628" t="s">
        <v>1008</v>
      </c>
      <c r="L326" s="631">
        <v>57.64</v>
      </c>
      <c r="M326" s="631">
        <v>57.64</v>
      </c>
      <c r="N326" s="628">
        <v>1</v>
      </c>
      <c r="O326" s="632">
        <v>1</v>
      </c>
      <c r="P326" s="631"/>
      <c r="Q326" s="633">
        <v>0</v>
      </c>
      <c r="R326" s="628"/>
      <c r="S326" s="633">
        <v>0</v>
      </c>
      <c r="T326" s="632"/>
      <c r="U326" s="634">
        <v>0</v>
      </c>
    </row>
    <row r="327" spans="1:21" ht="14.45" customHeight="1" x14ac:dyDescent="0.2">
      <c r="A327" s="627">
        <v>22</v>
      </c>
      <c r="B327" s="628" t="s">
        <v>934</v>
      </c>
      <c r="C327" s="628" t="s">
        <v>938</v>
      </c>
      <c r="D327" s="629" t="s">
        <v>1553</v>
      </c>
      <c r="E327" s="630" t="s">
        <v>954</v>
      </c>
      <c r="F327" s="628" t="s">
        <v>935</v>
      </c>
      <c r="G327" s="628" t="s">
        <v>1005</v>
      </c>
      <c r="H327" s="628" t="s">
        <v>329</v>
      </c>
      <c r="I327" s="628" t="s">
        <v>1006</v>
      </c>
      <c r="J327" s="628" t="s">
        <v>1007</v>
      </c>
      <c r="K327" s="628" t="s">
        <v>1008</v>
      </c>
      <c r="L327" s="631">
        <v>27.37</v>
      </c>
      <c r="M327" s="631">
        <v>54.74</v>
      </c>
      <c r="N327" s="628">
        <v>2</v>
      </c>
      <c r="O327" s="632">
        <v>1.5</v>
      </c>
      <c r="P327" s="631"/>
      <c r="Q327" s="633">
        <v>0</v>
      </c>
      <c r="R327" s="628"/>
      <c r="S327" s="633">
        <v>0</v>
      </c>
      <c r="T327" s="632"/>
      <c r="U327" s="634">
        <v>0</v>
      </c>
    </row>
    <row r="328" spans="1:21" ht="14.45" customHeight="1" x14ac:dyDescent="0.2">
      <c r="A328" s="627">
        <v>22</v>
      </c>
      <c r="B328" s="628" t="s">
        <v>934</v>
      </c>
      <c r="C328" s="628" t="s">
        <v>938</v>
      </c>
      <c r="D328" s="629" t="s">
        <v>1553</v>
      </c>
      <c r="E328" s="630" t="s">
        <v>954</v>
      </c>
      <c r="F328" s="628" t="s">
        <v>935</v>
      </c>
      <c r="G328" s="628" t="s">
        <v>1014</v>
      </c>
      <c r="H328" s="628" t="s">
        <v>329</v>
      </c>
      <c r="I328" s="628" t="s">
        <v>1018</v>
      </c>
      <c r="J328" s="628" t="s">
        <v>1016</v>
      </c>
      <c r="K328" s="628" t="s">
        <v>1019</v>
      </c>
      <c r="L328" s="631">
        <v>97.76</v>
      </c>
      <c r="M328" s="631">
        <v>97.76</v>
      </c>
      <c r="N328" s="628">
        <v>1</v>
      </c>
      <c r="O328" s="632">
        <v>0.5</v>
      </c>
      <c r="P328" s="631">
        <v>97.76</v>
      </c>
      <c r="Q328" s="633">
        <v>1</v>
      </c>
      <c r="R328" s="628">
        <v>1</v>
      </c>
      <c r="S328" s="633">
        <v>1</v>
      </c>
      <c r="T328" s="632">
        <v>0.5</v>
      </c>
      <c r="U328" s="634">
        <v>1</v>
      </c>
    </row>
    <row r="329" spans="1:21" ht="14.45" customHeight="1" x14ac:dyDescent="0.2">
      <c r="A329" s="627">
        <v>22</v>
      </c>
      <c r="B329" s="628" t="s">
        <v>934</v>
      </c>
      <c r="C329" s="628" t="s">
        <v>938</v>
      </c>
      <c r="D329" s="629" t="s">
        <v>1553</v>
      </c>
      <c r="E329" s="630" t="s">
        <v>954</v>
      </c>
      <c r="F329" s="628" t="s">
        <v>935</v>
      </c>
      <c r="G329" s="628" t="s">
        <v>1034</v>
      </c>
      <c r="H329" s="628" t="s">
        <v>329</v>
      </c>
      <c r="I329" s="628" t="s">
        <v>1035</v>
      </c>
      <c r="J329" s="628" t="s">
        <v>1036</v>
      </c>
      <c r="K329" s="628" t="s">
        <v>1037</v>
      </c>
      <c r="L329" s="631">
        <v>87.67</v>
      </c>
      <c r="M329" s="631">
        <v>87.67</v>
      </c>
      <c r="N329" s="628">
        <v>1</v>
      </c>
      <c r="O329" s="632">
        <v>1</v>
      </c>
      <c r="P329" s="631"/>
      <c r="Q329" s="633">
        <v>0</v>
      </c>
      <c r="R329" s="628"/>
      <c r="S329" s="633">
        <v>0</v>
      </c>
      <c r="T329" s="632"/>
      <c r="U329" s="634">
        <v>0</v>
      </c>
    </row>
    <row r="330" spans="1:21" ht="14.45" customHeight="1" x14ac:dyDescent="0.2">
      <c r="A330" s="627">
        <v>22</v>
      </c>
      <c r="B330" s="628" t="s">
        <v>934</v>
      </c>
      <c r="C330" s="628" t="s">
        <v>938</v>
      </c>
      <c r="D330" s="629" t="s">
        <v>1553</v>
      </c>
      <c r="E330" s="630" t="s">
        <v>954</v>
      </c>
      <c r="F330" s="628" t="s">
        <v>935</v>
      </c>
      <c r="G330" s="628" t="s">
        <v>1034</v>
      </c>
      <c r="H330" s="628" t="s">
        <v>329</v>
      </c>
      <c r="I330" s="628" t="s">
        <v>1431</v>
      </c>
      <c r="J330" s="628" t="s">
        <v>670</v>
      </c>
      <c r="K330" s="628" t="s">
        <v>1432</v>
      </c>
      <c r="L330" s="631">
        <v>43.85</v>
      </c>
      <c r="M330" s="631">
        <v>43.85</v>
      </c>
      <c r="N330" s="628">
        <v>1</v>
      </c>
      <c r="O330" s="632">
        <v>1</v>
      </c>
      <c r="P330" s="631"/>
      <c r="Q330" s="633">
        <v>0</v>
      </c>
      <c r="R330" s="628"/>
      <c r="S330" s="633">
        <v>0</v>
      </c>
      <c r="T330" s="632"/>
      <c r="U330" s="634">
        <v>0</v>
      </c>
    </row>
    <row r="331" spans="1:21" ht="14.45" customHeight="1" x14ac:dyDescent="0.2">
      <c r="A331" s="627">
        <v>22</v>
      </c>
      <c r="B331" s="628" t="s">
        <v>934</v>
      </c>
      <c r="C331" s="628" t="s">
        <v>938</v>
      </c>
      <c r="D331" s="629" t="s">
        <v>1553</v>
      </c>
      <c r="E331" s="630" t="s">
        <v>954</v>
      </c>
      <c r="F331" s="628" t="s">
        <v>935</v>
      </c>
      <c r="G331" s="628" t="s">
        <v>1433</v>
      </c>
      <c r="H331" s="628" t="s">
        <v>602</v>
      </c>
      <c r="I331" s="628" t="s">
        <v>1434</v>
      </c>
      <c r="J331" s="628" t="s">
        <v>831</v>
      </c>
      <c r="K331" s="628" t="s">
        <v>832</v>
      </c>
      <c r="L331" s="631">
        <v>63.75</v>
      </c>
      <c r="M331" s="631">
        <v>63.75</v>
      </c>
      <c r="N331" s="628">
        <v>1</v>
      </c>
      <c r="O331" s="632">
        <v>1</v>
      </c>
      <c r="P331" s="631">
        <v>63.75</v>
      </c>
      <c r="Q331" s="633">
        <v>1</v>
      </c>
      <c r="R331" s="628">
        <v>1</v>
      </c>
      <c r="S331" s="633">
        <v>1</v>
      </c>
      <c r="T331" s="632">
        <v>1</v>
      </c>
      <c r="U331" s="634">
        <v>1</v>
      </c>
    </row>
    <row r="332" spans="1:21" ht="14.45" customHeight="1" x14ac:dyDescent="0.2">
      <c r="A332" s="627">
        <v>22</v>
      </c>
      <c r="B332" s="628" t="s">
        <v>934</v>
      </c>
      <c r="C332" s="628" t="s">
        <v>938</v>
      </c>
      <c r="D332" s="629" t="s">
        <v>1553</v>
      </c>
      <c r="E332" s="630" t="s">
        <v>954</v>
      </c>
      <c r="F332" s="628" t="s">
        <v>935</v>
      </c>
      <c r="G332" s="628" t="s">
        <v>1433</v>
      </c>
      <c r="H332" s="628" t="s">
        <v>329</v>
      </c>
      <c r="I332" s="628" t="s">
        <v>1435</v>
      </c>
      <c r="J332" s="628" t="s">
        <v>1436</v>
      </c>
      <c r="K332" s="628" t="s">
        <v>1437</v>
      </c>
      <c r="L332" s="631">
        <v>25.5</v>
      </c>
      <c r="M332" s="631">
        <v>25.5</v>
      </c>
      <c r="N332" s="628">
        <v>1</v>
      </c>
      <c r="O332" s="632">
        <v>1</v>
      </c>
      <c r="P332" s="631">
        <v>25.5</v>
      </c>
      <c r="Q332" s="633">
        <v>1</v>
      </c>
      <c r="R332" s="628">
        <v>1</v>
      </c>
      <c r="S332" s="633">
        <v>1</v>
      </c>
      <c r="T332" s="632">
        <v>1</v>
      </c>
      <c r="U332" s="634">
        <v>1</v>
      </c>
    </row>
    <row r="333" spans="1:21" ht="14.45" customHeight="1" x14ac:dyDescent="0.2">
      <c r="A333" s="627">
        <v>22</v>
      </c>
      <c r="B333" s="628" t="s">
        <v>934</v>
      </c>
      <c r="C333" s="628" t="s">
        <v>938</v>
      </c>
      <c r="D333" s="629" t="s">
        <v>1553</v>
      </c>
      <c r="E333" s="630" t="s">
        <v>954</v>
      </c>
      <c r="F333" s="628" t="s">
        <v>935</v>
      </c>
      <c r="G333" s="628" t="s">
        <v>1438</v>
      </c>
      <c r="H333" s="628" t="s">
        <v>329</v>
      </c>
      <c r="I333" s="628" t="s">
        <v>1439</v>
      </c>
      <c r="J333" s="628" t="s">
        <v>1440</v>
      </c>
      <c r="K333" s="628" t="s">
        <v>1441</v>
      </c>
      <c r="L333" s="631">
        <v>45.8</v>
      </c>
      <c r="M333" s="631">
        <v>91.6</v>
      </c>
      <c r="N333" s="628">
        <v>2</v>
      </c>
      <c r="O333" s="632">
        <v>1</v>
      </c>
      <c r="P333" s="631">
        <v>91.6</v>
      </c>
      <c r="Q333" s="633">
        <v>1</v>
      </c>
      <c r="R333" s="628">
        <v>2</v>
      </c>
      <c r="S333" s="633">
        <v>1</v>
      </c>
      <c r="T333" s="632">
        <v>1</v>
      </c>
      <c r="U333" s="634">
        <v>1</v>
      </c>
    </row>
    <row r="334" spans="1:21" ht="14.45" customHeight="1" x14ac:dyDescent="0.2">
      <c r="A334" s="627">
        <v>22</v>
      </c>
      <c r="B334" s="628" t="s">
        <v>934</v>
      </c>
      <c r="C334" s="628" t="s">
        <v>938</v>
      </c>
      <c r="D334" s="629" t="s">
        <v>1553</v>
      </c>
      <c r="E334" s="630" t="s">
        <v>954</v>
      </c>
      <c r="F334" s="628" t="s">
        <v>935</v>
      </c>
      <c r="G334" s="628" t="s">
        <v>1229</v>
      </c>
      <c r="H334" s="628" t="s">
        <v>329</v>
      </c>
      <c r="I334" s="628" t="s">
        <v>1230</v>
      </c>
      <c r="J334" s="628" t="s">
        <v>1231</v>
      </c>
      <c r="K334" s="628" t="s">
        <v>912</v>
      </c>
      <c r="L334" s="631">
        <v>192.28</v>
      </c>
      <c r="M334" s="631">
        <v>192.28</v>
      </c>
      <c r="N334" s="628">
        <v>1</v>
      </c>
      <c r="O334" s="632">
        <v>1</v>
      </c>
      <c r="P334" s="631">
        <v>192.28</v>
      </c>
      <c r="Q334" s="633">
        <v>1</v>
      </c>
      <c r="R334" s="628">
        <v>1</v>
      </c>
      <c r="S334" s="633">
        <v>1</v>
      </c>
      <c r="T334" s="632">
        <v>1</v>
      </c>
      <c r="U334" s="634">
        <v>1</v>
      </c>
    </row>
    <row r="335" spans="1:21" ht="14.45" customHeight="1" x14ac:dyDescent="0.2">
      <c r="A335" s="627">
        <v>22</v>
      </c>
      <c r="B335" s="628" t="s">
        <v>934</v>
      </c>
      <c r="C335" s="628" t="s">
        <v>938</v>
      </c>
      <c r="D335" s="629" t="s">
        <v>1553</v>
      </c>
      <c r="E335" s="630" t="s">
        <v>954</v>
      </c>
      <c r="F335" s="628" t="s">
        <v>935</v>
      </c>
      <c r="G335" s="628" t="s">
        <v>1046</v>
      </c>
      <c r="H335" s="628" t="s">
        <v>602</v>
      </c>
      <c r="I335" s="628" t="s">
        <v>911</v>
      </c>
      <c r="J335" s="628" t="s">
        <v>680</v>
      </c>
      <c r="K335" s="628" t="s">
        <v>912</v>
      </c>
      <c r="L335" s="631">
        <v>0</v>
      </c>
      <c r="M335" s="631">
        <v>0</v>
      </c>
      <c r="N335" s="628">
        <v>1</v>
      </c>
      <c r="O335" s="632">
        <v>1</v>
      </c>
      <c r="P335" s="631">
        <v>0</v>
      </c>
      <c r="Q335" s="633"/>
      <c r="R335" s="628">
        <v>1</v>
      </c>
      <c r="S335" s="633">
        <v>1</v>
      </c>
      <c r="T335" s="632">
        <v>1</v>
      </c>
      <c r="U335" s="634">
        <v>1</v>
      </c>
    </row>
    <row r="336" spans="1:21" ht="14.45" customHeight="1" x14ac:dyDescent="0.2">
      <c r="A336" s="627">
        <v>22</v>
      </c>
      <c r="B336" s="628" t="s">
        <v>934</v>
      </c>
      <c r="C336" s="628" t="s">
        <v>938</v>
      </c>
      <c r="D336" s="629" t="s">
        <v>1553</v>
      </c>
      <c r="E336" s="630" t="s">
        <v>954</v>
      </c>
      <c r="F336" s="628" t="s">
        <v>935</v>
      </c>
      <c r="G336" s="628" t="s">
        <v>1442</v>
      </c>
      <c r="H336" s="628" t="s">
        <v>329</v>
      </c>
      <c r="I336" s="628" t="s">
        <v>1443</v>
      </c>
      <c r="J336" s="628" t="s">
        <v>1444</v>
      </c>
      <c r="K336" s="628" t="s">
        <v>1445</v>
      </c>
      <c r="L336" s="631">
        <v>179.83</v>
      </c>
      <c r="M336" s="631">
        <v>179.83</v>
      </c>
      <c r="N336" s="628">
        <v>1</v>
      </c>
      <c r="O336" s="632">
        <v>0.5</v>
      </c>
      <c r="P336" s="631">
        <v>179.83</v>
      </c>
      <c r="Q336" s="633">
        <v>1</v>
      </c>
      <c r="R336" s="628">
        <v>1</v>
      </c>
      <c r="S336" s="633">
        <v>1</v>
      </c>
      <c r="T336" s="632">
        <v>0.5</v>
      </c>
      <c r="U336" s="634">
        <v>1</v>
      </c>
    </row>
    <row r="337" spans="1:21" ht="14.45" customHeight="1" x14ac:dyDescent="0.2">
      <c r="A337" s="627">
        <v>22</v>
      </c>
      <c r="B337" s="628" t="s">
        <v>934</v>
      </c>
      <c r="C337" s="628" t="s">
        <v>938</v>
      </c>
      <c r="D337" s="629" t="s">
        <v>1553</v>
      </c>
      <c r="E337" s="630" t="s">
        <v>954</v>
      </c>
      <c r="F337" s="628" t="s">
        <v>935</v>
      </c>
      <c r="G337" s="628" t="s">
        <v>1047</v>
      </c>
      <c r="H337" s="628" t="s">
        <v>602</v>
      </c>
      <c r="I337" s="628" t="s">
        <v>1048</v>
      </c>
      <c r="J337" s="628" t="s">
        <v>1049</v>
      </c>
      <c r="K337" s="628" t="s">
        <v>1050</v>
      </c>
      <c r="L337" s="631">
        <v>414.07</v>
      </c>
      <c r="M337" s="631">
        <v>414.07</v>
      </c>
      <c r="N337" s="628">
        <v>1</v>
      </c>
      <c r="O337" s="632">
        <v>0.5</v>
      </c>
      <c r="P337" s="631">
        <v>414.07</v>
      </c>
      <c r="Q337" s="633">
        <v>1</v>
      </c>
      <c r="R337" s="628">
        <v>1</v>
      </c>
      <c r="S337" s="633">
        <v>1</v>
      </c>
      <c r="T337" s="632">
        <v>0.5</v>
      </c>
      <c r="U337" s="634">
        <v>1</v>
      </c>
    </row>
    <row r="338" spans="1:21" ht="14.45" customHeight="1" x14ac:dyDescent="0.2">
      <c r="A338" s="627">
        <v>22</v>
      </c>
      <c r="B338" s="628" t="s">
        <v>934</v>
      </c>
      <c r="C338" s="628" t="s">
        <v>938</v>
      </c>
      <c r="D338" s="629" t="s">
        <v>1553</v>
      </c>
      <c r="E338" s="630" t="s">
        <v>954</v>
      </c>
      <c r="F338" s="628" t="s">
        <v>935</v>
      </c>
      <c r="G338" s="628" t="s">
        <v>1446</v>
      </c>
      <c r="H338" s="628" t="s">
        <v>329</v>
      </c>
      <c r="I338" s="628" t="s">
        <v>1447</v>
      </c>
      <c r="J338" s="628" t="s">
        <v>1448</v>
      </c>
      <c r="K338" s="628" t="s">
        <v>1449</v>
      </c>
      <c r="L338" s="631">
        <v>1061.95</v>
      </c>
      <c r="M338" s="631">
        <v>2123.9</v>
      </c>
      <c r="N338" s="628">
        <v>2</v>
      </c>
      <c r="O338" s="632">
        <v>1</v>
      </c>
      <c r="P338" s="631">
        <v>2123.9</v>
      </c>
      <c r="Q338" s="633">
        <v>1</v>
      </c>
      <c r="R338" s="628">
        <v>2</v>
      </c>
      <c r="S338" s="633">
        <v>1</v>
      </c>
      <c r="T338" s="632">
        <v>1</v>
      </c>
      <c r="U338" s="634">
        <v>1</v>
      </c>
    </row>
    <row r="339" spans="1:21" ht="14.45" customHeight="1" x14ac:dyDescent="0.2">
      <c r="A339" s="627">
        <v>22</v>
      </c>
      <c r="B339" s="628" t="s">
        <v>934</v>
      </c>
      <c r="C339" s="628" t="s">
        <v>938</v>
      </c>
      <c r="D339" s="629" t="s">
        <v>1553</v>
      </c>
      <c r="E339" s="630" t="s">
        <v>954</v>
      </c>
      <c r="F339" s="628" t="s">
        <v>935</v>
      </c>
      <c r="G339" s="628" t="s">
        <v>1325</v>
      </c>
      <c r="H339" s="628" t="s">
        <v>329</v>
      </c>
      <c r="I339" s="628" t="s">
        <v>1326</v>
      </c>
      <c r="J339" s="628" t="s">
        <v>1327</v>
      </c>
      <c r="K339" s="628" t="s">
        <v>1328</v>
      </c>
      <c r="L339" s="631">
        <v>50.32</v>
      </c>
      <c r="M339" s="631">
        <v>50.32</v>
      </c>
      <c r="N339" s="628">
        <v>1</v>
      </c>
      <c r="O339" s="632">
        <v>1</v>
      </c>
      <c r="P339" s="631"/>
      <c r="Q339" s="633">
        <v>0</v>
      </c>
      <c r="R339" s="628"/>
      <c r="S339" s="633">
        <v>0</v>
      </c>
      <c r="T339" s="632"/>
      <c r="U339" s="634">
        <v>0</v>
      </c>
    </row>
    <row r="340" spans="1:21" ht="14.45" customHeight="1" x14ac:dyDescent="0.2">
      <c r="A340" s="627">
        <v>22</v>
      </c>
      <c r="B340" s="628" t="s">
        <v>934</v>
      </c>
      <c r="C340" s="628" t="s">
        <v>938</v>
      </c>
      <c r="D340" s="629" t="s">
        <v>1553</v>
      </c>
      <c r="E340" s="630" t="s">
        <v>954</v>
      </c>
      <c r="F340" s="628" t="s">
        <v>935</v>
      </c>
      <c r="G340" s="628" t="s">
        <v>1051</v>
      </c>
      <c r="H340" s="628" t="s">
        <v>329</v>
      </c>
      <c r="I340" s="628" t="s">
        <v>1052</v>
      </c>
      <c r="J340" s="628" t="s">
        <v>617</v>
      </c>
      <c r="K340" s="628" t="s">
        <v>1053</v>
      </c>
      <c r="L340" s="631">
        <v>74.08</v>
      </c>
      <c r="M340" s="631">
        <v>222.24</v>
      </c>
      <c r="N340" s="628">
        <v>3</v>
      </c>
      <c r="O340" s="632">
        <v>3</v>
      </c>
      <c r="P340" s="631"/>
      <c r="Q340" s="633">
        <v>0</v>
      </c>
      <c r="R340" s="628"/>
      <c r="S340" s="633">
        <v>0</v>
      </c>
      <c r="T340" s="632"/>
      <c r="U340" s="634">
        <v>0</v>
      </c>
    </row>
    <row r="341" spans="1:21" ht="14.45" customHeight="1" x14ac:dyDescent="0.2">
      <c r="A341" s="627">
        <v>22</v>
      </c>
      <c r="B341" s="628" t="s">
        <v>934</v>
      </c>
      <c r="C341" s="628" t="s">
        <v>938</v>
      </c>
      <c r="D341" s="629" t="s">
        <v>1553</v>
      </c>
      <c r="E341" s="630" t="s">
        <v>954</v>
      </c>
      <c r="F341" s="628" t="s">
        <v>935</v>
      </c>
      <c r="G341" s="628" t="s">
        <v>1051</v>
      </c>
      <c r="H341" s="628" t="s">
        <v>329</v>
      </c>
      <c r="I341" s="628" t="s">
        <v>894</v>
      </c>
      <c r="J341" s="628" t="s">
        <v>617</v>
      </c>
      <c r="K341" s="628" t="s">
        <v>620</v>
      </c>
      <c r="L341" s="631">
        <v>94.28</v>
      </c>
      <c r="M341" s="631">
        <v>2074.16</v>
      </c>
      <c r="N341" s="628">
        <v>22</v>
      </c>
      <c r="O341" s="632">
        <v>21</v>
      </c>
      <c r="P341" s="631">
        <v>942.79999999999984</v>
      </c>
      <c r="Q341" s="633">
        <v>0.45454545454545447</v>
      </c>
      <c r="R341" s="628">
        <v>10</v>
      </c>
      <c r="S341" s="633">
        <v>0.45454545454545453</v>
      </c>
      <c r="T341" s="632">
        <v>9</v>
      </c>
      <c r="U341" s="634">
        <v>0.42857142857142855</v>
      </c>
    </row>
    <row r="342" spans="1:21" ht="14.45" customHeight="1" x14ac:dyDescent="0.2">
      <c r="A342" s="627">
        <v>22</v>
      </c>
      <c r="B342" s="628" t="s">
        <v>934</v>
      </c>
      <c r="C342" s="628" t="s">
        <v>938</v>
      </c>
      <c r="D342" s="629" t="s">
        <v>1553</v>
      </c>
      <c r="E342" s="630" t="s">
        <v>954</v>
      </c>
      <c r="F342" s="628" t="s">
        <v>935</v>
      </c>
      <c r="G342" s="628" t="s">
        <v>1051</v>
      </c>
      <c r="H342" s="628" t="s">
        <v>329</v>
      </c>
      <c r="I342" s="628" t="s">
        <v>1054</v>
      </c>
      <c r="J342" s="628" t="s">
        <v>617</v>
      </c>
      <c r="K342" s="628" t="s">
        <v>1055</v>
      </c>
      <c r="L342" s="631">
        <v>168.36</v>
      </c>
      <c r="M342" s="631">
        <v>1515.2400000000002</v>
      </c>
      <c r="N342" s="628">
        <v>9</v>
      </c>
      <c r="O342" s="632">
        <v>8.5</v>
      </c>
      <c r="P342" s="631">
        <v>505.08000000000004</v>
      </c>
      <c r="Q342" s="633">
        <v>0.33333333333333331</v>
      </c>
      <c r="R342" s="628">
        <v>3</v>
      </c>
      <c r="S342" s="633">
        <v>0.33333333333333331</v>
      </c>
      <c r="T342" s="632">
        <v>3</v>
      </c>
      <c r="U342" s="634">
        <v>0.35294117647058826</v>
      </c>
    </row>
    <row r="343" spans="1:21" ht="14.45" customHeight="1" x14ac:dyDescent="0.2">
      <c r="A343" s="627">
        <v>22</v>
      </c>
      <c r="B343" s="628" t="s">
        <v>934</v>
      </c>
      <c r="C343" s="628" t="s">
        <v>938</v>
      </c>
      <c r="D343" s="629" t="s">
        <v>1553</v>
      </c>
      <c r="E343" s="630" t="s">
        <v>954</v>
      </c>
      <c r="F343" s="628" t="s">
        <v>935</v>
      </c>
      <c r="G343" s="628" t="s">
        <v>1051</v>
      </c>
      <c r="H343" s="628" t="s">
        <v>329</v>
      </c>
      <c r="I343" s="628" t="s">
        <v>1056</v>
      </c>
      <c r="J343" s="628" t="s">
        <v>617</v>
      </c>
      <c r="K343" s="628" t="s">
        <v>1057</v>
      </c>
      <c r="L343" s="631">
        <v>115.33</v>
      </c>
      <c r="M343" s="631">
        <v>1614.62</v>
      </c>
      <c r="N343" s="628">
        <v>14</v>
      </c>
      <c r="O343" s="632">
        <v>13</v>
      </c>
      <c r="P343" s="631">
        <v>461.32</v>
      </c>
      <c r="Q343" s="633">
        <v>0.28571428571428575</v>
      </c>
      <c r="R343" s="628">
        <v>4</v>
      </c>
      <c r="S343" s="633">
        <v>0.2857142857142857</v>
      </c>
      <c r="T343" s="632">
        <v>3</v>
      </c>
      <c r="U343" s="634">
        <v>0.23076923076923078</v>
      </c>
    </row>
    <row r="344" spans="1:21" ht="14.45" customHeight="1" x14ac:dyDescent="0.2">
      <c r="A344" s="627">
        <v>22</v>
      </c>
      <c r="B344" s="628" t="s">
        <v>934</v>
      </c>
      <c r="C344" s="628" t="s">
        <v>938</v>
      </c>
      <c r="D344" s="629" t="s">
        <v>1553</v>
      </c>
      <c r="E344" s="630" t="s">
        <v>954</v>
      </c>
      <c r="F344" s="628" t="s">
        <v>935</v>
      </c>
      <c r="G344" s="628" t="s">
        <v>1051</v>
      </c>
      <c r="H344" s="628" t="s">
        <v>602</v>
      </c>
      <c r="I344" s="628" t="s">
        <v>895</v>
      </c>
      <c r="J344" s="628" t="s">
        <v>896</v>
      </c>
      <c r="K344" s="628" t="s">
        <v>897</v>
      </c>
      <c r="L344" s="631">
        <v>105.23</v>
      </c>
      <c r="M344" s="631">
        <v>7260.8699999999972</v>
      </c>
      <c r="N344" s="628">
        <v>69</v>
      </c>
      <c r="O344" s="632">
        <v>60</v>
      </c>
      <c r="P344" s="631">
        <v>2209.83</v>
      </c>
      <c r="Q344" s="633">
        <v>0.30434782608695665</v>
      </c>
      <c r="R344" s="628">
        <v>21</v>
      </c>
      <c r="S344" s="633">
        <v>0.30434782608695654</v>
      </c>
      <c r="T344" s="632">
        <v>15.5</v>
      </c>
      <c r="U344" s="634">
        <v>0.25833333333333336</v>
      </c>
    </row>
    <row r="345" spans="1:21" ht="14.45" customHeight="1" x14ac:dyDescent="0.2">
      <c r="A345" s="627">
        <v>22</v>
      </c>
      <c r="B345" s="628" t="s">
        <v>934</v>
      </c>
      <c r="C345" s="628" t="s">
        <v>938</v>
      </c>
      <c r="D345" s="629" t="s">
        <v>1553</v>
      </c>
      <c r="E345" s="630" t="s">
        <v>954</v>
      </c>
      <c r="F345" s="628" t="s">
        <v>935</v>
      </c>
      <c r="G345" s="628" t="s">
        <v>1051</v>
      </c>
      <c r="H345" s="628" t="s">
        <v>602</v>
      </c>
      <c r="I345" s="628" t="s">
        <v>898</v>
      </c>
      <c r="J345" s="628" t="s">
        <v>896</v>
      </c>
      <c r="K345" s="628" t="s">
        <v>899</v>
      </c>
      <c r="L345" s="631">
        <v>126.27</v>
      </c>
      <c r="M345" s="631">
        <v>15404.940000000021</v>
      </c>
      <c r="N345" s="628">
        <v>122</v>
      </c>
      <c r="O345" s="632">
        <v>109</v>
      </c>
      <c r="P345" s="631">
        <v>6187.230000000005</v>
      </c>
      <c r="Q345" s="633">
        <v>0.40163934426229486</v>
      </c>
      <c r="R345" s="628">
        <v>49</v>
      </c>
      <c r="S345" s="633">
        <v>0.40163934426229508</v>
      </c>
      <c r="T345" s="632">
        <v>44</v>
      </c>
      <c r="U345" s="634">
        <v>0.40366972477064222</v>
      </c>
    </row>
    <row r="346" spans="1:21" ht="14.45" customHeight="1" x14ac:dyDescent="0.2">
      <c r="A346" s="627">
        <v>22</v>
      </c>
      <c r="B346" s="628" t="s">
        <v>934</v>
      </c>
      <c r="C346" s="628" t="s">
        <v>938</v>
      </c>
      <c r="D346" s="629" t="s">
        <v>1553</v>
      </c>
      <c r="E346" s="630" t="s">
        <v>954</v>
      </c>
      <c r="F346" s="628" t="s">
        <v>935</v>
      </c>
      <c r="G346" s="628" t="s">
        <v>1051</v>
      </c>
      <c r="H346" s="628" t="s">
        <v>602</v>
      </c>
      <c r="I346" s="628" t="s">
        <v>1058</v>
      </c>
      <c r="J346" s="628" t="s">
        <v>896</v>
      </c>
      <c r="K346" s="628" t="s">
        <v>1059</v>
      </c>
      <c r="L346" s="631">
        <v>63.14</v>
      </c>
      <c r="M346" s="631">
        <v>1325.9399999999998</v>
      </c>
      <c r="N346" s="628">
        <v>21</v>
      </c>
      <c r="O346" s="632">
        <v>20.5</v>
      </c>
      <c r="P346" s="631">
        <v>441.97999999999996</v>
      </c>
      <c r="Q346" s="633">
        <v>0.33333333333333337</v>
      </c>
      <c r="R346" s="628">
        <v>7</v>
      </c>
      <c r="S346" s="633">
        <v>0.33333333333333331</v>
      </c>
      <c r="T346" s="632">
        <v>7</v>
      </c>
      <c r="U346" s="634">
        <v>0.34146341463414637</v>
      </c>
    </row>
    <row r="347" spans="1:21" ht="14.45" customHeight="1" x14ac:dyDescent="0.2">
      <c r="A347" s="627">
        <v>22</v>
      </c>
      <c r="B347" s="628" t="s">
        <v>934</v>
      </c>
      <c r="C347" s="628" t="s">
        <v>938</v>
      </c>
      <c r="D347" s="629" t="s">
        <v>1553</v>
      </c>
      <c r="E347" s="630" t="s">
        <v>954</v>
      </c>
      <c r="F347" s="628" t="s">
        <v>935</v>
      </c>
      <c r="G347" s="628" t="s">
        <v>1051</v>
      </c>
      <c r="H347" s="628" t="s">
        <v>602</v>
      </c>
      <c r="I347" s="628" t="s">
        <v>902</v>
      </c>
      <c r="J347" s="628" t="s">
        <v>896</v>
      </c>
      <c r="K347" s="628" t="s">
        <v>903</v>
      </c>
      <c r="L347" s="631">
        <v>84.18</v>
      </c>
      <c r="M347" s="631">
        <v>12963.720000000008</v>
      </c>
      <c r="N347" s="628">
        <v>154</v>
      </c>
      <c r="O347" s="632">
        <v>123</v>
      </c>
      <c r="P347" s="631">
        <v>4545.72</v>
      </c>
      <c r="Q347" s="633">
        <v>0.35064935064935043</v>
      </c>
      <c r="R347" s="628">
        <v>54</v>
      </c>
      <c r="S347" s="633">
        <v>0.35064935064935066</v>
      </c>
      <c r="T347" s="632">
        <v>41.5</v>
      </c>
      <c r="U347" s="634">
        <v>0.33739837398373984</v>
      </c>
    </row>
    <row r="348" spans="1:21" ht="14.45" customHeight="1" x14ac:dyDescent="0.2">
      <c r="A348" s="627">
        <v>22</v>
      </c>
      <c r="B348" s="628" t="s">
        <v>934</v>
      </c>
      <c r="C348" s="628" t="s">
        <v>938</v>
      </c>
      <c r="D348" s="629" t="s">
        <v>1553</v>
      </c>
      <c r="E348" s="630" t="s">
        <v>954</v>
      </c>
      <c r="F348" s="628" t="s">
        <v>935</v>
      </c>
      <c r="G348" s="628" t="s">
        <v>1051</v>
      </c>
      <c r="H348" s="628" t="s">
        <v>329</v>
      </c>
      <c r="I348" s="628" t="s">
        <v>1060</v>
      </c>
      <c r="J348" s="628" t="s">
        <v>617</v>
      </c>
      <c r="K348" s="628" t="s">
        <v>1061</v>
      </c>
      <c r="L348" s="631">
        <v>63.14</v>
      </c>
      <c r="M348" s="631">
        <v>441.98</v>
      </c>
      <c r="N348" s="628">
        <v>7</v>
      </c>
      <c r="O348" s="632">
        <v>7</v>
      </c>
      <c r="P348" s="631">
        <v>126.28</v>
      </c>
      <c r="Q348" s="633">
        <v>0.2857142857142857</v>
      </c>
      <c r="R348" s="628">
        <v>2</v>
      </c>
      <c r="S348" s="633">
        <v>0.2857142857142857</v>
      </c>
      <c r="T348" s="632">
        <v>2</v>
      </c>
      <c r="U348" s="634">
        <v>0.2857142857142857</v>
      </c>
    </row>
    <row r="349" spans="1:21" ht="14.45" customHeight="1" x14ac:dyDescent="0.2">
      <c r="A349" s="627">
        <v>22</v>
      </c>
      <c r="B349" s="628" t="s">
        <v>934</v>
      </c>
      <c r="C349" s="628" t="s">
        <v>938</v>
      </c>
      <c r="D349" s="629" t="s">
        <v>1553</v>
      </c>
      <c r="E349" s="630" t="s">
        <v>954</v>
      </c>
      <c r="F349" s="628" t="s">
        <v>935</v>
      </c>
      <c r="G349" s="628" t="s">
        <v>1051</v>
      </c>
      <c r="H349" s="628" t="s">
        <v>329</v>
      </c>
      <c r="I349" s="628" t="s">
        <v>1062</v>
      </c>
      <c r="J349" s="628" t="s">
        <v>617</v>
      </c>
      <c r="K349" s="628" t="s">
        <v>1063</v>
      </c>
      <c r="L349" s="631">
        <v>105.23</v>
      </c>
      <c r="M349" s="631">
        <v>1894.1399999999999</v>
      </c>
      <c r="N349" s="628">
        <v>18</v>
      </c>
      <c r="O349" s="632">
        <v>16</v>
      </c>
      <c r="P349" s="631">
        <v>526.15</v>
      </c>
      <c r="Q349" s="633">
        <v>0.27777777777777779</v>
      </c>
      <c r="R349" s="628">
        <v>5</v>
      </c>
      <c r="S349" s="633">
        <v>0.27777777777777779</v>
      </c>
      <c r="T349" s="632">
        <v>5</v>
      </c>
      <c r="U349" s="634">
        <v>0.3125</v>
      </c>
    </row>
    <row r="350" spans="1:21" ht="14.45" customHeight="1" x14ac:dyDescent="0.2">
      <c r="A350" s="627">
        <v>22</v>
      </c>
      <c r="B350" s="628" t="s">
        <v>934</v>
      </c>
      <c r="C350" s="628" t="s">
        <v>938</v>
      </c>
      <c r="D350" s="629" t="s">
        <v>1553</v>
      </c>
      <c r="E350" s="630" t="s">
        <v>954</v>
      </c>
      <c r="F350" s="628" t="s">
        <v>935</v>
      </c>
      <c r="G350" s="628" t="s">
        <v>1051</v>
      </c>
      <c r="H350" s="628" t="s">
        <v>329</v>
      </c>
      <c r="I350" s="628" t="s">
        <v>1064</v>
      </c>
      <c r="J350" s="628" t="s">
        <v>617</v>
      </c>
      <c r="K350" s="628" t="s">
        <v>907</v>
      </c>
      <c r="L350" s="631">
        <v>49.08</v>
      </c>
      <c r="M350" s="631">
        <v>49.08</v>
      </c>
      <c r="N350" s="628">
        <v>1</v>
      </c>
      <c r="O350" s="632">
        <v>0.5</v>
      </c>
      <c r="P350" s="631"/>
      <c r="Q350" s="633">
        <v>0</v>
      </c>
      <c r="R350" s="628"/>
      <c r="S350" s="633">
        <v>0</v>
      </c>
      <c r="T350" s="632"/>
      <c r="U350" s="634">
        <v>0</v>
      </c>
    </row>
    <row r="351" spans="1:21" ht="14.45" customHeight="1" x14ac:dyDescent="0.2">
      <c r="A351" s="627">
        <v>22</v>
      </c>
      <c r="B351" s="628" t="s">
        <v>934</v>
      </c>
      <c r="C351" s="628" t="s">
        <v>938</v>
      </c>
      <c r="D351" s="629" t="s">
        <v>1553</v>
      </c>
      <c r="E351" s="630" t="s">
        <v>954</v>
      </c>
      <c r="F351" s="628" t="s">
        <v>935</v>
      </c>
      <c r="G351" s="628" t="s">
        <v>1051</v>
      </c>
      <c r="H351" s="628" t="s">
        <v>329</v>
      </c>
      <c r="I351" s="628" t="s">
        <v>1065</v>
      </c>
      <c r="J351" s="628" t="s">
        <v>617</v>
      </c>
      <c r="K351" s="628" t="s">
        <v>1066</v>
      </c>
      <c r="L351" s="631">
        <v>126.27</v>
      </c>
      <c r="M351" s="631">
        <v>1894.0500000000002</v>
      </c>
      <c r="N351" s="628">
        <v>15</v>
      </c>
      <c r="O351" s="632">
        <v>13.5</v>
      </c>
      <c r="P351" s="631">
        <v>631.35</v>
      </c>
      <c r="Q351" s="633">
        <v>0.33333333333333331</v>
      </c>
      <c r="R351" s="628">
        <v>5</v>
      </c>
      <c r="S351" s="633">
        <v>0.33333333333333331</v>
      </c>
      <c r="T351" s="632">
        <v>4.5</v>
      </c>
      <c r="U351" s="634">
        <v>0.33333333333333331</v>
      </c>
    </row>
    <row r="352" spans="1:21" ht="14.45" customHeight="1" x14ac:dyDescent="0.2">
      <c r="A352" s="627">
        <v>22</v>
      </c>
      <c r="B352" s="628" t="s">
        <v>934</v>
      </c>
      <c r="C352" s="628" t="s">
        <v>938</v>
      </c>
      <c r="D352" s="629" t="s">
        <v>1553</v>
      </c>
      <c r="E352" s="630" t="s">
        <v>954</v>
      </c>
      <c r="F352" s="628" t="s">
        <v>935</v>
      </c>
      <c r="G352" s="628" t="s">
        <v>1051</v>
      </c>
      <c r="H352" s="628" t="s">
        <v>329</v>
      </c>
      <c r="I352" s="628" t="s">
        <v>1067</v>
      </c>
      <c r="J352" s="628" t="s">
        <v>617</v>
      </c>
      <c r="K352" s="628" t="s">
        <v>618</v>
      </c>
      <c r="L352" s="631">
        <v>84.18</v>
      </c>
      <c r="M352" s="631">
        <v>3619.7400000000007</v>
      </c>
      <c r="N352" s="628">
        <v>43</v>
      </c>
      <c r="O352" s="632">
        <v>36.5</v>
      </c>
      <c r="P352" s="631">
        <v>1094.3400000000001</v>
      </c>
      <c r="Q352" s="633">
        <v>0.30232558139534882</v>
      </c>
      <c r="R352" s="628">
        <v>13</v>
      </c>
      <c r="S352" s="633">
        <v>0.30232558139534882</v>
      </c>
      <c r="T352" s="632">
        <v>10.5</v>
      </c>
      <c r="U352" s="634">
        <v>0.28767123287671231</v>
      </c>
    </row>
    <row r="353" spans="1:21" ht="14.45" customHeight="1" x14ac:dyDescent="0.2">
      <c r="A353" s="627">
        <v>22</v>
      </c>
      <c r="B353" s="628" t="s">
        <v>934</v>
      </c>
      <c r="C353" s="628" t="s">
        <v>938</v>
      </c>
      <c r="D353" s="629" t="s">
        <v>1553</v>
      </c>
      <c r="E353" s="630" t="s">
        <v>954</v>
      </c>
      <c r="F353" s="628" t="s">
        <v>935</v>
      </c>
      <c r="G353" s="628" t="s">
        <v>1051</v>
      </c>
      <c r="H353" s="628" t="s">
        <v>602</v>
      </c>
      <c r="I353" s="628" t="s">
        <v>900</v>
      </c>
      <c r="J353" s="628" t="s">
        <v>896</v>
      </c>
      <c r="K353" s="628" t="s">
        <v>901</v>
      </c>
      <c r="L353" s="631">
        <v>49.08</v>
      </c>
      <c r="M353" s="631">
        <v>294.48</v>
      </c>
      <c r="N353" s="628">
        <v>6</v>
      </c>
      <c r="O353" s="632">
        <v>5</v>
      </c>
      <c r="P353" s="631">
        <v>98.16</v>
      </c>
      <c r="Q353" s="633">
        <v>0.33333333333333331</v>
      </c>
      <c r="R353" s="628">
        <v>2</v>
      </c>
      <c r="S353" s="633">
        <v>0.33333333333333331</v>
      </c>
      <c r="T353" s="632">
        <v>2</v>
      </c>
      <c r="U353" s="634">
        <v>0.4</v>
      </c>
    </row>
    <row r="354" spans="1:21" ht="14.45" customHeight="1" x14ac:dyDescent="0.2">
      <c r="A354" s="627">
        <v>22</v>
      </c>
      <c r="B354" s="628" t="s">
        <v>934</v>
      </c>
      <c r="C354" s="628" t="s">
        <v>938</v>
      </c>
      <c r="D354" s="629" t="s">
        <v>1553</v>
      </c>
      <c r="E354" s="630" t="s">
        <v>954</v>
      </c>
      <c r="F354" s="628" t="s">
        <v>935</v>
      </c>
      <c r="G354" s="628" t="s">
        <v>1051</v>
      </c>
      <c r="H354" s="628" t="s">
        <v>602</v>
      </c>
      <c r="I354" s="628" t="s">
        <v>904</v>
      </c>
      <c r="J354" s="628" t="s">
        <v>617</v>
      </c>
      <c r="K354" s="628" t="s">
        <v>618</v>
      </c>
      <c r="L354" s="631">
        <v>84.18</v>
      </c>
      <c r="M354" s="631">
        <v>1010.1600000000001</v>
      </c>
      <c r="N354" s="628">
        <v>12</v>
      </c>
      <c r="O354" s="632">
        <v>8.5</v>
      </c>
      <c r="P354" s="631">
        <v>420.90000000000003</v>
      </c>
      <c r="Q354" s="633">
        <v>0.41666666666666669</v>
      </c>
      <c r="R354" s="628">
        <v>5</v>
      </c>
      <c r="S354" s="633">
        <v>0.41666666666666669</v>
      </c>
      <c r="T354" s="632">
        <v>2.5</v>
      </c>
      <c r="U354" s="634">
        <v>0.29411764705882354</v>
      </c>
    </row>
    <row r="355" spans="1:21" ht="14.45" customHeight="1" x14ac:dyDescent="0.2">
      <c r="A355" s="627">
        <v>22</v>
      </c>
      <c r="B355" s="628" t="s">
        <v>934</v>
      </c>
      <c r="C355" s="628" t="s">
        <v>938</v>
      </c>
      <c r="D355" s="629" t="s">
        <v>1553</v>
      </c>
      <c r="E355" s="630" t="s">
        <v>954</v>
      </c>
      <c r="F355" s="628" t="s">
        <v>935</v>
      </c>
      <c r="G355" s="628" t="s">
        <v>1051</v>
      </c>
      <c r="H355" s="628" t="s">
        <v>602</v>
      </c>
      <c r="I355" s="628" t="s">
        <v>1068</v>
      </c>
      <c r="J355" s="628" t="s">
        <v>617</v>
      </c>
      <c r="K355" s="628" t="s">
        <v>1063</v>
      </c>
      <c r="L355" s="631">
        <v>105.23</v>
      </c>
      <c r="M355" s="631">
        <v>105.23</v>
      </c>
      <c r="N355" s="628">
        <v>1</v>
      </c>
      <c r="O355" s="632">
        <v>1</v>
      </c>
      <c r="P355" s="631"/>
      <c r="Q355" s="633">
        <v>0</v>
      </c>
      <c r="R355" s="628"/>
      <c r="S355" s="633">
        <v>0</v>
      </c>
      <c r="T355" s="632"/>
      <c r="U355" s="634">
        <v>0</v>
      </c>
    </row>
    <row r="356" spans="1:21" ht="14.45" customHeight="1" x14ac:dyDescent="0.2">
      <c r="A356" s="627">
        <v>22</v>
      </c>
      <c r="B356" s="628" t="s">
        <v>934</v>
      </c>
      <c r="C356" s="628" t="s">
        <v>938</v>
      </c>
      <c r="D356" s="629" t="s">
        <v>1553</v>
      </c>
      <c r="E356" s="630" t="s">
        <v>954</v>
      </c>
      <c r="F356" s="628" t="s">
        <v>935</v>
      </c>
      <c r="G356" s="628" t="s">
        <v>1051</v>
      </c>
      <c r="H356" s="628" t="s">
        <v>602</v>
      </c>
      <c r="I356" s="628" t="s">
        <v>1069</v>
      </c>
      <c r="J356" s="628" t="s">
        <v>617</v>
      </c>
      <c r="K356" s="628" t="s">
        <v>1061</v>
      </c>
      <c r="L356" s="631">
        <v>63.14</v>
      </c>
      <c r="M356" s="631">
        <v>441.98</v>
      </c>
      <c r="N356" s="628">
        <v>7</v>
      </c>
      <c r="O356" s="632">
        <v>6.5</v>
      </c>
      <c r="P356" s="631">
        <v>315.7</v>
      </c>
      <c r="Q356" s="633">
        <v>0.71428571428571419</v>
      </c>
      <c r="R356" s="628">
        <v>5</v>
      </c>
      <c r="S356" s="633">
        <v>0.7142857142857143</v>
      </c>
      <c r="T356" s="632">
        <v>4.5</v>
      </c>
      <c r="U356" s="634">
        <v>0.69230769230769229</v>
      </c>
    </row>
    <row r="357" spans="1:21" ht="14.45" customHeight="1" x14ac:dyDescent="0.2">
      <c r="A357" s="627">
        <v>22</v>
      </c>
      <c r="B357" s="628" t="s">
        <v>934</v>
      </c>
      <c r="C357" s="628" t="s">
        <v>938</v>
      </c>
      <c r="D357" s="629" t="s">
        <v>1553</v>
      </c>
      <c r="E357" s="630" t="s">
        <v>954</v>
      </c>
      <c r="F357" s="628" t="s">
        <v>935</v>
      </c>
      <c r="G357" s="628" t="s">
        <v>1051</v>
      </c>
      <c r="H357" s="628" t="s">
        <v>602</v>
      </c>
      <c r="I357" s="628" t="s">
        <v>906</v>
      </c>
      <c r="J357" s="628" t="s">
        <v>617</v>
      </c>
      <c r="K357" s="628" t="s">
        <v>907</v>
      </c>
      <c r="L357" s="631">
        <v>49.08</v>
      </c>
      <c r="M357" s="631">
        <v>147.24</v>
      </c>
      <c r="N357" s="628">
        <v>3</v>
      </c>
      <c r="O357" s="632">
        <v>1.5</v>
      </c>
      <c r="P357" s="631">
        <v>98.16</v>
      </c>
      <c r="Q357" s="633">
        <v>0.66666666666666663</v>
      </c>
      <c r="R357" s="628">
        <v>2</v>
      </c>
      <c r="S357" s="633">
        <v>0.66666666666666663</v>
      </c>
      <c r="T357" s="632">
        <v>1</v>
      </c>
      <c r="U357" s="634">
        <v>0.66666666666666663</v>
      </c>
    </row>
    <row r="358" spans="1:21" ht="14.45" customHeight="1" x14ac:dyDescent="0.2">
      <c r="A358" s="627">
        <v>22</v>
      </c>
      <c r="B358" s="628" t="s">
        <v>934</v>
      </c>
      <c r="C358" s="628" t="s">
        <v>938</v>
      </c>
      <c r="D358" s="629" t="s">
        <v>1553</v>
      </c>
      <c r="E358" s="630" t="s">
        <v>954</v>
      </c>
      <c r="F358" s="628" t="s">
        <v>935</v>
      </c>
      <c r="G358" s="628" t="s">
        <v>1051</v>
      </c>
      <c r="H358" s="628" t="s">
        <v>602</v>
      </c>
      <c r="I358" s="628" t="s">
        <v>1070</v>
      </c>
      <c r="J358" s="628" t="s">
        <v>617</v>
      </c>
      <c r="K358" s="628" t="s">
        <v>1066</v>
      </c>
      <c r="L358" s="631">
        <v>126.27</v>
      </c>
      <c r="M358" s="631">
        <v>252.54</v>
      </c>
      <c r="N358" s="628">
        <v>2</v>
      </c>
      <c r="O358" s="632">
        <v>1.5</v>
      </c>
      <c r="P358" s="631"/>
      <c r="Q358" s="633">
        <v>0</v>
      </c>
      <c r="R358" s="628"/>
      <c r="S358" s="633">
        <v>0</v>
      </c>
      <c r="T358" s="632"/>
      <c r="U358" s="634">
        <v>0</v>
      </c>
    </row>
    <row r="359" spans="1:21" ht="14.45" customHeight="1" x14ac:dyDescent="0.2">
      <c r="A359" s="627">
        <v>22</v>
      </c>
      <c r="B359" s="628" t="s">
        <v>934</v>
      </c>
      <c r="C359" s="628" t="s">
        <v>938</v>
      </c>
      <c r="D359" s="629" t="s">
        <v>1553</v>
      </c>
      <c r="E359" s="630" t="s">
        <v>954</v>
      </c>
      <c r="F359" s="628" t="s">
        <v>935</v>
      </c>
      <c r="G359" s="628" t="s">
        <v>1051</v>
      </c>
      <c r="H359" s="628" t="s">
        <v>602</v>
      </c>
      <c r="I359" s="628" t="s">
        <v>1072</v>
      </c>
      <c r="J359" s="628" t="s">
        <v>617</v>
      </c>
      <c r="K359" s="628" t="s">
        <v>1055</v>
      </c>
      <c r="L359" s="631">
        <v>168.36</v>
      </c>
      <c r="M359" s="631">
        <v>841.80000000000007</v>
      </c>
      <c r="N359" s="628">
        <v>5</v>
      </c>
      <c r="O359" s="632">
        <v>4.5</v>
      </c>
      <c r="P359" s="631">
        <v>336.72</v>
      </c>
      <c r="Q359" s="633">
        <v>0.4</v>
      </c>
      <c r="R359" s="628">
        <v>2</v>
      </c>
      <c r="S359" s="633">
        <v>0.4</v>
      </c>
      <c r="T359" s="632">
        <v>1.5</v>
      </c>
      <c r="U359" s="634">
        <v>0.33333333333333331</v>
      </c>
    </row>
    <row r="360" spans="1:21" ht="14.45" customHeight="1" x14ac:dyDescent="0.2">
      <c r="A360" s="627">
        <v>22</v>
      </c>
      <c r="B360" s="628" t="s">
        <v>934</v>
      </c>
      <c r="C360" s="628" t="s">
        <v>938</v>
      </c>
      <c r="D360" s="629" t="s">
        <v>1553</v>
      </c>
      <c r="E360" s="630" t="s">
        <v>954</v>
      </c>
      <c r="F360" s="628" t="s">
        <v>935</v>
      </c>
      <c r="G360" s="628" t="s">
        <v>1051</v>
      </c>
      <c r="H360" s="628" t="s">
        <v>602</v>
      </c>
      <c r="I360" s="628" t="s">
        <v>1073</v>
      </c>
      <c r="J360" s="628" t="s">
        <v>617</v>
      </c>
      <c r="K360" s="628" t="s">
        <v>1057</v>
      </c>
      <c r="L360" s="631">
        <v>115.33</v>
      </c>
      <c r="M360" s="631">
        <v>230.66</v>
      </c>
      <c r="N360" s="628">
        <v>2</v>
      </c>
      <c r="O360" s="632">
        <v>2</v>
      </c>
      <c r="P360" s="631">
        <v>115.33</v>
      </c>
      <c r="Q360" s="633">
        <v>0.5</v>
      </c>
      <c r="R360" s="628">
        <v>1</v>
      </c>
      <c r="S360" s="633">
        <v>0.5</v>
      </c>
      <c r="T360" s="632">
        <v>1</v>
      </c>
      <c r="U360" s="634">
        <v>0.5</v>
      </c>
    </row>
    <row r="361" spans="1:21" ht="14.45" customHeight="1" x14ac:dyDescent="0.2">
      <c r="A361" s="627">
        <v>22</v>
      </c>
      <c r="B361" s="628" t="s">
        <v>934</v>
      </c>
      <c r="C361" s="628" t="s">
        <v>938</v>
      </c>
      <c r="D361" s="629" t="s">
        <v>1553</v>
      </c>
      <c r="E361" s="630" t="s">
        <v>954</v>
      </c>
      <c r="F361" s="628" t="s">
        <v>935</v>
      </c>
      <c r="G361" s="628" t="s">
        <v>1078</v>
      </c>
      <c r="H361" s="628" t="s">
        <v>329</v>
      </c>
      <c r="I361" s="628" t="s">
        <v>1079</v>
      </c>
      <c r="J361" s="628" t="s">
        <v>1080</v>
      </c>
      <c r="K361" s="628" t="s">
        <v>1081</v>
      </c>
      <c r="L361" s="631">
        <v>0</v>
      </c>
      <c r="M361" s="631">
        <v>0</v>
      </c>
      <c r="N361" s="628">
        <v>15</v>
      </c>
      <c r="O361" s="632">
        <v>11.5</v>
      </c>
      <c r="P361" s="631">
        <v>0</v>
      </c>
      <c r="Q361" s="633"/>
      <c r="R361" s="628">
        <v>13</v>
      </c>
      <c r="S361" s="633">
        <v>0.8666666666666667</v>
      </c>
      <c r="T361" s="632">
        <v>9.5</v>
      </c>
      <c r="U361" s="634">
        <v>0.82608695652173914</v>
      </c>
    </row>
    <row r="362" spans="1:21" ht="14.45" customHeight="1" x14ac:dyDescent="0.2">
      <c r="A362" s="627">
        <v>22</v>
      </c>
      <c r="B362" s="628" t="s">
        <v>934</v>
      </c>
      <c r="C362" s="628" t="s">
        <v>938</v>
      </c>
      <c r="D362" s="629" t="s">
        <v>1553</v>
      </c>
      <c r="E362" s="630" t="s">
        <v>952</v>
      </c>
      <c r="F362" s="628" t="s">
        <v>935</v>
      </c>
      <c r="G362" s="628" t="s">
        <v>1450</v>
      </c>
      <c r="H362" s="628" t="s">
        <v>329</v>
      </c>
      <c r="I362" s="628" t="s">
        <v>1451</v>
      </c>
      <c r="J362" s="628" t="s">
        <v>1452</v>
      </c>
      <c r="K362" s="628" t="s">
        <v>1453</v>
      </c>
      <c r="L362" s="631">
        <v>56.06</v>
      </c>
      <c r="M362" s="631">
        <v>56.06</v>
      </c>
      <c r="N362" s="628">
        <v>1</v>
      </c>
      <c r="O362" s="632">
        <v>1</v>
      </c>
      <c r="P362" s="631"/>
      <c r="Q362" s="633">
        <v>0</v>
      </c>
      <c r="R362" s="628"/>
      <c r="S362" s="633">
        <v>0</v>
      </c>
      <c r="T362" s="632"/>
      <c r="U362" s="634">
        <v>0</v>
      </c>
    </row>
    <row r="363" spans="1:21" ht="14.45" customHeight="1" x14ac:dyDescent="0.2">
      <c r="A363" s="627">
        <v>22</v>
      </c>
      <c r="B363" s="628" t="s">
        <v>934</v>
      </c>
      <c r="C363" s="628" t="s">
        <v>938</v>
      </c>
      <c r="D363" s="629" t="s">
        <v>1553</v>
      </c>
      <c r="E363" s="630" t="s">
        <v>952</v>
      </c>
      <c r="F363" s="628" t="s">
        <v>935</v>
      </c>
      <c r="G363" s="628" t="s">
        <v>1450</v>
      </c>
      <c r="H363" s="628" t="s">
        <v>602</v>
      </c>
      <c r="I363" s="628" t="s">
        <v>1454</v>
      </c>
      <c r="J363" s="628" t="s">
        <v>1455</v>
      </c>
      <c r="K363" s="628" t="s">
        <v>1456</v>
      </c>
      <c r="L363" s="631">
        <v>56.06</v>
      </c>
      <c r="M363" s="631">
        <v>56.06</v>
      </c>
      <c r="N363" s="628">
        <v>1</v>
      </c>
      <c r="O363" s="632">
        <v>1</v>
      </c>
      <c r="P363" s="631"/>
      <c r="Q363" s="633">
        <v>0</v>
      </c>
      <c r="R363" s="628"/>
      <c r="S363" s="633">
        <v>0</v>
      </c>
      <c r="T363" s="632"/>
      <c r="U363" s="634">
        <v>0</v>
      </c>
    </row>
    <row r="364" spans="1:21" ht="14.45" customHeight="1" x14ac:dyDescent="0.2">
      <c r="A364" s="627">
        <v>22</v>
      </c>
      <c r="B364" s="628" t="s">
        <v>934</v>
      </c>
      <c r="C364" s="628" t="s">
        <v>938</v>
      </c>
      <c r="D364" s="629" t="s">
        <v>1553</v>
      </c>
      <c r="E364" s="630" t="s">
        <v>952</v>
      </c>
      <c r="F364" s="628" t="s">
        <v>935</v>
      </c>
      <c r="G364" s="628" t="s">
        <v>1281</v>
      </c>
      <c r="H364" s="628" t="s">
        <v>329</v>
      </c>
      <c r="I364" s="628" t="s">
        <v>1282</v>
      </c>
      <c r="J364" s="628" t="s">
        <v>1283</v>
      </c>
      <c r="K364" s="628" t="s">
        <v>649</v>
      </c>
      <c r="L364" s="631">
        <v>0</v>
      </c>
      <c r="M364" s="631">
        <v>0</v>
      </c>
      <c r="N364" s="628">
        <v>1</v>
      </c>
      <c r="O364" s="632">
        <v>1</v>
      </c>
      <c r="P364" s="631"/>
      <c r="Q364" s="633"/>
      <c r="R364" s="628"/>
      <c r="S364" s="633">
        <v>0</v>
      </c>
      <c r="T364" s="632"/>
      <c r="U364" s="634">
        <v>0</v>
      </c>
    </row>
    <row r="365" spans="1:21" ht="14.45" customHeight="1" x14ac:dyDescent="0.2">
      <c r="A365" s="627">
        <v>22</v>
      </c>
      <c r="B365" s="628" t="s">
        <v>934</v>
      </c>
      <c r="C365" s="628" t="s">
        <v>938</v>
      </c>
      <c r="D365" s="629" t="s">
        <v>1553</v>
      </c>
      <c r="E365" s="630" t="s">
        <v>952</v>
      </c>
      <c r="F365" s="628" t="s">
        <v>935</v>
      </c>
      <c r="G365" s="628" t="s">
        <v>1457</v>
      </c>
      <c r="H365" s="628" t="s">
        <v>329</v>
      </c>
      <c r="I365" s="628" t="s">
        <v>1458</v>
      </c>
      <c r="J365" s="628" t="s">
        <v>1459</v>
      </c>
      <c r="K365" s="628" t="s">
        <v>1460</v>
      </c>
      <c r="L365" s="631">
        <v>0</v>
      </c>
      <c r="M365" s="631">
        <v>0</v>
      </c>
      <c r="N365" s="628">
        <v>1</v>
      </c>
      <c r="O365" s="632">
        <v>1</v>
      </c>
      <c r="P365" s="631">
        <v>0</v>
      </c>
      <c r="Q365" s="633"/>
      <c r="R365" s="628">
        <v>1</v>
      </c>
      <c r="S365" s="633">
        <v>1</v>
      </c>
      <c r="T365" s="632">
        <v>1</v>
      </c>
      <c r="U365" s="634">
        <v>1</v>
      </c>
    </row>
    <row r="366" spans="1:21" ht="14.45" customHeight="1" x14ac:dyDescent="0.2">
      <c r="A366" s="627">
        <v>22</v>
      </c>
      <c r="B366" s="628" t="s">
        <v>934</v>
      </c>
      <c r="C366" s="628" t="s">
        <v>938</v>
      </c>
      <c r="D366" s="629" t="s">
        <v>1553</v>
      </c>
      <c r="E366" s="630" t="s">
        <v>952</v>
      </c>
      <c r="F366" s="628" t="s">
        <v>935</v>
      </c>
      <c r="G366" s="628" t="s">
        <v>1183</v>
      </c>
      <c r="H366" s="628" t="s">
        <v>329</v>
      </c>
      <c r="I366" s="628" t="s">
        <v>1294</v>
      </c>
      <c r="J366" s="628" t="s">
        <v>1185</v>
      </c>
      <c r="K366" s="628" t="s">
        <v>1186</v>
      </c>
      <c r="L366" s="631">
        <v>49.04</v>
      </c>
      <c r="M366" s="631">
        <v>147.12</v>
      </c>
      <c r="N366" s="628">
        <v>3</v>
      </c>
      <c r="O366" s="632">
        <v>1</v>
      </c>
      <c r="P366" s="631"/>
      <c r="Q366" s="633">
        <v>0</v>
      </c>
      <c r="R366" s="628"/>
      <c r="S366" s="633">
        <v>0</v>
      </c>
      <c r="T366" s="632"/>
      <c r="U366" s="634">
        <v>0</v>
      </c>
    </row>
    <row r="367" spans="1:21" ht="14.45" customHeight="1" x14ac:dyDescent="0.2">
      <c r="A367" s="627">
        <v>22</v>
      </c>
      <c r="B367" s="628" t="s">
        <v>934</v>
      </c>
      <c r="C367" s="628" t="s">
        <v>938</v>
      </c>
      <c r="D367" s="629" t="s">
        <v>1553</v>
      </c>
      <c r="E367" s="630" t="s">
        <v>952</v>
      </c>
      <c r="F367" s="628" t="s">
        <v>935</v>
      </c>
      <c r="G367" s="628" t="s">
        <v>1187</v>
      </c>
      <c r="H367" s="628" t="s">
        <v>329</v>
      </c>
      <c r="I367" s="628" t="s">
        <v>1461</v>
      </c>
      <c r="J367" s="628" t="s">
        <v>1189</v>
      </c>
      <c r="K367" s="628" t="s">
        <v>1462</v>
      </c>
      <c r="L367" s="631">
        <v>16.09</v>
      </c>
      <c r="M367" s="631">
        <v>16.09</v>
      </c>
      <c r="N367" s="628">
        <v>1</v>
      </c>
      <c r="O367" s="632">
        <v>0.5</v>
      </c>
      <c r="P367" s="631"/>
      <c r="Q367" s="633">
        <v>0</v>
      </c>
      <c r="R367" s="628"/>
      <c r="S367" s="633">
        <v>0</v>
      </c>
      <c r="T367" s="632"/>
      <c r="U367" s="634">
        <v>0</v>
      </c>
    </row>
    <row r="368" spans="1:21" ht="14.45" customHeight="1" x14ac:dyDescent="0.2">
      <c r="A368" s="627">
        <v>22</v>
      </c>
      <c r="B368" s="628" t="s">
        <v>934</v>
      </c>
      <c r="C368" s="628" t="s">
        <v>938</v>
      </c>
      <c r="D368" s="629" t="s">
        <v>1553</v>
      </c>
      <c r="E368" s="630" t="s">
        <v>952</v>
      </c>
      <c r="F368" s="628" t="s">
        <v>935</v>
      </c>
      <c r="G368" s="628" t="s">
        <v>1373</v>
      </c>
      <c r="H368" s="628" t="s">
        <v>329</v>
      </c>
      <c r="I368" s="628" t="s">
        <v>1463</v>
      </c>
      <c r="J368" s="628" t="s">
        <v>1375</v>
      </c>
      <c r="K368" s="628" t="s">
        <v>1464</v>
      </c>
      <c r="L368" s="631">
        <v>38.5</v>
      </c>
      <c r="M368" s="631">
        <v>38.5</v>
      </c>
      <c r="N368" s="628">
        <v>1</v>
      </c>
      <c r="O368" s="632">
        <v>0.5</v>
      </c>
      <c r="P368" s="631"/>
      <c r="Q368" s="633">
        <v>0</v>
      </c>
      <c r="R368" s="628"/>
      <c r="S368" s="633">
        <v>0</v>
      </c>
      <c r="T368" s="632"/>
      <c r="U368" s="634">
        <v>0</v>
      </c>
    </row>
    <row r="369" spans="1:21" ht="14.45" customHeight="1" x14ac:dyDescent="0.2">
      <c r="A369" s="627">
        <v>22</v>
      </c>
      <c r="B369" s="628" t="s">
        <v>934</v>
      </c>
      <c r="C369" s="628" t="s">
        <v>938</v>
      </c>
      <c r="D369" s="629" t="s">
        <v>1553</v>
      </c>
      <c r="E369" s="630" t="s">
        <v>952</v>
      </c>
      <c r="F369" s="628" t="s">
        <v>935</v>
      </c>
      <c r="G369" s="628" t="s">
        <v>1373</v>
      </c>
      <c r="H369" s="628" t="s">
        <v>329</v>
      </c>
      <c r="I369" s="628" t="s">
        <v>1374</v>
      </c>
      <c r="J369" s="628" t="s">
        <v>1375</v>
      </c>
      <c r="K369" s="628" t="s">
        <v>1376</v>
      </c>
      <c r="L369" s="631">
        <v>73.989999999999995</v>
      </c>
      <c r="M369" s="631">
        <v>73.989999999999995</v>
      </c>
      <c r="N369" s="628">
        <v>1</v>
      </c>
      <c r="O369" s="632">
        <v>1</v>
      </c>
      <c r="P369" s="631">
        <v>73.989999999999995</v>
      </c>
      <c r="Q369" s="633">
        <v>1</v>
      </c>
      <c r="R369" s="628">
        <v>1</v>
      </c>
      <c r="S369" s="633">
        <v>1</v>
      </c>
      <c r="T369" s="632">
        <v>1</v>
      </c>
      <c r="U369" s="634">
        <v>1</v>
      </c>
    </row>
    <row r="370" spans="1:21" ht="14.45" customHeight="1" x14ac:dyDescent="0.2">
      <c r="A370" s="627">
        <v>22</v>
      </c>
      <c r="B370" s="628" t="s">
        <v>934</v>
      </c>
      <c r="C370" s="628" t="s">
        <v>938</v>
      </c>
      <c r="D370" s="629" t="s">
        <v>1553</v>
      </c>
      <c r="E370" s="630" t="s">
        <v>952</v>
      </c>
      <c r="F370" s="628" t="s">
        <v>935</v>
      </c>
      <c r="G370" s="628" t="s">
        <v>1200</v>
      </c>
      <c r="H370" s="628" t="s">
        <v>329</v>
      </c>
      <c r="I370" s="628" t="s">
        <v>1201</v>
      </c>
      <c r="J370" s="628" t="s">
        <v>1202</v>
      </c>
      <c r="K370" s="628" t="s">
        <v>1203</v>
      </c>
      <c r="L370" s="631">
        <v>106.09</v>
      </c>
      <c r="M370" s="631">
        <v>318.27</v>
      </c>
      <c r="N370" s="628">
        <v>3</v>
      </c>
      <c r="O370" s="632">
        <v>1</v>
      </c>
      <c r="P370" s="631"/>
      <c r="Q370" s="633">
        <v>0</v>
      </c>
      <c r="R370" s="628"/>
      <c r="S370" s="633">
        <v>0</v>
      </c>
      <c r="T370" s="632"/>
      <c r="U370" s="634">
        <v>0</v>
      </c>
    </row>
    <row r="371" spans="1:21" ht="14.45" customHeight="1" x14ac:dyDescent="0.2">
      <c r="A371" s="627">
        <v>22</v>
      </c>
      <c r="B371" s="628" t="s">
        <v>934</v>
      </c>
      <c r="C371" s="628" t="s">
        <v>938</v>
      </c>
      <c r="D371" s="629" t="s">
        <v>1553</v>
      </c>
      <c r="E371" s="630" t="s">
        <v>952</v>
      </c>
      <c r="F371" s="628" t="s">
        <v>935</v>
      </c>
      <c r="G371" s="628" t="s">
        <v>1005</v>
      </c>
      <c r="H371" s="628" t="s">
        <v>329</v>
      </c>
      <c r="I371" s="628" t="s">
        <v>1465</v>
      </c>
      <c r="J371" s="628" t="s">
        <v>1466</v>
      </c>
      <c r="K371" s="628" t="s">
        <v>1467</v>
      </c>
      <c r="L371" s="631">
        <v>0</v>
      </c>
      <c r="M371" s="631">
        <v>0</v>
      </c>
      <c r="N371" s="628">
        <v>1</v>
      </c>
      <c r="O371" s="632">
        <v>1</v>
      </c>
      <c r="P371" s="631"/>
      <c r="Q371" s="633"/>
      <c r="R371" s="628"/>
      <c r="S371" s="633">
        <v>0</v>
      </c>
      <c r="T371" s="632"/>
      <c r="U371" s="634">
        <v>0</v>
      </c>
    </row>
    <row r="372" spans="1:21" ht="14.45" customHeight="1" x14ac:dyDescent="0.2">
      <c r="A372" s="627">
        <v>22</v>
      </c>
      <c r="B372" s="628" t="s">
        <v>934</v>
      </c>
      <c r="C372" s="628" t="s">
        <v>938</v>
      </c>
      <c r="D372" s="629" t="s">
        <v>1553</v>
      </c>
      <c r="E372" s="630" t="s">
        <v>952</v>
      </c>
      <c r="F372" s="628" t="s">
        <v>935</v>
      </c>
      <c r="G372" s="628" t="s">
        <v>1014</v>
      </c>
      <c r="H372" s="628" t="s">
        <v>602</v>
      </c>
      <c r="I372" s="628" t="s">
        <v>1020</v>
      </c>
      <c r="J372" s="628" t="s">
        <v>1016</v>
      </c>
      <c r="K372" s="628" t="s">
        <v>1021</v>
      </c>
      <c r="L372" s="631">
        <v>28.81</v>
      </c>
      <c r="M372" s="631">
        <v>28.81</v>
      </c>
      <c r="N372" s="628">
        <v>1</v>
      </c>
      <c r="O372" s="632">
        <v>1</v>
      </c>
      <c r="P372" s="631">
        <v>28.81</v>
      </c>
      <c r="Q372" s="633">
        <v>1</v>
      </c>
      <c r="R372" s="628">
        <v>1</v>
      </c>
      <c r="S372" s="633">
        <v>1</v>
      </c>
      <c r="T372" s="632">
        <v>1</v>
      </c>
      <c r="U372" s="634">
        <v>1</v>
      </c>
    </row>
    <row r="373" spans="1:21" ht="14.45" customHeight="1" x14ac:dyDescent="0.2">
      <c r="A373" s="627">
        <v>22</v>
      </c>
      <c r="B373" s="628" t="s">
        <v>934</v>
      </c>
      <c r="C373" s="628" t="s">
        <v>938</v>
      </c>
      <c r="D373" s="629" t="s">
        <v>1553</v>
      </c>
      <c r="E373" s="630" t="s">
        <v>952</v>
      </c>
      <c r="F373" s="628" t="s">
        <v>935</v>
      </c>
      <c r="G373" s="628" t="s">
        <v>1130</v>
      </c>
      <c r="H373" s="628" t="s">
        <v>329</v>
      </c>
      <c r="I373" s="628" t="s">
        <v>1207</v>
      </c>
      <c r="J373" s="628" t="s">
        <v>594</v>
      </c>
      <c r="K373" s="628" t="s">
        <v>1208</v>
      </c>
      <c r="L373" s="631">
        <v>127.91</v>
      </c>
      <c r="M373" s="631">
        <v>127.91</v>
      </c>
      <c r="N373" s="628">
        <v>1</v>
      </c>
      <c r="O373" s="632">
        <v>0.5</v>
      </c>
      <c r="P373" s="631"/>
      <c r="Q373" s="633">
        <v>0</v>
      </c>
      <c r="R373" s="628"/>
      <c r="S373" s="633">
        <v>0</v>
      </c>
      <c r="T373" s="632"/>
      <c r="U373" s="634">
        <v>0</v>
      </c>
    </row>
    <row r="374" spans="1:21" ht="14.45" customHeight="1" x14ac:dyDescent="0.2">
      <c r="A374" s="627">
        <v>22</v>
      </c>
      <c r="B374" s="628" t="s">
        <v>934</v>
      </c>
      <c r="C374" s="628" t="s">
        <v>938</v>
      </c>
      <c r="D374" s="629" t="s">
        <v>1553</v>
      </c>
      <c r="E374" s="630" t="s">
        <v>952</v>
      </c>
      <c r="F374" s="628" t="s">
        <v>935</v>
      </c>
      <c r="G374" s="628" t="s">
        <v>1034</v>
      </c>
      <c r="H374" s="628" t="s">
        <v>329</v>
      </c>
      <c r="I374" s="628" t="s">
        <v>1035</v>
      </c>
      <c r="J374" s="628" t="s">
        <v>1036</v>
      </c>
      <c r="K374" s="628" t="s">
        <v>1037</v>
      </c>
      <c r="L374" s="631">
        <v>87.67</v>
      </c>
      <c r="M374" s="631">
        <v>87.67</v>
      </c>
      <c r="N374" s="628">
        <v>1</v>
      </c>
      <c r="O374" s="632">
        <v>1</v>
      </c>
      <c r="P374" s="631">
        <v>87.67</v>
      </c>
      <c r="Q374" s="633">
        <v>1</v>
      </c>
      <c r="R374" s="628">
        <v>1</v>
      </c>
      <c r="S374" s="633">
        <v>1</v>
      </c>
      <c r="T374" s="632">
        <v>1</v>
      </c>
      <c r="U374" s="634">
        <v>1</v>
      </c>
    </row>
    <row r="375" spans="1:21" ht="14.45" customHeight="1" x14ac:dyDescent="0.2">
      <c r="A375" s="627">
        <v>22</v>
      </c>
      <c r="B375" s="628" t="s">
        <v>934</v>
      </c>
      <c r="C375" s="628" t="s">
        <v>938</v>
      </c>
      <c r="D375" s="629" t="s">
        <v>1553</v>
      </c>
      <c r="E375" s="630" t="s">
        <v>952</v>
      </c>
      <c r="F375" s="628" t="s">
        <v>935</v>
      </c>
      <c r="G375" s="628" t="s">
        <v>1038</v>
      </c>
      <c r="H375" s="628" t="s">
        <v>602</v>
      </c>
      <c r="I375" s="628" t="s">
        <v>1468</v>
      </c>
      <c r="J375" s="628" t="s">
        <v>1040</v>
      </c>
      <c r="K375" s="628" t="s">
        <v>1469</v>
      </c>
      <c r="L375" s="631">
        <v>34.47</v>
      </c>
      <c r="M375" s="631">
        <v>68.94</v>
      </c>
      <c r="N375" s="628">
        <v>2</v>
      </c>
      <c r="O375" s="632">
        <v>1</v>
      </c>
      <c r="P375" s="631"/>
      <c r="Q375" s="633">
        <v>0</v>
      </c>
      <c r="R375" s="628"/>
      <c r="S375" s="633">
        <v>0</v>
      </c>
      <c r="T375" s="632"/>
      <c r="U375" s="634">
        <v>0</v>
      </c>
    </row>
    <row r="376" spans="1:21" ht="14.45" customHeight="1" x14ac:dyDescent="0.2">
      <c r="A376" s="627">
        <v>22</v>
      </c>
      <c r="B376" s="628" t="s">
        <v>934</v>
      </c>
      <c r="C376" s="628" t="s">
        <v>938</v>
      </c>
      <c r="D376" s="629" t="s">
        <v>1553</v>
      </c>
      <c r="E376" s="630" t="s">
        <v>952</v>
      </c>
      <c r="F376" s="628" t="s">
        <v>935</v>
      </c>
      <c r="G376" s="628" t="s">
        <v>1470</v>
      </c>
      <c r="H376" s="628" t="s">
        <v>329</v>
      </c>
      <c r="I376" s="628" t="s">
        <v>1471</v>
      </c>
      <c r="J376" s="628" t="s">
        <v>1472</v>
      </c>
      <c r="K376" s="628" t="s">
        <v>1473</v>
      </c>
      <c r="L376" s="631">
        <v>0</v>
      </c>
      <c r="M376" s="631">
        <v>0</v>
      </c>
      <c r="N376" s="628">
        <v>1</v>
      </c>
      <c r="O376" s="632">
        <v>0.5</v>
      </c>
      <c r="P376" s="631"/>
      <c r="Q376" s="633"/>
      <c r="R376" s="628"/>
      <c r="S376" s="633">
        <v>0</v>
      </c>
      <c r="T376" s="632"/>
      <c r="U376" s="634">
        <v>0</v>
      </c>
    </row>
    <row r="377" spans="1:21" ht="14.45" customHeight="1" x14ac:dyDescent="0.2">
      <c r="A377" s="627">
        <v>22</v>
      </c>
      <c r="B377" s="628" t="s">
        <v>934</v>
      </c>
      <c r="C377" s="628" t="s">
        <v>938</v>
      </c>
      <c r="D377" s="629" t="s">
        <v>1553</v>
      </c>
      <c r="E377" s="630" t="s">
        <v>952</v>
      </c>
      <c r="F377" s="628" t="s">
        <v>935</v>
      </c>
      <c r="G377" s="628" t="s">
        <v>1046</v>
      </c>
      <c r="H377" s="628" t="s">
        <v>602</v>
      </c>
      <c r="I377" s="628" t="s">
        <v>909</v>
      </c>
      <c r="J377" s="628" t="s">
        <v>680</v>
      </c>
      <c r="K377" s="628" t="s">
        <v>910</v>
      </c>
      <c r="L377" s="631">
        <v>0</v>
      </c>
      <c r="M377" s="631">
        <v>0</v>
      </c>
      <c r="N377" s="628">
        <v>1</v>
      </c>
      <c r="O377" s="632">
        <v>1</v>
      </c>
      <c r="P377" s="631"/>
      <c r="Q377" s="633"/>
      <c r="R377" s="628"/>
      <c r="S377" s="633">
        <v>0</v>
      </c>
      <c r="T377" s="632"/>
      <c r="U377" s="634">
        <v>0</v>
      </c>
    </row>
    <row r="378" spans="1:21" ht="14.45" customHeight="1" x14ac:dyDescent="0.2">
      <c r="A378" s="627">
        <v>22</v>
      </c>
      <c r="B378" s="628" t="s">
        <v>934</v>
      </c>
      <c r="C378" s="628" t="s">
        <v>938</v>
      </c>
      <c r="D378" s="629" t="s">
        <v>1553</v>
      </c>
      <c r="E378" s="630" t="s">
        <v>952</v>
      </c>
      <c r="F378" s="628" t="s">
        <v>935</v>
      </c>
      <c r="G378" s="628" t="s">
        <v>1046</v>
      </c>
      <c r="H378" s="628" t="s">
        <v>329</v>
      </c>
      <c r="I378" s="628" t="s">
        <v>1474</v>
      </c>
      <c r="J378" s="628" t="s">
        <v>1475</v>
      </c>
      <c r="K378" s="628" t="s">
        <v>910</v>
      </c>
      <c r="L378" s="631">
        <v>0</v>
      </c>
      <c r="M378" s="631">
        <v>0</v>
      </c>
      <c r="N378" s="628">
        <v>1</v>
      </c>
      <c r="O378" s="632">
        <v>1</v>
      </c>
      <c r="P378" s="631"/>
      <c r="Q378" s="633"/>
      <c r="R378" s="628"/>
      <c r="S378" s="633">
        <v>0</v>
      </c>
      <c r="T378" s="632"/>
      <c r="U378" s="634">
        <v>0</v>
      </c>
    </row>
    <row r="379" spans="1:21" ht="14.45" customHeight="1" x14ac:dyDescent="0.2">
      <c r="A379" s="627">
        <v>22</v>
      </c>
      <c r="B379" s="628" t="s">
        <v>934</v>
      </c>
      <c r="C379" s="628" t="s">
        <v>938</v>
      </c>
      <c r="D379" s="629" t="s">
        <v>1553</v>
      </c>
      <c r="E379" s="630" t="s">
        <v>952</v>
      </c>
      <c r="F379" s="628" t="s">
        <v>935</v>
      </c>
      <c r="G379" s="628" t="s">
        <v>1051</v>
      </c>
      <c r="H379" s="628" t="s">
        <v>602</v>
      </c>
      <c r="I379" s="628" t="s">
        <v>1073</v>
      </c>
      <c r="J379" s="628" t="s">
        <v>617</v>
      </c>
      <c r="K379" s="628" t="s">
        <v>1057</v>
      </c>
      <c r="L379" s="631">
        <v>115.33</v>
      </c>
      <c r="M379" s="631">
        <v>230.66</v>
      </c>
      <c r="N379" s="628">
        <v>2</v>
      </c>
      <c r="O379" s="632">
        <v>1</v>
      </c>
      <c r="P379" s="631">
        <v>230.66</v>
      </c>
      <c r="Q379" s="633">
        <v>1</v>
      </c>
      <c r="R379" s="628">
        <v>2</v>
      </c>
      <c r="S379" s="633">
        <v>1</v>
      </c>
      <c r="T379" s="632">
        <v>1</v>
      </c>
      <c r="U379" s="634">
        <v>1</v>
      </c>
    </row>
    <row r="380" spans="1:21" ht="14.45" customHeight="1" x14ac:dyDescent="0.2">
      <c r="A380" s="627">
        <v>22</v>
      </c>
      <c r="B380" s="628" t="s">
        <v>934</v>
      </c>
      <c r="C380" s="628" t="s">
        <v>938</v>
      </c>
      <c r="D380" s="629" t="s">
        <v>1553</v>
      </c>
      <c r="E380" s="630" t="s">
        <v>952</v>
      </c>
      <c r="F380" s="628" t="s">
        <v>935</v>
      </c>
      <c r="G380" s="628" t="s">
        <v>1394</v>
      </c>
      <c r="H380" s="628" t="s">
        <v>329</v>
      </c>
      <c r="I380" s="628" t="s">
        <v>1395</v>
      </c>
      <c r="J380" s="628" t="s">
        <v>1396</v>
      </c>
      <c r="K380" s="628" t="s">
        <v>1397</v>
      </c>
      <c r="L380" s="631">
        <v>121.92</v>
      </c>
      <c r="M380" s="631">
        <v>121.92</v>
      </c>
      <c r="N380" s="628">
        <v>1</v>
      </c>
      <c r="O380" s="632">
        <v>1</v>
      </c>
      <c r="P380" s="631">
        <v>121.92</v>
      </c>
      <c r="Q380" s="633">
        <v>1</v>
      </c>
      <c r="R380" s="628">
        <v>1</v>
      </c>
      <c r="S380" s="633">
        <v>1</v>
      </c>
      <c r="T380" s="632">
        <v>1</v>
      </c>
      <c r="U380" s="634">
        <v>1</v>
      </c>
    </row>
    <row r="381" spans="1:21" ht="14.45" customHeight="1" x14ac:dyDescent="0.2">
      <c r="A381" s="627">
        <v>22</v>
      </c>
      <c r="B381" s="628" t="s">
        <v>934</v>
      </c>
      <c r="C381" s="628" t="s">
        <v>938</v>
      </c>
      <c r="D381" s="629" t="s">
        <v>1553</v>
      </c>
      <c r="E381" s="630" t="s">
        <v>948</v>
      </c>
      <c r="F381" s="628" t="s">
        <v>935</v>
      </c>
      <c r="G381" s="628" t="s">
        <v>1165</v>
      </c>
      <c r="H381" s="628" t="s">
        <v>329</v>
      </c>
      <c r="I381" s="628" t="s">
        <v>1166</v>
      </c>
      <c r="J381" s="628" t="s">
        <v>1167</v>
      </c>
      <c r="K381" s="628" t="s">
        <v>1168</v>
      </c>
      <c r="L381" s="631">
        <v>35.11</v>
      </c>
      <c r="M381" s="631">
        <v>105.33</v>
      </c>
      <c r="N381" s="628">
        <v>3</v>
      </c>
      <c r="O381" s="632">
        <v>0.5</v>
      </c>
      <c r="P381" s="631">
        <v>105.33</v>
      </c>
      <c r="Q381" s="633">
        <v>1</v>
      </c>
      <c r="R381" s="628">
        <v>3</v>
      </c>
      <c r="S381" s="633">
        <v>1</v>
      </c>
      <c r="T381" s="632">
        <v>0.5</v>
      </c>
      <c r="U381" s="634">
        <v>1</v>
      </c>
    </row>
    <row r="382" spans="1:21" ht="14.45" customHeight="1" x14ac:dyDescent="0.2">
      <c r="A382" s="627">
        <v>22</v>
      </c>
      <c r="B382" s="628" t="s">
        <v>934</v>
      </c>
      <c r="C382" s="628" t="s">
        <v>938</v>
      </c>
      <c r="D382" s="629" t="s">
        <v>1553</v>
      </c>
      <c r="E382" s="630" t="s">
        <v>948</v>
      </c>
      <c r="F382" s="628" t="s">
        <v>935</v>
      </c>
      <c r="G382" s="628" t="s">
        <v>1476</v>
      </c>
      <c r="H382" s="628" t="s">
        <v>329</v>
      </c>
      <c r="I382" s="628" t="s">
        <v>1477</v>
      </c>
      <c r="J382" s="628" t="s">
        <v>1478</v>
      </c>
      <c r="K382" s="628" t="s">
        <v>1479</v>
      </c>
      <c r="L382" s="631">
        <v>46.03</v>
      </c>
      <c r="M382" s="631">
        <v>92.06</v>
      </c>
      <c r="N382" s="628">
        <v>2</v>
      </c>
      <c r="O382" s="632">
        <v>1.5</v>
      </c>
      <c r="P382" s="631">
        <v>92.06</v>
      </c>
      <c r="Q382" s="633">
        <v>1</v>
      </c>
      <c r="R382" s="628">
        <v>2</v>
      </c>
      <c r="S382" s="633">
        <v>1</v>
      </c>
      <c r="T382" s="632">
        <v>1.5</v>
      </c>
      <c r="U382" s="634">
        <v>1</v>
      </c>
    </row>
    <row r="383" spans="1:21" ht="14.45" customHeight="1" x14ac:dyDescent="0.2">
      <c r="A383" s="627">
        <v>22</v>
      </c>
      <c r="B383" s="628" t="s">
        <v>934</v>
      </c>
      <c r="C383" s="628" t="s">
        <v>938</v>
      </c>
      <c r="D383" s="629" t="s">
        <v>1553</v>
      </c>
      <c r="E383" s="630" t="s">
        <v>948</v>
      </c>
      <c r="F383" s="628" t="s">
        <v>935</v>
      </c>
      <c r="G383" s="628" t="s">
        <v>1281</v>
      </c>
      <c r="H383" s="628" t="s">
        <v>329</v>
      </c>
      <c r="I383" s="628" t="s">
        <v>1282</v>
      </c>
      <c r="J383" s="628" t="s">
        <v>1283</v>
      </c>
      <c r="K383" s="628" t="s">
        <v>649</v>
      </c>
      <c r="L383" s="631">
        <v>0</v>
      </c>
      <c r="M383" s="631">
        <v>0</v>
      </c>
      <c r="N383" s="628">
        <v>2</v>
      </c>
      <c r="O383" s="632">
        <v>2</v>
      </c>
      <c r="P383" s="631">
        <v>0</v>
      </c>
      <c r="Q383" s="633"/>
      <c r="R383" s="628">
        <v>2</v>
      </c>
      <c r="S383" s="633">
        <v>1</v>
      </c>
      <c r="T383" s="632">
        <v>2</v>
      </c>
      <c r="U383" s="634">
        <v>1</v>
      </c>
    </row>
    <row r="384" spans="1:21" ht="14.45" customHeight="1" x14ac:dyDescent="0.2">
      <c r="A384" s="627">
        <v>22</v>
      </c>
      <c r="B384" s="628" t="s">
        <v>934</v>
      </c>
      <c r="C384" s="628" t="s">
        <v>938</v>
      </c>
      <c r="D384" s="629" t="s">
        <v>1553</v>
      </c>
      <c r="E384" s="630" t="s">
        <v>948</v>
      </c>
      <c r="F384" s="628" t="s">
        <v>935</v>
      </c>
      <c r="G384" s="628" t="s">
        <v>1480</v>
      </c>
      <c r="H384" s="628" t="s">
        <v>329</v>
      </c>
      <c r="I384" s="628" t="s">
        <v>1481</v>
      </c>
      <c r="J384" s="628" t="s">
        <v>1482</v>
      </c>
      <c r="K384" s="628" t="s">
        <v>1300</v>
      </c>
      <c r="L384" s="631">
        <v>235.78</v>
      </c>
      <c r="M384" s="631">
        <v>471.56</v>
      </c>
      <c r="N384" s="628">
        <v>2</v>
      </c>
      <c r="O384" s="632">
        <v>1</v>
      </c>
      <c r="P384" s="631"/>
      <c r="Q384" s="633">
        <v>0</v>
      </c>
      <c r="R384" s="628"/>
      <c r="S384" s="633">
        <v>0</v>
      </c>
      <c r="T384" s="632"/>
      <c r="U384" s="634">
        <v>0</v>
      </c>
    </row>
    <row r="385" spans="1:21" ht="14.45" customHeight="1" x14ac:dyDescent="0.2">
      <c r="A385" s="627">
        <v>22</v>
      </c>
      <c r="B385" s="628" t="s">
        <v>934</v>
      </c>
      <c r="C385" s="628" t="s">
        <v>938</v>
      </c>
      <c r="D385" s="629" t="s">
        <v>1553</v>
      </c>
      <c r="E385" s="630" t="s">
        <v>948</v>
      </c>
      <c r="F385" s="628" t="s">
        <v>935</v>
      </c>
      <c r="G385" s="628" t="s">
        <v>960</v>
      </c>
      <c r="H385" s="628" t="s">
        <v>329</v>
      </c>
      <c r="I385" s="628" t="s">
        <v>1240</v>
      </c>
      <c r="J385" s="628" t="s">
        <v>962</v>
      </c>
      <c r="K385" s="628" t="s">
        <v>957</v>
      </c>
      <c r="L385" s="631">
        <v>230.51</v>
      </c>
      <c r="M385" s="631">
        <v>230.51</v>
      </c>
      <c r="N385" s="628">
        <v>1</v>
      </c>
      <c r="O385" s="632">
        <v>1</v>
      </c>
      <c r="P385" s="631"/>
      <c r="Q385" s="633">
        <v>0</v>
      </c>
      <c r="R385" s="628"/>
      <c r="S385" s="633">
        <v>0</v>
      </c>
      <c r="T385" s="632"/>
      <c r="U385" s="634">
        <v>0</v>
      </c>
    </row>
    <row r="386" spans="1:21" ht="14.45" customHeight="1" x14ac:dyDescent="0.2">
      <c r="A386" s="627">
        <v>22</v>
      </c>
      <c r="B386" s="628" t="s">
        <v>934</v>
      </c>
      <c r="C386" s="628" t="s">
        <v>938</v>
      </c>
      <c r="D386" s="629" t="s">
        <v>1553</v>
      </c>
      <c r="E386" s="630" t="s">
        <v>948</v>
      </c>
      <c r="F386" s="628" t="s">
        <v>935</v>
      </c>
      <c r="G386" s="628" t="s">
        <v>1483</v>
      </c>
      <c r="H386" s="628" t="s">
        <v>329</v>
      </c>
      <c r="I386" s="628" t="s">
        <v>1484</v>
      </c>
      <c r="J386" s="628" t="s">
        <v>1485</v>
      </c>
      <c r="K386" s="628" t="s">
        <v>1486</v>
      </c>
      <c r="L386" s="631">
        <v>0</v>
      </c>
      <c r="M386" s="631">
        <v>0</v>
      </c>
      <c r="N386" s="628">
        <v>2</v>
      </c>
      <c r="O386" s="632">
        <v>0.5</v>
      </c>
      <c r="P386" s="631"/>
      <c r="Q386" s="633"/>
      <c r="R386" s="628"/>
      <c r="S386" s="633">
        <v>0</v>
      </c>
      <c r="T386" s="632"/>
      <c r="U386" s="634">
        <v>0</v>
      </c>
    </row>
    <row r="387" spans="1:21" ht="14.45" customHeight="1" x14ac:dyDescent="0.2">
      <c r="A387" s="627">
        <v>22</v>
      </c>
      <c r="B387" s="628" t="s">
        <v>934</v>
      </c>
      <c r="C387" s="628" t="s">
        <v>938</v>
      </c>
      <c r="D387" s="629" t="s">
        <v>1553</v>
      </c>
      <c r="E387" s="630" t="s">
        <v>948</v>
      </c>
      <c r="F387" s="628" t="s">
        <v>935</v>
      </c>
      <c r="G387" s="628" t="s">
        <v>964</v>
      </c>
      <c r="H387" s="628" t="s">
        <v>329</v>
      </c>
      <c r="I387" s="628" t="s">
        <v>1487</v>
      </c>
      <c r="J387" s="628" t="s">
        <v>1488</v>
      </c>
      <c r="K387" s="628" t="s">
        <v>1489</v>
      </c>
      <c r="L387" s="631">
        <v>23.49</v>
      </c>
      <c r="M387" s="631">
        <v>23.49</v>
      </c>
      <c r="N387" s="628">
        <v>1</v>
      </c>
      <c r="O387" s="632">
        <v>0.5</v>
      </c>
      <c r="P387" s="631">
        <v>23.49</v>
      </c>
      <c r="Q387" s="633">
        <v>1</v>
      </c>
      <c r="R387" s="628">
        <v>1</v>
      </c>
      <c r="S387" s="633">
        <v>1</v>
      </c>
      <c r="T387" s="632">
        <v>0.5</v>
      </c>
      <c r="U387" s="634">
        <v>1</v>
      </c>
    </row>
    <row r="388" spans="1:21" ht="14.45" customHeight="1" x14ac:dyDescent="0.2">
      <c r="A388" s="627">
        <v>22</v>
      </c>
      <c r="B388" s="628" t="s">
        <v>934</v>
      </c>
      <c r="C388" s="628" t="s">
        <v>938</v>
      </c>
      <c r="D388" s="629" t="s">
        <v>1553</v>
      </c>
      <c r="E388" s="630" t="s">
        <v>948</v>
      </c>
      <c r="F388" s="628" t="s">
        <v>935</v>
      </c>
      <c r="G388" s="628" t="s">
        <v>1104</v>
      </c>
      <c r="H388" s="628" t="s">
        <v>329</v>
      </c>
      <c r="I388" s="628" t="s">
        <v>1490</v>
      </c>
      <c r="J388" s="628" t="s">
        <v>1106</v>
      </c>
      <c r="K388" s="628" t="s">
        <v>1491</v>
      </c>
      <c r="L388" s="631">
        <v>477.5</v>
      </c>
      <c r="M388" s="631">
        <v>477.5</v>
      </c>
      <c r="N388" s="628">
        <v>1</v>
      </c>
      <c r="O388" s="632">
        <v>0.5</v>
      </c>
      <c r="P388" s="631">
        <v>477.5</v>
      </c>
      <c r="Q388" s="633">
        <v>1</v>
      </c>
      <c r="R388" s="628">
        <v>1</v>
      </c>
      <c r="S388" s="633">
        <v>1</v>
      </c>
      <c r="T388" s="632">
        <v>0.5</v>
      </c>
      <c r="U388" s="634">
        <v>1</v>
      </c>
    </row>
    <row r="389" spans="1:21" ht="14.45" customHeight="1" x14ac:dyDescent="0.2">
      <c r="A389" s="627">
        <v>22</v>
      </c>
      <c r="B389" s="628" t="s">
        <v>934</v>
      </c>
      <c r="C389" s="628" t="s">
        <v>938</v>
      </c>
      <c r="D389" s="629" t="s">
        <v>1553</v>
      </c>
      <c r="E389" s="630" t="s">
        <v>948</v>
      </c>
      <c r="F389" s="628" t="s">
        <v>935</v>
      </c>
      <c r="G389" s="628" t="s">
        <v>1492</v>
      </c>
      <c r="H389" s="628" t="s">
        <v>329</v>
      </c>
      <c r="I389" s="628" t="s">
        <v>1493</v>
      </c>
      <c r="J389" s="628" t="s">
        <v>1494</v>
      </c>
      <c r="K389" s="628" t="s">
        <v>1495</v>
      </c>
      <c r="L389" s="631">
        <v>0</v>
      </c>
      <c r="M389" s="631">
        <v>0</v>
      </c>
      <c r="N389" s="628">
        <v>2</v>
      </c>
      <c r="O389" s="632">
        <v>2</v>
      </c>
      <c r="P389" s="631">
        <v>0</v>
      </c>
      <c r="Q389" s="633"/>
      <c r="R389" s="628">
        <v>2</v>
      </c>
      <c r="S389" s="633">
        <v>1</v>
      </c>
      <c r="T389" s="632">
        <v>2</v>
      </c>
      <c r="U389" s="634">
        <v>1</v>
      </c>
    </row>
    <row r="390" spans="1:21" ht="14.45" customHeight="1" x14ac:dyDescent="0.2">
      <c r="A390" s="627">
        <v>22</v>
      </c>
      <c r="B390" s="628" t="s">
        <v>934</v>
      </c>
      <c r="C390" s="628" t="s">
        <v>938</v>
      </c>
      <c r="D390" s="629" t="s">
        <v>1553</v>
      </c>
      <c r="E390" s="630" t="s">
        <v>948</v>
      </c>
      <c r="F390" s="628" t="s">
        <v>935</v>
      </c>
      <c r="G390" s="628" t="s">
        <v>1496</v>
      </c>
      <c r="H390" s="628" t="s">
        <v>329</v>
      </c>
      <c r="I390" s="628" t="s">
        <v>1497</v>
      </c>
      <c r="J390" s="628" t="s">
        <v>1498</v>
      </c>
      <c r="K390" s="628" t="s">
        <v>1499</v>
      </c>
      <c r="L390" s="631">
        <v>422.19</v>
      </c>
      <c r="M390" s="631">
        <v>422.19</v>
      </c>
      <c r="N390" s="628">
        <v>1</v>
      </c>
      <c r="O390" s="632">
        <v>0.5</v>
      </c>
      <c r="P390" s="631">
        <v>422.19</v>
      </c>
      <c r="Q390" s="633">
        <v>1</v>
      </c>
      <c r="R390" s="628">
        <v>1</v>
      </c>
      <c r="S390" s="633">
        <v>1</v>
      </c>
      <c r="T390" s="632">
        <v>0.5</v>
      </c>
      <c r="U390" s="634">
        <v>1</v>
      </c>
    </row>
    <row r="391" spans="1:21" ht="14.45" customHeight="1" x14ac:dyDescent="0.2">
      <c r="A391" s="627">
        <v>22</v>
      </c>
      <c r="B391" s="628" t="s">
        <v>934</v>
      </c>
      <c r="C391" s="628" t="s">
        <v>938</v>
      </c>
      <c r="D391" s="629" t="s">
        <v>1553</v>
      </c>
      <c r="E391" s="630" t="s">
        <v>948</v>
      </c>
      <c r="F391" s="628" t="s">
        <v>935</v>
      </c>
      <c r="G391" s="628" t="s">
        <v>1500</v>
      </c>
      <c r="H391" s="628" t="s">
        <v>329</v>
      </c>
      <c r="I391" s="628" t="s">
        <v>1501</v>
      </c>
      <c r="J391" s="628" t="s">
        <v>1502</v>
      </c>
      <c r="K391" s="628" t="s">
        <v>1503</v>
      </c>
      <c r="L391" s="631">
        <v>75.05</v>
      </c>
      <c r="M391" s="631">
        <v>75.05</v>
      </c>
      <c r="N391" s="628">
        <v>1</v>
      </c>
      <c r="O391" s="632">
        <v>0.5</v>
      </c>
      <c r="P391" s="631">
        <v>75.05</v>
      </c>
      <c r="Q391" s="633">
        <v>1</v>
      </c>
      <c r="R391" s="628">
        <v>1</v>
      </c>
      <c r="S391" s="633">
        <v>1</v>
      </c>
      <c r="T391" s="632">
        <v>0.5</v>
      </c>
      <c r="U391" s="634">
        <v>1</v>
      </c>
    </row>
    <row r="392" spans="1:21" ht="14.45" customHeight="1" x14ac:dyDescent="0.2">
      <c r="A392" s="627">
        <v>22</v>
      </c>
      <c r="B392" s="628" t="s">
        <v>934</v>
      </c>
      <c r="C392" s="628" t="s">
        <v>938</v>
      </c>
      <c r="D392" s="629" t="s">
        <v>1553</v>
      </c>
      <c r="E392" s="630" t="s">
        <v>948</v>
      </c>
      <c r="F392" s="628" t="s">
        <v>935</v>
      </c>
      <c r="G392" s="628" t="s">
        <v>986</v>
      </c>
      <c r="H392" s="628" t="s">
        <v>602</v>
      </c>
      <c r="I392" s="628" t="s">
        <v>987</v>
      </c>
      <c r="J392" s="628" t="s">
        <v>988</v>
      </c>
      <c r="K392" s="628" t="s">
        <v>989</v>
      </c>
      <c r="L392" s="631">
        <v>773.45</v>
      </c>
      <c r="M392" s="631">
        <v>1546.9</v>
      </c>
      <c r="N392" s="628">
        <v>2</v>
      </c>
      <c r="O392" s="632">
        <v>2</v>
      </c>
      <c r="P392" s="631"/>
      <c r="Q392" s="633">
        <v>0</v>
      </c>
      <c r="R392" s="628"/>
      <c r="S392" s="633">
        <v>0</v>
      </c>
      <c r="T392" s="632"/>
      <c r="U392" s="634">
        <v>0</v>
      </c>
    </row>
    <row r="393" spans="1:21" ht="14.45" customHeight="1" x14ac:dyDescent="0.2">
      <c r="A393" s="627">
        <v>22</v>
      </c>
      <c r="B393" s="628" t="s">
        <v>934</v>
      </c>
      <c r="C393" s="628" t="s">
        <v>938</v>
      </c>
      <c r="D393" s="629" t="s">
        <v>1553</v>
      </c>
      <c r="E393" s="630" t="s">
        <v>948</v>
      </c>
      <c r="F393" s="628" t="s">
        <v>935</v>
      </c>
      <c r="G393" s="628" t="s">
        <v>1504</v>
      </c>
      <c r="H393" s="628" t="s">
        <v>329</v>
      </c>
      <c r="I393" s="628" t="s">
        <v>1505</v>
      </c>
      <c r="J393" s="628" t="s">
        <v>1506</v>
      </c>
      <c r="K393" s="628" t="s">
        <v>1507</v>
      </c>
      <c r="L393" s="631">
        <v>0</v>
      </c>
      <c r="M393" s="631">
        <v>0</v>
      </c>
      <c r="N393" s="628">
        <v>1</v>
      </c>
      <c r="O393" s="632">
        <v>0.5</v>
      </c>
      <c r="P393" s="631"/>
      <c r="Q393" s="633"/>
      <c r="R393" s="628"/>
      <c r="S393" s="633">
        <v>0</v>
      </c>
      <c r="T393" s="632"/>
      <c r="U393" s="634">
        <v>0</v>
      </c>
    </row>
    <row r="394" spans="1:21" ht="14.45" customHeight="1" x14ac:dyDescent="0.2">
      <c r="A394" s="627">
        <v>22</v>
      </c>
      <c r="B394" s="628" t="s">
        <v>934</v>
      </c>
      <c r="C394" s="628" t="s">
        <v>938</v>
      </c>
      <c r="D394" s="629" t="s">
        <v>1553</v>
      </c>
      <c r="E394" s="630" t="s">
        <v>948</v>
      </c>
      <c r="F394" s="628" t="s">
        <v>935</v>
      </c>
      <c r="G394" s="628" t="s">
        <v>1005</v>
      </c>
      <c r="H394" s="628" t="s">
        <v>329</v>
      </c>
      <c r="I394" s="628" t="s">
        <v>1006</v>
      </c>
      <c r="J394" s="628" t="s">
        <v>1007</v>
      </c>
      <c r="K394" s="628" t="s">
        <v>1008</v>
      </c>
      <c r="L394" s="631">
        <v>27.37</v>
      </c>
      <c r="M394" s="631">
        <v>54.74</v>
      </c>
      <c r="N394" s="628">
        <v>2</v>
      </c>
      <c r="O394" s="632">
        <v>1.5</v>
      </c>
      <c r="P394" s="631">
        <v>54.74</v>
      </c>
      <c r="Q394" s="633">
        <v>1</v>
      </c>
      <c r="R394" s="628">
        <v>2</v>
      </c>
      <c r="S394" s="633">
        <v>1</v>
      </c>
      <c r="T394" s="632">
        <v>1.5</v>
      </c>
      <c r="U394" s="634">
        <v>1</v>
      </c>
    </row>
    <row r="395" spans="1:21" ht="14.45" customHeight="1" x14ac:dyDescent="0.2">
      <c r="A395" s="627">
        <v>22</v>
      </c>
      <c r="B395" s="628" t="s">
        <v>934</v>
      </c>
      <c r="C395" s="628" t="s">
        <v>938</v>
      </c>
      <c r="D395" s="629" t="s">
        <v>1553</v>
      </c>
      <c r="E395" s="630" t="s">
        <v>948</v>
      </c>
      <c r="F395" s="628" t="s">
        <v>935</v>
      </c>
      <c r="G395" s="628" t="s">
        <v>1005</v>
      </c>
      <c r="H395" s="628" t="s">
        <v>329</v>
      </c>
      <c r="I395" s="628" t="s">
        <v>1009</v>
      </c>
      <c r="J395" s="628" t="s">
        <v>1007</v>
      </c>
      <c r="K395" s="628" t="s">
        <v>1010</v>
      </c>
      <c r="L395" s="631">
        <v>87.98</v>
      </c>
      <c r="M395" s="631">
        <v>87.98</v>
      </c>
      <c r="N395" s="628">
        <v>1</v>
      </c>
      <c r="O395" s="632">
        <v>1</v>
      </c>
      <c r="P395" s="631">
        <v>87.98</v>
      </c>
      <c r="Q395" s="633">
        <v>1</v>
      </c>
      <c r="R395" s="628">
        <v>1</v>
      </c>
      <c r="S395" s="633">
        <v>1</v>
      </c>
      <c r="T395" s="632">
        <v>1</v>
      </c>
      <c r="U395" s="634">
        <v>1</v>
      </c>
    </row>
    <row r="396" spans="1:21" ht="14.45" customHeight="1" x14ac:dyDescent="0.2">
      <c r="A396" s="627">
        <v>22</v>
      </c>
      <c r="B396" s="628" t="s">
        <v>934</v>
      </c>
      <c r="C396" s="628" t="s">
        <v>938</v>
      </c>
      <c r="D396" s="629" t="s">
        <v>1553</v>
      </c>
      <c r="E396" s="630" t="s">
        <v>948</v>
      </c>
      <c r="F396" s="628" t="s">
        <v>935</v>
      </c>
      <c r="G396" s="628" t="s">
        <v>1130</v>
      </c>
      <c r="H396" s="628" t="s">
        <v>329</v>
      </c>
      <c r="I396" s="628" t="s">
        <v>1207</v>
      </c>
      <c r="J396" s="628" t="s">
        <v>594</v>
      </c>
      <c r="K396" s="628" t="s">
        <v>1208</v>
      </c>
      <c r="L396" s="631">
        <v>127.91</v>
      </c>
      <c r="M396" s="631">
        <v>255.82</v>
      </c>
      <c r="N396" s="628">
        <v>2</v>
      </c>
      <c r="O396" s="632">
        <v>1.5</v>
      </c>
      <c r="P396" s="631">
        <v>255.82</v>
      </c>
      <c r="Q396" s="633">
        <v>1</v>
      </c>
      <c r="R396" s="628">
        <v>2</v>
      </c>
      <c r="S396" s="633">
        <v>1</v>
      </c>
      <c r="T396" s="632">
        <v>1.5</v>
      </c>
      <c r="U396" s="634">
        <v>1</v>
      </c>
    </row>
    <row r="397" spans="1:21" ht="14.45" customHeight="1" x14ac:dyDescent="0.2">
      <c r="A397" s="627">
        <v>22</v>
      </c>
      <c r="B397" s="628" t="s">
        <v>934</v>
      </c>
      <c r="C397" s="628" t="s">
        <v>938</v>
      </c>
      <c r="D397" s="629" t="s">
        <v>1553</v>
      </c>
      <c r="E397" s="630" t="s">
        <v>948</v>
      </c>
      <c r="F397" s="628" t="s">
        <v>935</v>
      </c>
      <c r="G397" s="628" t="s">
        <v>1034</v>
      </c>
      <c r="H397" s="628" t="s">
        <v>329</v>
      </c>
      <c r="I397" s="628" t="s">
        <v>1035</v>
      </c>
      <c r="J397" s="628" t="s">
        <v>1036</v>
      </c>
      <c r="K397" s="628" t="s">
        <v>1037</v>
      </c>
      <c r="L397" s="631">
        <v>87.67</v>
      </c>
      <c r="M397" s="631">
        <v>175.34</v>
      </c>
      <c r="N397" s="628">
        <v>2</v>
      </c>
      <c r="O397" s="632">
        <v>0.5</v>
      </c>
      <c r="P397" s="631">
        <v>175.34</v>
      </c>
      <c r="Q397" s="633">
        <v>1</v>
      </c>
      <c r="R397" s="628">
        <v>2</v>
      </c>
      <c r="S397" s="633">
        <v>1</v>
      </c>
      <c r="T397" s="632">
        <v>0.5</v>
      </c>
      <c r="U397" s="634">
        <v>1</v>
      </c>
    </row>
    <row r="398" spans="1:21" ht="14.45" customHeight="1" x14ac:dyDescent="0.2">
      <c r="A398" s="627">
        <v>22</v>
      </c>
      <c r="B398" s="628" t="s">
        <v>934</v>
      </c>
      <c r="C398" s="628" t="s">
        <v>938</v>
      </c>
      <c r="D398" s="629" t="s">
        <v>1553</v>
      </c>
      <c r="E398" s="630" t="s">
        <v>948</v>
      </c>
      <c r="F398" s="628" t="s">
        <v>935</v>
      </c>
      <c r="G398" s="628" t="s">
        <v>1213</v>
      </c>
      <c r="H398" s="628" t="s">
        <v>329</v>
      </c>
      <c r="I398" s="628" t="s">
        <v>1508</v>
      </c>
      <c r="J398" s="628" t="s">
        <v>1215</v>
      </c>
      <c r="K398" s="628" t="s">
        <v>1509</v>
      </c>
      <c r="L398" s="631">
        <v>54.43</v>
      </c>
      <c r="M398" s="631">
        <v>54.43</v>
      </c>
      <c r="N398" s="628">
        <v>1</v>
      </c>
      <c r="O398" s="632">
        <v>1</v>
      </c>
      <c r="P398" s="631"/>
      <c r="Q398" s="633">
        <v>0</v>
      </c>
      <c r="R398" s="628"/>
      <c r="S398" s="633">
        <v>0</v>
      </c>
      <c r="T398" s="632"/>
      <c r="U398" s="634">
        <v>0</v>
      </c>
    </row>
    <row r="399" spans="1:21" ht="14.45" customHeight="1" x14ac:dyDescent="0.2">
      <c r="A399" s="627">
        <v>22</v>
      </c>
      <c r="B399" s="628" t="s">
        <v>934</v>
      </c>
      <c r="C399" s="628" t="s">
        <v>938</v>
      </c>
      <c r="D399" s="629" t="s">
        <v>1553</v>
      </c>
      <c r="E399" s="630" t="s">
        <v>948</v>
      </c>
      <c r="F399" s="628" t="s">
        <v>935</v>
      </c>
      <c r="G399" s="628" t="s">
        <v>1510</v>
      </c>
      <c r="H399" s="628" t="s">
        <v>602</v>
      </c>
      <c r="I399" s="628" t="s">
        <v>1511</v>
      </c>
      <c r="J399" s="628" t="s">
        <v>756</v>
      </c>
      <c r="K399" s="628" t="s">
        <v>1512</v>
      </c>
      <c r="L399" s="631">
        <v>0</v>
      </c>
      <c r="M399" s="631">
        <v>0</v>
      </c>
      <c r="N399" s="628">
        <v>2</v>
      </c>
      <c r="O399" s="632">
        <v>1.5</v>
      </c>
      <c r="P399" s="631">
        <v>0</v>
      </c>
      <c r="Q399" s="633"/>
      <c r="R399" s="628">
        <v>2</v>
      </c>
      <c r="S399" s="633">
        <v>1</v>
      </c>
      <c r="T399" s="632">
        <v>1.5</v>
      </c>
      <c r="U399" s="634">
        <v>1</v>
      </c>
    </row>
    <row r="400" spans="1:21" ht="14.45" customHeight="1" x14ac:dyDescent="0.2">
      <c r="A400" s="627">
        <v>22</v>
      </c>
      <c r="B400" s="628" t="s">
        <v>934</v>
      </c>
      <c r="C400" s="628" t="s">
        <v>938</v>
      </c>
      <c r="D400" s="629" t="s">
        <v>1553</v>
      </c>
      <c r="E400" s="630" t="s">
        <v>948</v>
      </c>
      <c r="F400" s="628" t="s">
        <v>935</v>
      </c>
      <c r="G400" s="628" t="s">
        <v>1229</v>
      </c>
      <c r="H400" s="628" t="s">
        <v>329</v>
      </c>
      <c r="I400" s="628" t="s">
        <v>1230</v>
      </c>
      <c r="J400" s="628" t="s">
        <v>1231</v>
      </c>
      <c r="K400" s="628" t="s">
        <v>912</v>
      </c>
      <c r="L400" s="631">
        <v>192.28</v>
      </c>
      <c r="M400" s="631">
        <v>769.12</v>
      </c>
      <c r="N400" s="628">
        <v>4</v>
      </c>
      <c r="O400" s="632">
        <v>3</v>
      </c>
      <c r="P400" s="631">
        <v>576.84</v>
      </c>
      <c r="Q400" s="633">
        <v>0.75</v>
      </c>
      <c r="R400" s="628">
        <v>3</v>
      </c>
      <c r="S400" s="633">
        <v>0.75</v>
      </c>
      <c r="T400" s="632">
        <v>2</v>
      </c>
      <c r="U400" s="634">
        <v>0.66666666666666663</v>
      </c>
    </row>
    <row r="401" spans="1:21" ht="14.45" customHeight="1" x14ac:dyDescent="0.2">
      <c r="A401" s="627">
        <v>22</v>
      </c>
      <c r="B401" s="628" t="s">
        <v>934</v>
      </c>
      <c r="C401" s="628" t="s">
        <v>938</v>
      </c>
      <c r="D401" s="629" t="s">
        <v>1553</v>
      </c>
      <c r="E401" s="630" t="s">
        <v>948</v>
      </c>
      <c r="F401" s="628" t="s">
        <v>935</v>
      </c>
      <c r="G401" s="628" t="s">
        <v>1513</v>
      </c>
      <c r="H401" s="628" t="s">
        <v>329</v>
      </c>
      <c r="I401" s="628" t="s">
        <v>1514</v>
      </c>
      <c r="J401" s="628" t="s">
        <v>1515</v>
      </c>
      <c r="K401" s="628" t="s">
        <v>1516</v>
      </c>
      <c r="L401" s="631">
        <v>0</v>
      </c>
      <c r="M401" s="631">
        <v>0</v>
      </c>
      <c r="N401" s="628">
        <v>1</v>
      </c>
      <c r="O401" s="632">
        <v>1</v>
      </c>
      <c r="P401" s="631">
        <v>0</v>
      </c>
      <c r="Q401" s="633"/>
      <c r="R401" s="628">
        <v>1</v>
      </c>
      <c r="S401" s="633">
        <v>1</v>
      </c>
      <c r="T401" s="632">
        <v>1</v>
      </c>
      <c r="U401" s="634">
        <v>1</v>
      </c>
    </row>
    <row r="402" spans="1:21" ht="14.45" customHeight="1" x14ac:dyDescent="0.2">
      <c r="A402" s="627">
        <v>22</v>
      </c>
      <c r="B402" s="628" t="s">
        <v>934</v>
      </c>
      <c r="C402" s="628" t="s">
        <v>938</v>
      </c>
      <c r="D402" s="629" t="s">
        <v>1553</v>
      </c>
      <c r="E402" s="630" t="s">
        <v>948</v>
      </c>
      <c r="F402" s="628" t="s">
        <v>935</v>
      </c>
      <c r="G402" s="628" t="s">
        <v>1051</v>
      </c>
      <c r="H402" s="628" t="s">
        <v>329</v>
      </c>
      <c r="I402" s="628" t="s">
        <v>1056</v>
      </c>
      <c r="J402" s="628" t="s">
        <v>617</v>
      </c>
      <c r="K402" s="628" t="s">
        <v>1057</v>
      </c>
      <c r="L402" s="631">
        <v>115.33</v>
      </c>
      <c r="M402" s="631">
        <v>115.33</v>
      </c>
      <c r="N402" s="628">
        <v>1</v>
      </c>
      <c r="O402" s="632">
        <v>1</v>
      </c>
      <c r="P402" s="631">
        <v>115.33</v>
      </c>
      <c r="Q402" s="633">
        <v>1</v>
      </c>
      <c r="R402" s="628">
        <v>1</v>
      </c>
      <c r="S402" s="633">
        <v>1</v>
      </c>
      <c r="T402" s="632">
        <v>1</v>
      </c>
      <c r="U402" s="634">
        <v>1</v>
      </c>
    </row>
    <row r="403" spans="1:21" ht="14.45" customHeight="1" x14ac:dyDescent="0.2">
      <c r="A403" s="627">
        <v>22</v>
      </c>
      <c r="B403" s="628" t="s">
        <v>934</v>
      </c>
      <c r="C403" s="628" t="s">
        <v>938</v>
      </c>
      <c r="D403" s="629" t="s">
        <v>1553</v>
      </c>
      <c r="E403" s="630" t="s">
        <v>948</v>
      </c>
      <c r="F403" s="628" t="s">
        <v>935</v>
      </c>
      <c r="G403" s="628" t="s">
        <v>1051</v>
      </c>
      <c r="H403" s="628" t="s">
        <v>602</v>
      </c>
      <c r="I403" s="628" t="s">
        <v>895</v>
      </c>
      <c r="J403" s="628" t="s">
        <v>896</v>
      </c>
      <c r="K403" s="628" t="s">
        <v>897</v>
      </c>
      <c r="L403" s="631">
        <v>105.23</v>
      </c>
      <c r="M403" s="631">
        <v>3893.51</v>
      </c>
      <c r="N403" s="628">
        <v>37</v>
      </c>
      <c r="O403" s="632">
        <v>37</v>
      </c>
      <c r="P403" s="631">
        <v>947.07</v>
      </c>
      <c r="Q403" s="633">
        <v>0.24324324324324323</v>
      </c>
      <c r="R403" s="628">
        <v>9</v>
      </c>
      <c r="S403" s="633">
        <v>0.24324324324324326</v>
      </c>
      <c r="T403" s="632">
        <v>9</v>
      </c>
      <c r="U403" s="634">
        <v>0.24324324324324326</v>
      </c>
    </row>
    <row r="404" spans="1:21" ht="14.45" customHeight="1" x14ac:dyDescent="0.2">
      <c r="A404" s="627">
        <v>22</v>
      </c>
      <c r="B404" s="628" t="s">
        <v>934</v>
      </c>
      <c r="C404" s="628" t="s">
        <v>938</v>
      </c>
      <c r="D404" s="629" t="s">
        <v>1553</v>
      </c>
      <c r="E404" s="630" t="s">
        <v>948</v>
      </c>
      <c r="F404" s="628" t="s">
        <v>935</v>
      </c>
      <c r="G404" s="628" t="s">
        <v>1051</v>
      </c>
      <c r="H404" s="628" t="s">
        <v>602</v>
      </c>
      <c r="I404" s="628" t="s">
        <v>898</v>
      </c>
      <c r="J404" s="628" t="s">
        <v>896</v>
      </c>
      <c r="K404" s="628" t="s">
        <v>899</v>
      </c>
      <c r="L404" s="631">
        <v>126.27</v>
      </c>
      <c r="M404" s="631">
        <v>6818.58</v>
      </c>
      <c r="N404" s="628">
        <v>54</v>
      </c>
      <c r="O404" s="632">
        <v>51</v>
      </c>
      <c r="P404" s="631">
        <v>3156.75</v>
      </c>
      <c r="Q404" s="633">
        <v>0.46296296296296297</v>
      </c>
      <c r="R404" s="628">
        <v>25</v>
      </c>
      <c r="S404" s="633">
        <v>0.46296296296296297</v>
      </c>
      <c r="T404" s="632">
        <v>23.5</v>
      </c>
      <c r="U404" s="634">
        <v>0.46078431372549017</v>
      </c>
    </row>
    <row r="405" spans="1:21" ht="14.45" customHeight="1" x14ac:dyDescent="0.2">
      <c r="A405" s="627">
        <v>22</v>
      </c>
      <c r="B405" s="628" t="s">
        <v>934</v>
      </c>
      <c r="C405" s="628" t="s">
        <v>938</v>
      </c>
      <c r="D405" s="629" t="s">
        <v>1553</v>
      </c>
      <c r="E405" s="630" t="s">
        <v>948</v>
      </c>
      <c r="F405" s="628" t="s">
        <v>935</v>
      </c>
      <c r="G405" s="628" t="s">
        <v>1051</v>
      </c>
      <c r="H405" s="628" t="s">
        <v>602</v>
      </c>
      <c r="I405" s="628" t="s">
        <v>1058</v>
      </c>
      <c r="J405" s="628" t="s">
        <v>896</v>
      </c>
      <c r="K405" s="628" t="s">
        <v>1059</v>
      </c>
      <c r="L405" s="631">
        <v>63.14</v>
      </c>
      <c r="M405" s="631">
        <v>378.84000000000003</v>
      </c>
      <c r="N405" s="628">
        <v>6</v>
      </c>
      <c r="O405" s="632">
        <v>4.5</v>
      </c>
      <c r="P405" s="631">
        <v>252.56</v>
      </c>
      <c r="Q405" s="633">
        <v>0.66666666666666663</v>
      </c>
      <c r="R405" s="628">
        <v>4</v>
      </c>
      <c r="S405" s="633">
        <v>0.66666666666666663</v>
      </c>
      <c r="T405" s="632">
        <v>2.5</v>
      </c>
      <c r="U405" s="634">
        <v>0.55555555555555558</v>
      </c>
    </row>
    <row r="406" spans="1:21" ht="14.45" customHeight="1" x14ac:dyDescent="0.2">
      <c r="A406" s="627">
        <v>22</v>
      </c>
      <c r="B406" s="628" t="s">
        <v>934</v>
      </c>
      <c r="C406" s="628" t="s">
        <v>938</v>
      </c>
      <c r="D406" s="629" t="s">
        <v>1553</v>
      </c>
      <c r="E406" s="630" t="s">
        <v>948</v>
      </c>
      <c r="F406" s="628" t="s">
        <v>935</v>
      </c>
      <c r="G406" s="628" t="s">
        <v>1051</v>
      </c>
      <c r="H406" s="628" t="s">
        <v>602</v>
      </c>
      <c r="I406" s="628" t="s">
        <v>902</v>
      </c>
      <c r="J406" s="628" t="s">
        <v>896</v>
      </c>
      <c r="K406" s="628" t="s">
        <v>903</v>
      </c>
      <c r="L406" s="631">
        <v>84.18</v>
      </c>
      <c r="M406" s="631">
        <v>3956.4600000000019</v>
      </c>
      <c r="N406" s="628">
        <v>47</v>
      </c>
      <c r="O406" s="632">
        <v>42.5</v>
      </c>
      <c r="P406" s="631">
        <v>1936.140000000001</v>
      </c>
      <c r="Q406" s="633">
        <v>0.48936170212765961</v>
      </c>
      <c r="R406" s="628">
        <v>23</v>
      </c>
      <c r="S406" s="633">
        <v>0.48936170212765956</v>
      </c>
      <c r="T406" s="632">
        <v>20.5</v>
      </c>
      <c r="U406" s="634">
        <v>0.4823529411764706</v>
      </c>
    </row>
    <row r="407" spans="1:21" ht="14.45" customHeight="1" x14ac:dyDescent="0.2">
      <c r="A407" s="627">
        <v>22</v>
      </c>
      <c r="B407" s="628" t="s">
        <v>934</v>
      </c>
      <c r="C407" s="628" t="s">
        <v>938</v>
      </c>
      <c r="D407" s="629" t="s">
        <v>1553</v>
      </c>
      <c r="E407" s="630" t="s">
        <v>948</v>
      </c>
      <c r="F407" s="628" t="s">
        <v>935</v>
      </c>
      <c r="G407" s="628" t="s">
        <v>1051</v>
      </c>
      <c r="H407" s="628" t="s">
        <v>329</v>
      </c>
      <c r="I407" s="628" t="s">
        <v>1065</v>
      </c>
      <c r="J407" s="628" t="s">
        <v>617</v>
      </c>
      <c r="K407" s="628" t="s">
        <v>1066</v>
      </c>
      <c r="L407" s="631">
        <v>126.27</v>
      </c>
      <c r="M407" s="631">
        <v>378.81</v>
      </c>
      <c r="N407" s="628">
        <v>3</v>
      </c>
      <c r="O407" s="632">
        <v>1</v>
      </c>
      <c r="P407" s="631">
        <v>378.81</v>
      </c>
      <c r="Q407" s="633">
        <v>1</v>
      </c>
      <c r="R407" s="628">
        <v>3</v>
      </c>
      <c r="S407" s="633">
        <v>1</v>
      </c>
      <c r="T407" s="632">
        <v>1</v>
      </c>
      <c r="U407" s="634">
        <v>1</v>
      </c>
    </row>
    <row r="408" spans="1:21" ht="14.45" customHeight="1" x14ac:dyDescent="0.2">
      <c r="A408" s="627">
        <v>22</v>
      </c>
      <c r="B408" s="628" t="s">
        <v>934</v>
      </c>
      <c r="C408" s="628" t="s">
        <v>938</v>
      </c>
      <c r="D408" s="629" t="s">
        <v>1553</v>
      </c>
      <c r="E408" s="630" t="s">
        <v>948</v>
      </c>
      <c r="F408" s="628" t="s">
        <v>935</v>
      </c>
      <c r="G408" s="628" t="s">
        <v>1051</v>
      </c>
      <c r="H408" s="628" t="s">
        <v>329</v>
      </c>
      <c r="I408" s="628" t="s">
        <v>1067</v>
      </c>
      <c r="J408" s="628" t="s">
        <v>617</v>
      </c>
      <c r="K408" s="628" t="s">
        <v>618</v>
      </c>
      <c r="L408" s="631">
        <v>84.18</v>
      </c>
      <c r="M408" s="631">
        <v>84.18</v>
      </c>
      <c r="N408" s="628">
        <v>1</v>
      </c>
      <c r="O408" s="632">
        <v>1</v>
      </c>
      <c r="P408" s="631"/>
      <c r="Q408" s="633">
        <v>0</v>
      </c>
      <c r="R408" s="628"/>
      <c r="S408" s="633">
        <v>0</v>
      </c>
      <c r="T408" s="632"/>
      <c r="U408" s="634">
        <v>0</v>
      </c>
    </row>
    <row r="409" spans="1:21" ht="14.45" customHeight="1" x14ac:dyDescent="0.2">
      <c r="A409" s="627">
        <v>22</v>
      </c>
      <c r="B409" s="628" t="s">
        <v>934</v>
      </c>
      <c r="C409" s="628" t="s">
        <v>938</v>
      </c>
      <c r="D409" s="629" t="s">
        <v>1553</v>
      </c>
      <c r="E409" s="630" t="s">
        <v>948</v>
      </c>
      <c r="F409" s="628" t="s">
        <v>935</v>
      </c>
      <c r="G409" s="628" t="s">
        <v>1051</v>
      </c>
      <c r="H409" s="628" t="s">
        <v>602</v>
      </c>
      <c r="I409" s="628" t="s">
        <v>900</v>
      </c>
      <c r="J409" s="628" t="s">
        <v>896</v>
      </c>
      <c r="K409" s="628" t="s">
        <v>901</v>
      </c>
      <c r="L409" s="631">
        <v>49.08</v>
      </c>
      <c r="M409" s="631">
        <v>98.16</v>
      </c>
      <c r="N409" s="628">
        <v>2</v>
      </c>
      <c r="O409" s="632">
        <v>1</v>
      </c>
      <c r="P409" s="631">
        <v>49.08</v>
      </c>
      <c r="Q409" s="633">
        <v>0.5</v>
      </c>
      <c r="R409" s="628">
        <v>1</v>
      </c>
      <c r="S409" s="633">
        <v>0.5</v>
      </c>
      <c r="T409" s="632">
        <v>0.5</v>
      </c>
      <c r="U409" s="634">
        <v>0.5</v>
      </c>
    </row>
    <row r="410" spans="1:21" ht="14.45" customHeight="1" x14ac:dyDescent="0.2">
      <c r="A410" s="627">
        <v>22</v>
      </c>
      <c r="B410" s="628" t="s">
        <v>934</v>
      </c>
      <c r="C410" s="628" t="s">
        <v>938</v>
      </c>
      <c r="D410" s="629" t="s">
        <v>1553</v>
      </c>
      <c r="E410" s="630" t="s">
        <v>948</v>
      </c>
      <c r="F410" s="628" t="s">
        <v>935</v>
      </c>
      <c r="G410" s="628" t="s">
        <v>1051</v>
      </c>
      <c r="H410" s="628" t="s">
        <v>602</v>
      </c>
      <c r="I410" s="628" t="s">
        <v>904</v>
      </c>
      <c r="J410" s="628" t="s">
        <v>617</v>
      </c>
      <c r="K410" s="628" t="s">
        <v>618</v>
      </c>
      <c r="L410" s="631">
        <v>84.18</v>
      </c>
      <c r="M410" s="631">
        <v>1851.9600000000005</v>
      </c>
      <c r="N410" s="628">
        <v>22</v>
      </c>
      <c r="O410" s="632">
        <v>18.5</v>
      </c>
      <c r="P410" s="631">
        <v>589.26</v>
      </c>
      <c r="Q410" s="633">
        <v>0.31818181818181807</v>
      </c>
      <c r="R410" s="628">
        <v>7</v>
      </c>
      <c r="S410" s="633">
        <v>0.31818181818181818</v>
      </c>
      <c r="T410" s="632">
        <v>6</v>
      </c>
      <c r="U410" s="634">
        <v>0.32432432432432434</v>
      </c>
    </row>
    <row r="411" spans="1:21" ht="14.45" customHeight="1" x14ac:dyDescent="0.2">
      <c r="A411" s="627">
        <v>22</v>
      </c>
      <c r="B411" s="628" t="s">
        <v>934</v>
      </c>
      <c r="C411" s="628" t="s">
        <v>938</v>
      </c>
      <c r="D411" s="629" t="s">
        <v>1553</v>
      </c>
      <c r="E411" s="630" t="s">
        <v>948</v>
      </c>
      <c r="F411" s="628" t="s">
        <v>935</v>
      </c>
      <c r="G411" s="628" t="s">
        <v>1051</v>
      </c>
      <c r="H411" s="628" t="s">
        <v>602</v>
      </c>
      <c r="I411" s="628" t="s">
        <v>1068</v>
      </c>
      <c r="J411" s="628" t="s">
        <v>617</v>
      </c>
      <c r="K411" s="628" t="s">
        <v>1063</v>
      </c>
      <c r="L411" s="631">
        <v>105.23</v>
      </c>
      <c r="M411" s="631">
        <v>1262.76</v>
      </c>
      <c r="N411" s="628">
        <v>12</v>
      </c>
      <c r="O411" s="632">
        <v>11.5</v>
      </c>
      <c r="P411" s="631">
        <v>420.92</v>
      </c>
      <c r="Q411" s="633">
        <v>0.33333333333333337</v>
      </c>
      <c r="R411" s="628">
        <v>4</v>
      </c>
      <c r="S411" s="633">
        <v>0.33333333333333331</v>
      </c>
      <c r="T411" s="632">
        <v>4</v>
      </c>
      <c r="U411" s="634">
        <v>0.34782608695652173</v>
      </c>
    </row>
    <row r="412" spans="1:21" ht="14.45" customHeight="1" x14ac:dyDescent="0.2">
      <c r="A412" s="627">
        <v>22</v>
      </c>
      <c r="B412" s="628" t="s">
        <v>934</v>
      </c>
      <c r="C412" s="628" t="s">
        <v>938</v>
      </c>
      <c r="D412" s="629" t="s">
        <v>1553</v>
      </c>
      <c r="E412" s="630" t="s">
        <v>948</v>
      </c>
      <c r="F412" s="628" t="s">
        <v>935</v>
      </c>
      <c r="G412" s="628" t="s">
        <v>1051</v>
      </c>
      <c r="H412" s="628" t="s">
        <v>602</v>
      </c>
      <c r="I412" s="628" t="s">
        <v>1069</v>
      </c>
      <c r="J412" s="628" t="s">
        <v>617</v>
      </c>
      <c r="K412" s="628" t="s">
        <v>1061</v>
      </c>
      <c r="L412" s="631">
        <v>63.14</v>
      </c>
      <c r="M412" s="631">
        <v>189.42000000000002</v>
      </c>
      <c r="N412" s="628">
        <v>3</v>
      </c>
      <c r="O412" s="632">
        <v>2</v>
      </c>
      <c r="P412" s="631"/>
      <c r="Q412" s="633">
        <v>0</v>
      </c>
      <c r="R412" s="628"/>
      <c r="S412" s="633">
        <v>0</v>
      </c>
      <c r="T412" s="632"/>
      <c r="U412" s="634">
        <v>0</v>
      </c>
    </row>
    <row r="413" spans="1:21" ht="14.45" customHeight="1" x14ac:dyDescent="0.2">
      <c r="A413" s="627">
        <v>22</v>
      </c>
      <c r="B413" s="628" t="s">
        <v>934</v>
      </c>
      <c r="C413" s="628" t="s">
        <v>938</v>
      </c>
      <c r="D413" s="629" t="s">
        <v>1553</v>
      </c>
      <c r="E413" s="630" t="s">
        <v>948</v>
      </c>
      <c r="F413" s="628" t="s">
        <v>935</v>
      </c>
      <c r="G413" s="628" t="s">
        <v>1051</v>
      </c>
      <c r="H413" s="628" t="s">
        <v>602</v>
      </c>
      <c r="I413" s="628" t="s">
        <v>906</v>
      </c>
      <c r="J413" s="628" t="s">
        <v>617</v>
      </c>
      <c r="K413" s="628" t="s">
        <v>907</v>
      </c>
      <c r="L413" s="631">
        <v>49.08</v>
      </c>
      <c r="M413" s="631">
        <v>196.32</v>
      </c>
      <c r="N413" s="628">
        <v>4</v>
      </c>
      <c r="O413" s="632">
        <v>2</v>
      </c>
      <c r="P413" s="631"/>
      <c r="Q413" s="633">
        <v>0</v>
      </c>
      <c r="R413" s="628"/>
      <c r="S413" s="633">
        <v>0</v>
      </c>
      <c r="T413" s="632"/>
      <c r="U413" s="634">
        <v>0</v>
      </c>
    </row>
    <row r="414" spans="1:21" ht="14.45" customHeight="1" x14ac:dyDescent="0.2">
      <c r="A414" s="627">
        <v>22</v>
      </c>
      <c r="B414" s="628" t="s">
        <v>934</v>
      </c>
      <c r="C414" s="628" t="s">
        <v>938</v>
      </c>
      <c r="D414" s="629" t="s">
        <v>1553</v>
      </c>
      <c r="E414" s="630" t="s">
        <v>948</v>
      </c>
      <c r="F414" s="628" t="s">
        <v>935</v>
      </c>
      <c r="G414" s="628" t="s">
        <v>1051</v>
      </c>
      <c r="H414" s="628" t="s">
        <v>602</v>
      </c>
      <c r="I414" s="628" t="s">
        <v>1070</v>
      </c>
      <c r="J414" s="628" t="s">
        <v>617</v>
      </c>
      <c r="K414" s="628" t="s">
        <v>1066</v>
      </c>
      <c r="L414" s="631">
        <v>126.27</v>
      </c>
      <c r="M414" s="631">
        <v>2146.59</v>
      </c>
      <c r="N414" s="628">
        <v>17</v>
      </c>
      <c r="O414" s="632">
        <v>12.5</v>
      </c>
      <c r="P414" s="631">
        <v>505.08</v>
      </c>
      <c r="Q414" s="633">
        <v>0.23529411764705879</v>
      </c>
      <c r="R414" s="628">
        <v>4</v>
      </c>
      <c r="S414" s="633">
        <v>0.23529411764705882</v>
      </c>
      <c r="T414" s="632">
        <v>3</v>
      </c>
      <c r="U414" s="634">
        <v>0.24</v>
      </c>
    </row>
    <row r="415" spans="1:21" ht="14.45" customHeight="1" x14ac:dyDescent="0.2">
      <c r="A415" s="627">
        <v>22</v>
      </c>
      <c r="B415" s="628" t="s">
        <v>934</v>
      </c>
      <c r="C415" s="628" t="s">
        <v>938</v>
      </c>
      <c r="D415" s="629" t="s">
        <v>1553</v>
      </c>
      <c r="E415" s="630" t="s">
        <v>948</v>
      </c>
      <c r="F415" s="628" t="s">
        <v>935</v>
      </c>
      <c r="G415" s="628" t="s">
        <v>1051</v>
      </c>
      <c r="H415" s="628" t="s">
        <v>602</v>
      </c>
      <c r="I415" s="628" t="s">
        <v>1071</v>
      </c>
      <c r="J415" s="628" t="s">
        <v>617</v>
      </c>
      <c r="K415" s="628" t="s">
        <v>1053</v>
      </c>
      <c r="L415" s="631">
        <v>74.08</v>
      </c>
      <c r="M415" s="631">
        <v>222.24</v>
      </c>
      <c r="N415" s="628">
        <v>3</v>
      </c>
      <c r="O415" s="632">
        <v>3</v>
      </c>
      <c r="P415" s="631">
        <v>148.16</v>
      </c>
      <c r="Q415" s="633">
        <v>0.66666666666666663</v>
      </c>
      <c r="R415" s="628">
        <v>2</v>
      </c>
      <c r="S415" s="633">
        <v>0.66666666666666663</v>
      </c>
      <c r="T415" s="632">
        <v>2</v>
      </c>
      <c r="U415" s="634">
        <v>0.66666666666666663</v>
      </c>
    </row>
    <row r="416" spans="1:21" ht="14.45" customHeight="1" x14ac:dyDescent="0.2">
      <c r="A416" s="627">
        <v>22</v>
      </c>
      <c r="B416" s="628" t="s">
        <v>934</v>
      </c>
      <c r="C416" s="628" t="s">
        <v>938</v>
      </c>
      <c r="D416" s="629" t="s">
        <v>1553</v>
      </c>
      <c r="E416" s="630" t="s">
        <v>948</v>
      </c>
      <c r="F416" s="628" t="s">
        <v>935</v>
      </c>
      <c r="G416" s="628" t="s">
        <v>1051</v>
      </c>
      <c r="H416" s="628" t="s">
        <v>602</v>
      </c>
      <c r="I416" s="628" t="s">
        <v>905</v>
      </c>
      <c r="J416" s="628" t="s">
        <v>617</v>
      </c>
      <c r="K416" s="628" t="s">
        <v>620</v>
      </c>
      <c r="L416" s="631">
        <v>94.28</v>
      </c>
      <c r="M416" s="631">
        <v>377.12</v>
      </c>
      <c r="N416" s="628">
        <v>4</v>
      </c>
      <c r="O416" s="632">
        <v>3</v>
      </c>
      <c r="P416" s="631">
        <v>282.84000000000003</v>
      </c>
      <c r="Q416" s="633">
        <v>0.75000000000000011</v>
      </c>
      <c r="R416" s="628">
        <v>3</v>
      </c>
      <c r="S416" s="633">
        <v>0.75</v>
      </c>
      <c r="T416" s="632">
        <v>2</v>
      </c>
      <c r="U416" s="634">
        <v>0.66666666666666663</v>
      </c>
    </row>
    <row r="417" spans="1:21" ht="14.45" customHeight="1" x14ac:dyDescent="0.2">
      <c r="A417" s="627">
        <v>22</v>
      </c>
      <c r="B417" s="628" t="s">
        <v>934</v>
      </c>
      <c r="C417" s="628" t="s">
        <v>938</v>
      </c>
      <c r="D417" s="629" t="s">
        <v>1553</v>
      </c>
      <c r="E417" s="630" t="s">
        <v>948</v>
      </c>
      <c r="F417" s="628" t="s">
        <v>935</v>
      </c>
      <c r="G417" s="628" t="s">
        <v>1051</v>
      </c>
      <c r="H417" s="628" t="s">
        <v>602</v>
      </c>
      <c r="I417" s="628" t="s">
        <v>1072</v>
      </c>
      <c r="J417" s="628" t="s">
        <v>617</v>
      </c>
      <c r="K417" s="628" t="s">
        <v>1055</v>
      </c>
      <c r="L417" s="631">
        <v>168.36</v>
      </c>
      <c r="M417" s="631">
        <v>1346.88</v>
      </c>
      <c r="N417" s="628">
        <v>8</v>
      </c>
      <c r="O417" s="632">
        <v>5</v>
      </c>
      <c r="P417" s="631">
        <v>336.72</v>
      </c>
      <c r="Q417" s="633">
        <v>0.25</v>
      </c>
      <c r="R417" s="628">
        <v>2</v>
      </c>
      <c r="S417" s="633">
        <v>0.25</v>
      </c>
      <c r="T417" s="632">
        <v>1.5</v>
      </c>
      <c r="U417" s="634">
        <v>0.3</v>
      </c>
    </row>
    <row r="418" spans="1:21" ht="14.45" customHeight="1" x14ac:dyDescent="0.2">
      <c r="A418" s="627">
        <v>22</v>
      </c>
      <c r="B418" s="628" t="s">
        <v>934</v>
      </c>
      <c r="C418" s="628" t="s">
        <v>938</v>
      </c>
      <c r="D418" s="629" t="s">
        <v>1553</v>
      </c>
      <c r="E418" s="630" t="s">
        <v>948</v>
      </c>
      <c r="F418" s="628" t="s">
        <v>935</v>
      </c>
      <c r="G418" s="628" t="s">
        <v>1051</v>
      </c>
      <c r="H418" s="628" t="s">
        <v>602</v>
      </c>
      <c r="I418" s="628" t="s">
        <v>1073</v>
      </c>
      <c r="J418" s="628" t="s">
        <v>617</v>
      </c>
      <c r="K418" s="628" t="s">
        <v>1057</v>
      </c>
      <c r="L418" s="631">
        <v>115.33</v>
      </c>
      <c r="M418" s="631">
        <v>1037.97</v>
      </c>
      <c r="N418" s="628">
        <v>9</v>
      </c>
      <c r="O418" s="632">
        <v>9</v>
      </c>
      <c r="P418" s="631">
        <v>576.65</v>
      </c>
      <c r="Q418" s="633">
        <v>0.55555555555555547</v>
      </c>
      <c r="R418" s="628">
        <v>5</v>
      </c>
      <c r="S418" s="633">
        <v>0.55555555555555558</v>
      </c>
      <c r="T418" s="632">
        <v>5</v>
      </c>
      <c r="U418" s="634">
        <v>0.55555555555555558</v>
      </c>
    </row>
    <row r="419" spans="1:21" ht="14.45" customHeight="1" x14ac:dyDescent="0.2">
      <c r="A419" s="627">
        <v>22</v>
      </c>
      <c r="B419" s="628" t="s">
        <v>934</v>
      </c>
      <c r="C419" s="628" t="s">
        <v>938</v>
      </c>
      <c r="D419" s="629" t="s">
        <v>1553</v>
      </c>
      <c r="E419" s="630" t="s">
        <v>948</v>
      </c>
      <c r="F419" s="628" t="s">
        <v>935</v>
      </c>
      <c r="G419" s="628" t="s">
        <v>1078</v>
      </c>
      <c r="H419" s="628" t="s">
        <v>329</v>
      </c>
      <c r="I419" s="628" t="s">
        <v>1079</v>
      </c>
      <c r="J419" s="628" t="s">
        <v>1080</v>
      </c>
      <c r="K419" s="628" t="s">
        <v>1081</v>
      </c>
      <c r="L419" s="631">
        <v>0</v>
      </c>
      <c r="M419" s="631">
        <v>0</v>
      </c>
      <c r="N419" s="628">
        <v>2</v>
      </c>
      <c r="O419" s="632">
        <v>2</v>
      </c>
      <c r="P419" s="631">
        <v>0</v>
      </c>
      <c r="Q419" s="633"/>
      <c r="R419" s="628">
        <v>2</v>
      </c>
      <c r="S419" s="633">
        <v>1</v>
      </c>
      <c r="T419" s="632">
        <v>2</v>
      </c>
      <c r="U419" s="634">
        <v>1</v>
      </c>
    </row>
    <row r="420" spans="1:21" ht="14.45" customHeight="1" x14ac:dyDescent="0.2">
      <c r="A420" s="627">
        <v>22</v>
      </c>
      <c r="B420" s="628" t="s">
        <v>934</v>
      </c>
      <c r="C420" s="628" t="s">
        <v>938</v>
      </c>
      <c r="D420" s="629" t="s">
        <v>1553</v>
      </c>
      <c r="E420" s="630" t="s">
        <v>948</v>
      </c>
      <c r="F420" s="628" t="s">
        <v>935</v>
      </c>
      <c r="G420" s="628" t="s">
        <v>1394</v>
      </c>
      <c r="H420" s="628" t="s">
        <v>329</v>
      </c>
      <c r="I420" s="628" t="s">
        <v>1395</v>
      </c>
      <c r="J420" s="628" t="s">
        <v>1396</v>
      </c>
      <c r="K420" s="628" t="s">
        <v>1397</v>
      </c>
      <c r="L420" s="631">
        <v>121.92</v>
      </c>
      <c r="M420" s="631">
        <v>121.92</v>
      </c>
      <c r="N420" s="628">
        <v>1</v>
      </c>
      <c r="O420" s="632">
        <v>1</v>
      </c>
      <c r="P420" s="631">
        <v>121.92</v>
      </c>
      <c r="Q420" s="633">
        <v>1</v>
      </c>
      <c r="R420" s="628">
        <v>1</v>
      </c>
      <c r="S420" s="633">
        <v>1</v>
      </c>
      <c r="T420" s="632">
        <v>1</v>
      </c>
      <c r="U420" s="634">
        <v>1</v>
      </c>
    </row>
    <row r="421" spans="1:21" ht="14.45" customHeight="1" x14ac:dyDescent="0.2">
      <c r="A421" s="627">
        <v>22</v>
      </c>
      <c r="B421" s="628" t="s">
        <v>934</v>
      </c>
      <c r="C421" s="628" t="s">
        <v>938</v>
      </c>
      <c r="D421" s="629" t="s">
        <v>1553</v>
      </c>
      <c r="E421" s="630" t="s">
        <v>948</v>
      </c>
      <c r="F421" s="628" t="s">
        <v>935</v>
      </c>
      <c r="G421" s="628" t="s">
        <v>1517</v>
      </c>
      <c r="H421" s="628" t="s">
        <v>602</v>
      </c>
      <c r="I421" s="628" t="s">
        <v>1518</v>
      </c>
      <c r="J421" s="628" t="s">
        <v>1519</v>
      </c>
      <c r="K421" s="628" t="s">
        <v>1520</v>
      </c>
      <c r="L421" s="631">
        <v>0</v>
      </c>
      <c r="M421" s="631">
        <v>0</v>
      </c>
      <c r="N421" s="628">
        <v>2</v>
      </c>
      <c r="O421" s="632">
        <v>1.5</v>
      </c>
      <c r="P421" s="631">
        <v>0</v>
      </c>
      <c r="Q421" s="633"/>
      <c r="R421" s="628">
        <v>2</v>
      </c>
      <c r="S421" s="633">
        <v>1</v>
      </c>
      <c r="T421" s="632">
        <v>1.5</v>
      </c>
      <c r="U421" s="634">
        <v>1</v>
      </c>
    </row>
    <row r="422" spans="1:21" ht="14.45" customHeight="1" x14ac:dyDescent="0.2">
      <c r="A422" s="627">
        <v>22</v>
      </c>
      <c r="B422" s="628" t="s">
        <v>934</v>
      </c>
      <c r="C422" s="628" t="s">
        <v>938</v>
      </c>
      <c r="D422" s="629" t="s">
        <v>1553</v>
      </c>
      <c r="E422" s="630" t="s">
        <v>944</v>
      </c>
      <c r="F422" s="628" t="s">
        <v>935</v>
      </c>
      <c r="G422" s="628" t="s">
        <v>1521</v>
      </c>
      <c r="H422" s="628" t="s">
        <v>329</v>
      </c>
      <c r="I422" s="628" t="s">
        <v>1522</v>
      </c>
      <c r="J422" s="628" t="s">
        <v>1523</v>
      </c>
      <c r="K422" s="628" t="s">
        <v>1524</v>
      </c>
      <c r="L422" s="631">
        <v>329.56</v>
      </c>
      <c r="M422" s="631">
        <v>329.56</v>
      </c>
      <c r="N422" s="628">
        <v>1</v>
      </c>
      <c r="O422" s="632">
        <v>1</v>
      </c>
      <c r="P422" s="631">
        <v>329.56</v>
      </c>
      <c r="Q422" s="633">
        <v>1</v>
      </c>
      <c r="R422" s="628">
        <v>1</v>
      </c>
      <c r="S422" s="633">
        <v>1</v>
      </c>
      <c r="T422" s="632">
        <v>1</v>
      </c>
      <c r="U422" s="634">
        <v>1</v>
      </c>
    </row>
    <row r="423" spans="1:21" ht="14.45" customHeight="1" x14ac:dyDescent="0.2">
      <c r="A423" s="627">
        <v>22</v>
      </c>
      <c r="B423" s="628" t="s">
        <v>934</v>
      </c>
      <c r="C423" s="628" t="s">
        <v>938</v>
      </c>
      <c r="D423" s="629" t="s">
        <v>1553</v>
      </c>
      <c r="E423" s="630" t="s">
        <v>944</v>
      </c>
      <c r="F423" s="628" t="s">
        <v>935</v>
      </c>
      <c r="G423" s="628" t="s">
        <v>968</v>
      </c>
      <c r="H423" s="628" t="s">
        <v>329</v>
      </c>
      <c r="I423" s="628" t="s">
        <v>972</v>
      </c>
      <c r="J423" s="628" t="s">
        <v>970</v>
      </c>
      <c r="K423" s="628" t="s">
        <v>973</v>
      </c>
      <c r="L423" s="631">
        <v>182.22</v>
      </c>
      <c r="M423" s="631">
        <v>546.66</v>
      </c>
      <c r="N423" s="628">
        <v>3</v>
      </c>
      <c r="O423" s="632">
        <v>1</v>
      </c>
      <c r="P423" s="631"/>
      <c r="Q423" s="633">
        <v>0</v>
      </c>
      <c r="R423" s="628"/>
      <c r="S423" s="633">
        <v>0</v>
      </c>
      <c r="T423" s="632"/>
      <c r="U423" s="634">
        <v>0</v>
      </c>
    </row>
    <row r="424" spans="1:21" ht="14.45" customHeight="1" x14ac:dyDescent="0.2">
      <c r="A424" s="627">
        <v>22</v>
      </c>
      <c r="B424" s="628" t="s">
        <v>934</v>
      </c>
      <c r="C424" s="628" t="s">
        <v>938</v>
      </c>
      <c r="D424" s="629" t="s">
        <v>1553</v>
      </c>
      <c r="E424" s="630" t="s">
        <v>944</v>
      </c>
      <c r="F424" s="628" t="s">
        <v>935</v>
      </c>
      <c r="G424" s="628" t="s">
        <v>1525</v>
      </c>
      <c r="H424" s="628" t="s">
        <v>329</v>
      </c>
      <c r="I424" s="628" t="s">
        <v>1526</v>
      </c>
      <c r="J424" s="628" t="s">
        <v>1527</v>
      </c>
      <c r="K424" s="628" t="s">
        <v>1528</v>
      </c>
      <c r="L424" s="631">
        <v>93.49</v>
      </c>
      <c r="M424" s="631">
        <v>93.49</v>
      </c>
      <c r="N424" s="628">
        <v>1</v>
      </c>
      <c r="O424" s="632">
        <v>1</v>
      </c>
      <c r="P424" s="631"/>
      <c r="Q424" s="633">
        <v>0</v>
      </c>
      <c r="R424" s="628"/>
      <c r="S424" s="633">
        <v>0</v>
      </c>
      <c r="T424" s="632"/>
      <c r="U424" s="634">
        <v>0</v>
      </c>
    </row>
    <row r="425" spans="1:21" ht="14.45" customHeight="1" x14ac:dyDescent="0.2">
      <c r="A425" s="627">
        <v>22</v>
      </c>
      <c r="B425" s="628" t="s">
        <v>934</v>
      </c>
      <c r="C425" s="628" t="s">
        <v>938</v>
      </c>
      <c r="D425" s="629" t="s">
        <v>1553</v>
      </c>
      <c r="E425" s="630" t="s">
        <v>944</v>
      </c>
      <c r="F425" s="628" t="s">
        <v>935</v>
      </c>
      <c r="G425" s="628" t="s">
        <v>1496</v>
      </c>
      <c r="H425" s="628" t="s">
        <v>329</v>
      </c>
      <c r="I425" s="628" t="s">
        <v>1529</v>
      </c>
      <c r="J425" s="628" t="s">
        <v>1498</v>
      </c>
      <c r="K425" s="628" t="s">
        <v>1530</v>
      </c>
      <c r="L425" s="631">
        <v>180.93</v>
      </c>
      <c r="M425" s="631">
        <v>180.93</v>
      </c>
      <c r="N425" s="628">
        <v>1</v>
      </c>
      <c r="O425" s="632">
        <v>1</v>
      </c>
      <c r="P425" s="631">
        <v>180.93</v>
      </c>
      <c r="Q425" s="633">
        <v>1</v>
      </c>
      <c r="R425" s="628">
        <v>1</v>
      </c>
      <c r="S425" s="633">
        <v>1</v>
      </c>
      <c r="T425" s="632">
        <v>1</v>
      </c>
      <c r="U425" s="634">
        <v>1</v>
      </c>
    </row>
    <row r="426" spans="1:21" ht="14.45" customHeight="1" x14ac:dyDescent="0.2">
      <c r="A426" s="627">
        <v>22</v>
      </c>
      <c r="B426" s="628" t="s">
        <v>934</v>
      </c>
      <c r="C426" s="628" t="s">
        <v>938</v>
      </c>
      <c r="D426" s="629" t="s">
        <v>1553</v>
      </c>
      <c r="E426" s="630" t="s">
        <v>944</v>
      </c>
      <c r="F426" s="628" t="s">
        <v>935</v>
      </c>
      <c r="G426" s="628" t="s">
        <v>1187</v>
      </c>
      <c r="H426" s="628" t="s">
        <v>329</v>
      </c>
      <c r="I426" s="628" t="s">
        <v>1188</v>
      </c>
      <c r="J426" s="628" t="s">
        <v>1189</v>
      </c>
      <c r="K426" s="628" t="s">
        <v>1190</v>
      </c>
      <c r="L426" s="631">
        <v>42.14</v>
      </c>
      <c r="M426" s="631">
        <v>42.14</v>
      </c>
      <c r="N426" s="628">
        <v>1</v>
      </c>
      <c r="O426" s="632">
        <v>1</v>
      </c>
      <c r="P426" s="631"/>
      <c r="Q426" s="633">
        <v>0</v>
      </c>
      <c r="R426" s="628"/>
      <c r="S426" s="633">
        <v>0</v>
      </c>
      <c r="T426" s="632"/>
      <c r="U426" s="634">
        <v>0</v>
      </c>
    </row>
    <row r="427" spans="1:21" ht="14.45" customHeight="1" x14ac:dyDescent="0.2">
      <c r="A427" s="627">
        <v>22</v>
      </c>
      <c r="B427" s="628" t="s">
        <v>934</v>
      </c>
      <c r="C427" s="628" t="s">
        <v>938</v>
      </c>
      <c r="D427" s="629" t="s">
        <v>1553</v>
      </c>
      <c r="E427" s="630" t="s">
        <v>944</v>
      </c>
      <c r="F427" s="628" t="s">
        <v>935</v>
      </c>
      <c r="G427" s="628" t="s">
        <v>1531</v>
      </c>
      <c r="H427" s="628" t="s">
        <v>329</v>
      </c>
      <c r="I427" s="628" t="s">
        <v>1532</v>
      </c>
      <c r="J427" s="628" t="s">
        <v>1533</v>
      </c>
      <c r="K427" s="628" t="s">
        <v>1534</v>
      </c>
      <c r="L427" s="631">
        <v>150</v>
      </c>
      <c r="M427" s="631">
        <v>300</v>
      </c>
      <c r="N427" s="628">
        <v>2</v>
      </c>
      <c r="O427" s="632">
        <v>2</v>
      </c>
      <c r="P427" s="631"/>
      <c r="Q427" s="633">
        <v>0</v>
      </c>
      <c r="R427" s="628"/>
      <c r="S427" s="633">
        <v>0</v>
      </c>
      <c r="T427" s="632"/>
      <c r="U427" s="634">
        <v>0</v>
      </c>
    </row>
    <row r="428" spans="1:21" ht="14.45" customHeight="1" x14ac:dyDescent="0.2">
      <c r="A428" s="627">
        <v>22</v>
      </c>
      <c r="B428" s="628" t="s">
        <v>934</v>
      </c>
      <c r="C428" s="628" t="s">
        <v>938</v>
      </c>
      <c r="D428" s="629" t="s">
        <v>1553</v>
      </c>
      <c r="E428" s="630" t="s">
        <v>944</v>
      </c>
      <c r="F428" s="628" t="s">
        <v>935</v>
      </c>
      <c r="G428" s="628" t="s">
        <v>1535</v>
      </c>
      <c r="H428" s="628" t="s">
        <v>602</v>
      </c>
      <c r="I428" s="628" t="s">
        <v>1536</v>
      </c>
      <c r="J428" s="628" t="s">
        <v>1537</v>
      </c>
      <c r="K428" s="628" t="s">
        <v>1538</v>
      </c>
      <c r="L428" s="631">
        <v>70.48</v>
      </c>
      <c r="M428" s="631">
        <v>140.96</v>
      </c>
      <c r="N428" s="628">
        <v>2</v>
      </c>
      <c r="O428" s="632">
        <v>1</v>
      </c>
      <c r="P428" s="631">
        <v>140.96</v>
      </c>
      <c r="Q428" s="633">
        <v>1</v>
      </c>
      <c r="R428" s="628">
        <v>2</v>
      </c>
      <c r="S428" s="633">
        <v>1</v>
      </c>
      <c r="T428" s="632">
        <v>1</v>
      </c>
      <c r="U428" s="634">
        <v>1</v>
      </c>
    </row>
    <row r="429" spans="1:21" ht="14.45" customHeight="1" x14ac:dyDescent="0.2">
      <c r="A429" s="627">
        <v>22</v>
      </c>
      <c r="B429" s="628" t="s">
        <v>934</v>
      </c>
      <c r="C429" s="628" t="s">
        <v>938</v>
      </c>
      <c r="D429" s="629" t="s">
        <v>1553</v>
      </c>
      <c r="E429" s="630" t="s">
        <v>944</v>
      </c>
      <c r="F429" s="628" t="s">
        <v>935</v>
      </c>
      <c r="G429" s="628" t="s">
        <v>1535</v>
      </c>
      <c r="H429" s="628" t="s">
        <v>602</v>
      </c>
      <c r="I429" s="628" t="s">
        <v>1539</v>
      </c>
      <c r="J429" s="628" t="s">
        <v>1537</v>
      </c>
      <c r="K429" s="628" t="s">
        <v>1540</v>
      </c>
      <c r="L429" s="631">
        <v>140.96</v>
      </c>
      <c r="M429" s="631">
        <v>281.92</v>
      </c>
      <c r="N429" s="628">
        <v>2</v>
      </c>
      <c r="O429" s="632">
        <v>1.5</v>
      </c>
      <c r="P429" s="631">
        <v>281.92</v>
      </c>
      <c r="Q429" s="633">
        <v>1</v>
      </c>
      <c r="R429" s="628">
        <v>2</v>
      </c>
      <c r="S429" s="633">
        <v>1</v>
      </c>
      <c r="T429" s="632">
        <v>1.5</v>
      </c>
      <c r="U429" s="634">
        <v>1</v>
      </c>
    </row>
    <row r="430" spans="1:21" ht="14.45" customHeight="1" x14ac:dyDescent="0.2">
      <c r="A430" s="627">
        <v>22</v>
      </c>
      <c r="B430" s="628" t="s">
        <v>934</v>
      </c>
      <c r="C430" s="628" t="s">
        <v>938</v>
      </c>
      <c r="D430" s="629" t="s">
        <v>1553</v>
      </c>
      <c r="E430" s="630" t="s">
        <v>944</v>
      </c>
      <c r="F430" s="628" t="s">
        <v>935</v>
      </c>
      <c r="G430" s="628" t="s">
        <v>1034</v>
      </c>
      <c r="H430" s="628" t="s">
        <v>329</v>
      </c>
      <c r="I430" s="628" t="s">
        <v>1035</v>
      </c>
      <c r="J430" s="628" t="s">
        <v>1036</v>
      </c>
      <c r="K430" s="628" t="s">
        <v>1037</v>
      </c>
      <c r="L430" s="631">
        <v>87.67</v>
      </c>
      <c r="M430" s="631">
        <v>87.67</v>
      </c>
      <c r="N430" s="628">
        <v>1</v>
      </c>
      <c r="O430" s="632">
        <v>1</v>
      </c>
      <c r="P430" s="631"/>
      <c r="Q430" s="633">
        <v>0</v>
      </c>
      <c r="R430" s="628"/>
      <c r="S430" s="633">
        <v>0</v>
      </c>
      <c r="T430" s="632"/>
      <c r="U430" s="634">
        <v>0</v>
      </c>
    </row>
    <row r="431" spans="1:21" ht="14.45" customHeight="1" x14ac:dyDescent="0.2">
      <c r="A431" s="627">
        <v>22</v>
      </c>
      <c r="B431" s="628" t="s">
        <v>934</v>
      </c>
      <c r="C431" s="628" t="s">
        <v>938</v>
      </c>
      <c r="D431" s="629" t="s">
        <v>1553</v>
      </c>
      <c r="E431" s="630" t="s">
        <v>944</v>
      </c>
      <c r="F431" s="628" t="s">
        <v>935</v>
      </c>
      <c r="G431" s="628" t="s">
        <v>1541</v>
      </c>
      <c r="H431" s="628" t="s">
        <v>329</v>
      </c>
      <c r="I431" s="628" t="s">
        <v>1542</v>
      </c>
      <c r="J431" s="628" t="s">
        <v>1543</v>
      </c>
      <c r="K431" s="628" t="s">
        <v>1544</v>
      </c>
      <c r="L431" s="631">
        <v>59.56</v>
      </c>
      <c r="M431" s="631">
        <v>59.56</v>
      </c>
      <c r="N431" s="628">
        <v>1</v>
      </c>
      <c r="O431" s="632">
        <v>1</v>
      </c>
      <c r="P431" s="631"/>
      <c r="Q431" s="633">
        <v>0</v>
      </c>
      <c r="R431" s="628"/>
      <c r="S431" s="633">
        <v>0</v>
      </c>
      <c r="T431" s="632"/>
      <c r="U431" s="634">
        <v>0</v>
      </c>
    </row>
    <row r="432" spans="1:21" ht="14.45" customHeight="1" x14ac:dyDescent="0.2">
      <c r="A432" s="627">
        <v>22</v>
      </c>
      <c r="B432" s="628" t="s">
        <v>934</v>
      </c>
      <c r="C432" s="628" t="s">
        <v>938</v>
      </c>
      <c r="D432" s="629" t="s">
        <v>1553</v>
      </c>
      <c r="E432" s="630" t="s">
        <v>944</v>
      </c>
      <c r="F432" s="628" t="s">
        <v>935</v>
      </c>
      <c r="G432" s="628" t="s">
        <v>1545</v>
      </c>
      <c r="H432" s="628" t="s">
        <v>329</v>
      </c>
      <c r="I432" s="628" t="s">
        <v>1546</v>
      </c>
      <c r="J432" s="628" t="s">
        <v>1547</v>
      </c>
      <c r="K432" s="628" t="s">
        <v>1548</v>
      </c>
      <c r="L432" s="631">
        <v>77.13</v>
      </c>
      <c r="M432" s="631">
        <v>154.26</v>
      </c>
      <c r="N432" s="628">
        <v>2</v>
      </c>
      <c r="O432" s="632">
        <v>1</v>
      </c>
      <c r="P432" s="631">
        <v>154.26</v>
      </c>
      <c r="Q432" s="633">
        <v>1</v>
      </c>
      <c r="R432" s="628">
        <v>2</v>
      </c>
      <c r="S432" s="633">
        <v>1</v>
      </c>
      <c r="T432" s="632">
        <v>1</v>
      </c>
      <c r="U432" s="634">
        <v>1</v>
      </c>
    </row>
    <row r="433" spans="1:21" ht="14.45" customHeight="1" x14ac:dyDescent="0.2">
      <c r="A433" s="627">
        <v>22</v>
      </c>
      <c r="B433" s="628" t="s">
        <v>934</v>
      </c>
      <c r="C433" s="628" t="s">
        <v>938</v>
      </c>
      <c r="D433" s="629" t="s">
        <v>1553</v>
      </c>
      <c r="E433" s="630" t="s">
        <v>944</v>
      </c>
      <c r="F433" s="628" t="s">
        <v>935</v>
      </c>
      <c r="G433" s="628" t="s">
        <v>1549</v>
      </c>
      <c r="H433" s="628" t="s">
        <v>329</v>
      </c>
      <c r="I433" s="628" t="s">
        <v>1550</v>
      </c>
      <c r="J433" s="628" t="s">
        <v>1551</v>
      </c>
      <c r="K433" s="628" t="s">
        <v>1552</v>
      </c>
      <c r="L433" s="631">
        <v>77.13</v>
      </c>
      <c r="M433" s="631">
        <v>154.26</v>
      </c>
      <c r="N433" s="628">
        <v>2</v>
      </c>
      <c r="O433" s="632">
        <v>1.5</v>
      </c>
      <c r="P433" s="631">
        <v>154.26</v>
      </c>
      <c r="Q433" s="633">
        <v>1</v>
      </c>
      <c r="R433" s="628">
        <v>2</v>
      </c>
      <c r="S433" s="633">
        <v>1</v>
      </c>
      <c r="T433" s="632">
        <v>1.5</v>
      </c>
      <c r="U433" s="634">
        <v>1</v>
      </c>
    </row>
    <row r="434" spans="1:21" ht="14.45" customHeight="1" thickBot="1" x14ac:dyDescent="0.25">
      <c r="A434" s="619">
        <v>22</v>
      </c>
      <c r="B434" s="620" t="s">
        <v>934</v>
      </c>
      <c r="C434" s="620" t="s">
        <v>936</v>
      </c>
      <c r="D434" s="621" t="s">
        <v>1554</v>
      </c>
      <c r="E434" s="622" t="s">
        <v>943</v>
      </c>
      <c r="F434" s="620" t="s">
        <v>935</v>
      </c>
      <c r="G434" s="620" t="s">
        <v>1051</v>
      </c>
      <c r="H434" s="620" t="s">
        <v>602</v>
      </c>
      <c r="I434" s="620" t="s">
        <v>902</v>
      </c>
      <c r="J434" s="620" t="s">
        <v>896</v>
      </c>
      <c r="K434" s="620" t="s">
        <v>903</v>
      </c>
      <c r="L434" s="623">
        <v>84.18</v>
      </c>
      <c r="M434" s="623">
        <v>168.36</v>
      </c>
      <c r="N434" s="620">
        <v>2</v>
      </c>
      <c r="O434" s="624">
        <v>1</v>
      </c>
      <c r="P434" s="623"/>
      <c r="Q434" s="625">
        <v>0</v>
      </c>
      <c r="R434" s="620"/>
      <c r="S434" s="625">
        <v>0</v>
      </c>
      <c r="T434" s="624"/>
      <c r="U434" s="62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C9548BC-B0EB-4D95-8317-EF1DE0C0D4A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816" t="s">
        <v>1556</v>
      </c>
      <c r="B1" s="817"/>
      <c r="C1" s="817"/>
      <c r="D1" s="817"/>
      <c r="E1" s="817"/>
      <c r="F1" s="817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818" t="s">
        <v>160</v>
      </c>
      <c r="C3" s="819"/>
      <c r="D3" s="820" t="s">
        <v>159</v>
      </c>
      <c r="E3" s="819"/>
      <c r="F3" s="105" t="s">
        <v>3</v>
      </c>
    </row>
    <row r="4" spans="1:6" ht="14.45" customHeight="1" thickBot="1" x14ac:dyDescent="0.25">
      <c r="A4" s="635" t="s">
        <v>209</v>
      </c>
      <c r="B4" s="550" t="s">
        <v>14</v>
      </c>
      <c r="C4" s="551" t="s">
        <v>2</v>
      </c>
      <c r="D4" s="550" t="s">
        <v>14</v>
      </c>
      <c r="E4" s="551" t="s">
        <v>2</v>
      </c>
      <c r="F4" s="552" t="s">
        <v>14</v>
      </c>
    </row>
    <row r="5" spans="1:6" ht="14.45" customHeight="1" x14ac:dyDescent="0.2">
      <c r="A5" s="641" t="s">
        <v>954</v>
      </c>
      <c r="B5" s="225">
        <v>13401.070000000002</v>
      </c>
      <c r="C5" s="618">
        <v>0.24663893856548952</v>
      </c>
      <c r="D5" s="225">
        <v>40933.699999999997</v>
      </c>
      <c r="E5" s="618">
        <v>0.75336106143451054</v>
      </c>
      <c r="F5" s="636">
        <v>54334.77</v>
      </c>
    </row>
    <row r="6" spans="1:6" ht="14.45" customHeight="1" x14ac:dyDescent="0.2">
      <c r="A6" s="642" t="s">
        <v>951</v>
      </c>
      <c r="B6" s="637">
        <v>10656.939999999999</v>
      </c>
      <c r="C6" s="633">
        <v>0.15067003796957229</v>
      </c>
      <c r="D6" s="637">
        <v>60073.380000000005</v>
      </c>
      <c r="E6" s="633">
        <v>0.84932996203042765</v>
      </c>
      <c r="F6" s="638">
        <v>70730.320000000007</v>
      </c>
    </row>
    <row r="7" spans="1:6" ht="14.45" customHeight="1" x14ac:dyDescent="0.2">
      <c r="A7" s="642" t="s">
        <v>943</v>
      </c>
      <c r="B7" s="637">
        <v>8661.9</v>
      </c>
      <c r="C7" s="633">
        <v>0.20957271061792482</v>
      </c>
      <c r="D7" s="637">
        <v>32669.340000000007</v>
      </c>
      <c r="E7" s="633">
        <v>0.79042728938207518</v>
      </c>
      <c r="F7" s="638">
        <v>41331.240000000005</v>
      </c>
    </row>
    <row r="8" spans="1:6" ht="14.45" customHeight="1" x14ac:dyDescent="0.2">
      <c r="A8" s="642" t="s">
        <v>953</v>
      </c>
      <c r="B8" s="637">
        <v>4575.24</v>
      </c>
      <c r="C8" s="633">
        <v>0.27624274032914331</v>
      </c>
      <c r="D8" s="637">
        <v>11987.15</v>
      </c>
      <c r="E8" s="633">
        <v>0.72375725967085669</v>
      </c>
      <c r="F8" s="638">
        <v>16562.39</v>
      </c>
    </row>
    <row r="9" spans="1:6" ht="14.45" customHeight="1" x14ac:dyDescent="0.2">
      <c r="A9" s="642" t="s">
        <v>945</v>
      </c>
      <c r="B9" s="637">
        <v>4189.3399999999992</v>
      </c>
      <c r="C9" s="633">
        <v>0.11617908596748742</v>
      </c>
      <c r="D9" s="637">
        <v>31869.990000000009</v>
      </c>
      <c r="E9" s="633">
        <v>0.88382091403251251</v>
      </c>
      <c r="F9" s="638">
        <v>36059.330000000009</v>
      </c>
    </row>
    <row r="10" spans="1:6" ht="14.45" customHeight="1" x14ac:dyDescent="0.2">
      <c r="A10" s="642" t="s">
        <v>947</v>
      </c>
      <c r="B10" s="637">
        <v>3580.7199999999993</v>
      </c>
      <c r="C10" s="633">
        <v>0.13387490671767346</v>
      </c>
      <c r="D10" s="637">
        <v>23166.039999999997</v>
      </c>
      <c r="E10" s="633">
        <v>0.86612509328232656</v>
      </c>
      <c r="F10" s="638">
        <v>26746.759999999995</v>
      </c>
    </row>
    <row r="11" spans="1:6" ht="14.45" customHeight="1" x14ac:dyDescent="0.2">
      <c r="A11" s="642" t="s">
        <v>946</v>
      </c>
      <c r="B11" s="637">
        <v>2213.8700000000003</v>
      </c>
      <c r="C11" s="633">
        <v>0.84049415150284179</v>
      </c>
      <c r="D11" s="637">
        <v>420.14</v>
      </c>
      <c r="E11" s="633">
        <v>0.15950584849715832</v>
      </c>
      <c r="F11" s="638">
        <v>2634.01</v>
      </c>
    </row>
    <row r="12" spans="1:6" ht="14.45" customHeight="1" x14ac:dyDescent="0.2">
      <c r="A12" s="642" t="s">
        <v>948</v>
      </c>
      <c r="B12" s="637">
        <v>1280.3899999999999</v>
      </c>
      <c r="C12" s="633">
        <v>4.8127544250698186E-2</v>
      </c>
      <c r="D12" s="637">
        <v>25323.710000000006</v>
      </c>
      <c r="E12" s="633">
        <v>0.95187245574930179</v>
      </c>
      <c r="F12" s="638">
        <v>26604.100000000006</v>
      </c>
    </row>
    <row r="13" spans="1:6" ht="14.45" customHeight="1" x14ac:dyDescent="0.2">
      <c r="A13" s="642" t="s">
        <v>949</v>
      </c>
      <c r="B13" s="637">
        <v>461.02</v>
      </c>
      <c r="C13" s="633">
        <v>1</v>
      </c>
      <c r="D13" s="637"/>
      <c r="E13" s="633">
        <v>0</v>
      </c>
      <c r="F13" s="638">
        <v>461.02</v>
      </c>
    </row>
    <row r="14" spans="1:6" ht="14.45" customHeight="1" x14ac:dyDescent="0.2">
      <c r="A14" s="642" t="s">
        <v>944</v>
      </c>
      <c r="B14" s="637">
        <v>329.56</v>
      </c>
      <c r="C14" s="633">
        <v>0.43798841103609587</v>
      </c>
      <c r="D14" s="637">
        <v>422.88</v>
      </c>
      <c r="E14" s="633">
        <v>0.56201158896390402</v>
      </c>
      <c r="F14" s="638">
        <v>752.44</v>
      </c>
    </row>
    <row r="15" spans="1:6" ht="14.45" customHeight="1" x14ac:dyDescent="0.2">
      <c r="A15" s="642" t="s">
        <v>950</v>
      </c>
      <c r="B15" s="637">
        <v>137.22</v>
      </c>
      <c r="C15" s="633">
        <v>3.5402933474374024E-2</v>
      </c>
      <c r="D15" s="637">
        <v>3738.7300000000005</v>
      </c>
      <c r="E15" s="633">
        <v>0.96459706652562605</v>
      </c>
      <c r="F15" s="638">
        <v>3875.9500000000003</v>
      </c>
    </row>
    <row r="16" spans="1:6" ht="14.45" customHeight="1" thickBot="1" x14ac:dyDescent="0.25">
      <c r="A16" s="565" t="s">
        <v>952</v>
      </c>
      <c r="B16" s="556">
        <v>56.06</v>
      </c>
      <c r="C16" s="557">
        <v>0.12725580550700294</v>
      </c>
      <c r="D16" s="556">
        <v>384.46999999999997</v>
      </c>
      <c r="E16" s="557">
        <v>0.87274419449299701</v>
      </c>
      <c r="F16" s="558">
        <v>440.53</v>
      </c>
    </row>
    <row r="17" spans="1:6" ht="14.45" customHeight="1" thickBot="1" x14ac:dyDescent="0.25">
      <c r="A17" s="559" t="s">
        <v>3</v>
      </c>
      <c r="B17" s="560">
        <v>49543.329999999994</v>
      </c>
      <c r="C17" s="561">
        <v>0.17660437354825381</v>
      </c>
      <c r="D17" s="560">
        <v>230989.53000000003</v>
      </c>
      <c r="E17" s="561">
        <v>0.82339562645174613</v>
      </c>
      <c r="F17" s="562">
        <v>280532.86000000004</v>
      </c>
    </row>
    <row r="18" spans="1:6" ht="14.45" customHeight="1" thickBot="1" x14ac:dyDescent="0.25"/>
    <row r="19" spans="1:6" ht="14.45" customHeight="1" x14ac:dyDescent="0.2">
      <c r="A19" s="641" t="s">
        <v>888</v>
      </c>
      <c r="B19" s="225">
        <v>44636.339999999982</v>
      </c>
      <c r="C19" s="618">
        <v>0.17011304031373189</v>
      </c>
      <c r="D19" s="225">
        <v>217755.88999999981</v>
      </c>
      <c r="E19" s="618">
        <v>0.82988695968626802</v>
      </c>
      <c r="F19" s="636">
        <v>262392.22999999981</v>
      </c>
    </row>
    <row r="20" spans="1:6" ht="14.45" customHeight="1" x14ac:dyDescent="0.2">
      <c r="A20" s="642" t="s">
        <v>1557</v>
      </c>
      <c r="B20" s="637">
        <v>1117.8599999999999</v>
      </c>
      <c r="C20" s="633">
        <v>1</v>
      </c>
      <c r="D20" s="637"/>
      <c r="E20" s="633">
        <v>0</v>
      </c>
      <c r="F20" s="638">
        <v>1117.8599999999999</v>
      </c>
    </row>
    <row r="21" spans="1:6" ht="14.45" customHeight="1" x14ac:dyDescent="0.2">
      <c r="A21" s="642" t="s">
        <v>1558</v>
      </c>
      <c r="B21" s="637">
        <v>1013.8800000000001</v>
      </c>
      <c r="C21" s="633">
        <v>1</v>
      </c>
      <c r="D21" s="637"/>
      <c r="E21" s="633">
        <v>0</v>
      </c>
      <c r="F21" s="638">
        <v>1013.8800000000001</v>
      </c>
    </row>
    <row r="22" spans="1:6" ht="14.45" customHeight="1" x14ac:dyDescent="0.2">
      <c r="A22" s="642" t="s">
        <v>1559</v>
      </c>
      <c r="B22" s="637">
        <v>914.86999999999989</v>
      </c>
      <c r="C22" s="633">
        <v>1</v>
      </c>
      <c r="D22" s="637"/>
      <c r="E22" s="633">
        <v>0</v>
      </c>
      <c r="F22" s="638">
        <v>914.86999999999989</v>
      </c>
    </row>
    <row r="23" spans="1:6" ht="14.45" customHeight="1" x14ac:dyDescent="0.2">
      <c r="A23" s="642" t="s">
        <v>1560</v>
      </c>
      <c r="B23" s="637">
        <v>471.56</v>
      </c>
      <c r="C23" s="633">
        <v>1</v>
      </c>
      <c r="D23" s="637"/>
      <c r="E23" s="633">
        <v>0</v>
      </c>
      <c r="F23" s="638">
        <v>471.56</v>
      </c>
    </row>
    <row r="24" spans="1:6" ht="14.45" customHeight="1" x14ac:dyDescent="0.2">
      <c r="A24" s="642" t="s">
        <v>1561</v>
      </c>
      <c r="B24" s="637">
        <v>406.66</v>
      </c>
      <c r="C24" s="633">
        <v>1</v>
      </c>
      <c r="D24" s="637"/>
      <c r="E24" s="633">
        <v>0</v>
      </c>
      <c r="F24" s="638">
        <v>406.66</v>
      </c>
    </row>
    <row r="25" spans="1:6" ht="14.45" customHeight="1" x14ac:dyDescent="0.2">
      <c r="A25" s="642" t="s">
        <v>1562</v>
      </c>
      <c r="B25" s="637">
        <v>329.56</v>
      </c>
      <c r="C25" s="633">
        <v>1</v>
      </c>
      <c r="D25" s="637"/>
      <c r="E25" s="633">
        <v>0</v>
      </c>
      <c r="F25" s="638">
        <v>329.56</v>
      </c>
    </row>
    <row r="26" spans="1:6" ht="14.45" customHeight="1" x14ac:dyDescent="0.2">
      <c r="A26" s="642" t="s">
        <v>882</v>
      </c>
      <c r="B26" s="637">
        <v>321.85000000000002</v>
      </c>
      <c r="C26" s="633">
        <v>0.41042349430622688</v>
      </c>
      <c r="D26" s="637">
        <v>462.33999999999992</v>
      </c>
      <c r="E26" s="633">
        <v>0.58957650569377318</v>
      </c>
      <c r="F26" s="638">
        <v>784.18999999999994</v>
      </c>
    </row>
    <row r="27" spans="1:6" ht="14.45" customHeight="1" x14ac:dyDescent="0.2">
      <c r="A27" s="642" t="s">
        <v>1563</v>
      </c>
      <c r="B27" s="637">
        <v>201.28</v>
      </c>
      <c r="C27" s="633">
        <v>1</v>
      </c>
      <c r="D27" s="637"/>
      <c r="E27" s="633">
        <v>0</v>
      </c>
      <c r="F27" s="638">
        <v>201.28</v>
      </c>
    </row>
    <row r="28" spans="1:6" ht="14.45" customHeight="1" x14ac:dyDescent="0.2">
      <c r="A28" s="642" t="s">
        <v>1564</v>
      </c>
      <c r="B28" s="637">
        <v>56.06</v>
      </c>
      <c r="C28" s="633">
        <v>0.5</v>
      </c>
      <c r="D28" s="637">
        <v>56.06</v>
      </c>
      <c r="E28" s="633">
        <v>0.5</v>
      </c>
      <c r="F28" s="638">
        <v>112.12</v>
      </c>
    </row>
    <row r="29" spans="1:6" ht="14.45" customHeight="1" x14ac:dyDescent="0.2">
      <c r="A29" s="642" t="s">
        <v>1565</v>
      </c>
      <c r="B29" s="637">
        <v>47.91</v>
      </c>
      <c r="C29" s="633">
        <v>6.7212861772421834E-2</v>
      </c>
      <c r="D29" s="637">
        <v>664.89999999999986</v>
      </c>
      <c r="E29" s="633">
        <v>0.93278713822757819</v>
      </c>
      <c r="F29" s="638">
        <v>712.80999999999983</v>
      </c>
    </row>
    <row r="30" spans="1:6" ht="14.45" customHeight="1" x14ac:dyDescent="0.2">
      <c r="A30" s="642" t="s">
        <v>886</v>
      </c>
      <c r="B30" s="637">
        <v>25.5</v>
      </c>
      <c r="C30" s="633">
        <v>0.2857142857142857</v>
      </c>
      <c r="D30" s="637">
        <v>63.75</v>
      </c>
      <c r="E30" s="633">
        <v>0.7142857142857143</v>
      </c>
      <c r="F30" s="638">
        <v>89.25</v>
      </c>
    </row>
    <row r="31" spans="1:6" ht="14.45" customHeight="1" x14ac:dyDescent="0.2">
      <c r="A31" s="642" t="s">
        <v>1566</v>
      </c>
      <c r="B31" s="637"/>
      <c r="C31" s="633"/>
      <c r="D31" s="637">
        <v>0</v>
      </c>
      <c r="E31" s="633"/>
      <c r="F31" s="638">
        <v>0</v>
      </c>
    </row>
    <row r="32" spans="1:6" ht="14.45" customHeight="1" x14ac:dyDescent="0.2">
      <c r="A32" s="642" t="s">
        <v>885</v>
      </c>
      <c r="B32" s="637">
        <v>0</v>
      </c>
      <c r="C32" s="633"/>
      <c r="D32" s="637">
        <v>0</v>
      </c>
      <c r="E32" s="633"/>
      <c r="F32" s="638">
        <v>0</v>
      </c>
    </row>
    <row r="33" spans="1:6" ht="14.45" customHeight="1" x14ac:dyDescent="0.2">
      <c r="A33" s="642" t="s">
        <v>1567</v>
      </c>
      <c r="B33" s="637"/>
      <c r="C33" s="633">
        <v>0</v>
      </c>
      <c r="D33" s="637">
        <v>170.04</v>
      </c>
      <c r="E33" s="633">
        <v>1</v>
      </c>
      <c r="F33" s="638">
        <v>170.04</v>
      </c>
    </row>
    <row r="34" spans="1:6" ht="14.45" customHeight="1" x14ac:dyDescent="0.2">
      <c r="A34" s="642" t="s">
        <v>1568</v>
      </c>
      <c r="B34" s="637"/>
      <c r="C34" s="633">
        <v>0</v>
      </c>
      <c r="D34" s="637">
        <v>23.4</v>
      </c>
      <c r="E34" s="633">
        <v>1</v>
      </c>
      <c r="F34" s="638">
        <v>23.4</v>
      </c>
    </row>
    <row r="35" spans="1:6" ht="14.45" customHeight="1" x14ac:dyDescent="0.2">
      <c r="A35" s="642" t="s">
        <v>1569</v>
      </c>
      <c r="B35" s="637"/>
      <c r="C35" s="633">
        <v>0</v>
      </c>
      <c r="D35" s="637">
        <v>528.96</v>
      </c>
      <c r="E35" s="633">
        <v>1</v>
      </c>
      <c r="F35" s="638">
        <v>528.96</v>
      </c>
    </row>
    <row r="36" spans="1:6" ht="14.45" customHeight="1" x14ac:dyDescent="0.2">
      <c r="A36" s="642" t="s">
        <v>1570</v>
      </c>
      <c r="B36" s="637"/>
      <c r="C36" s="633">
        <v>0</v>
      </c>
      <c r="D36" s="637">
        <v>141.25</v>
      </c>
      <c r="E36" s="633">
        <v>1</v>
      </c>
      <c r="F36" s="638">
        <v>141.25</v>
      </c>
    </row>
    <row r="37" spans="1:6" ht="14.45" customHeight="1" x14ac:dyDescent="0.2">
      <c r="A37" s="642" t="s">
        <v>1571</v>
      </c>
      <c r="B37" s="637"/>
      <c r="C37" s="633">
        <v>0</v>
      </c>
      <c r="D37" s="637">
        <v>1033.99</v>
      </c>
      <c r="E37" s="633">
        <v>1</v>
      </c>
      <c r="F37" s="638">
        <v>1033.99</v>
      </c>
    </row>
    <row r="38" spans="1:6" ht="14.45" customHeight="1" x14ac:dyDescent="0.2">
      <c r="A38" s="642" t="s">
        <v>1572</v>
      </c>
      <c r="B38" s="637"/>
      <c r="C38" s="633">
        <v>0</v>
      </c>
      <c r="D38" s="637">
        <v>404.18</v>
      </c>
      <c r="E38" s="633">
        <v>1</v>
      </c>
      <c r="F38" s="638">
        <v>404.18</v>
      </c>
    </row>
    <row r="39" spans="1:6" ht="14.45" customHeight="1" x14ac:dyDescent="0.2">
      <c r="A39" s="642" t="s">
        <v>1573</v>
      </c>
      <c r="B39" s="637"/>
      <c r="C39" s="633">
        <v>0</v>
      </c>
      <c r="D39" s="637">
        <v>219.18</v>
      </c>
      <c r="E39" s="633">
        <v>1</v>
      </c>
      <c r="F39" s="638">
        <v>219.18</v>
      </c>
    </row>
    <row r="40" spans="1:6" ht="14.45" customHeight="1" x14ac:dyDescent="0.2">
      <c r="A40" s="642" t="s">
        <v>1574</v>
      </c>
      <c r="B40" s="637"/>
      <c r="C40" s="633">
        <v>0</v>
      </c>
      <c r="D40" s="637">
        <v>2484.42</v>
      </c>
      <c r="E40" s="633">
        <v>1</v>
      </c>
      <c r="F40" s="638">
        <v>2484.42</v>
      </c>
    </row>
    <row r="41" spans="1:6" ht="14.45" customHeight="1" x14ac:dyDescent="0.2">
      <c r="A41" s="642" t="s">
        <v>1575</v>
      </c>
      <c r="B41" s="637"/>
      <c r="C41" s="633">
        <v>0</v>
      </c>
      <c r="D41" s="637">
        <v>6187.6</v>
      </c>
      <c r="E41" s="633">
        <v>1</v>
      </c>
      <c r="F41" s="638">
        <v>6187.6</v>
      </c>
    </row>
    <row r="42" spans="1:6" ht="14.45" customHeight="1" x14ac:dyDescent="0.2">
      <c r="A42" s="642" t="s">
        <v>1576</v>
      </c>
      <c r="B42" s="637"/>
      <c r="C42" s="633">
        <v>0</v>
      </c>
      <c r="D42" s="637">
        <v>183.82</v>
      </c>
      <c r="E42" s="633">
        <v>1</v>
      </c>
      <c r="F42" s="638">
        <v>183.82</v>
      </c>
    </row>
    <row r="43" spans="1:6" ht="14.45" customHeight="1" x14ac:dyDescent="0.2">
      <c r="A43" s="642" t="s">
        <v>1577</v>
      </c>
      <c r="B43" s="637"/>
      <c r="C43" s="633">
        <v>0</v>
      </c>
      <c r="D43" s="637">
        <v>422.88</v>
      </c>
      <c r="E43" s="633">
        <v>1</v>
      </c>
      <c r="F43" s="638">
        <v>422.88</v>
      </c>
    </row>
    <row r="44" spans="1:6" ht="14.45" customHeight="1" x14ac:dyDescent="0.2">
      <c r="A44" s="642" t="s">
        <v>1578</v>
      </c>
      <c r="B44" s="637"/>
      <c r="C44" s="633">
        <v>0</v>
      </c>
      <c r="D44" s="637">
        <v>186.87</v>
      </c>
      <c r="E44" s="633">
        <v>1</v>
      </c>
      <c r="F44" s="638">
        <v>186.87</v>
      </c>
    </row>
    <row r="45" spans="1:6" ht="14.45" customHeight="1" thickBot="1" x14ac:dyDescent="0.25">
      <c r="A45" s="565" t="s">
        <v>883</v>
      </c>
      <c r="B45" s="556"/>
      <c r="C45" s="557"/>
      <c r="D45" s="556">
        <v>0</v>
      </c>
      <c r="E45" s="557"/>
      <c r="F45" s="558">
        <v>0</v>
      </c>
    </row>
    <row r="46" spans="1:6" ht="14.45" customHeight="1" thickBot="1" x14ac:dyDescent="0.25">
      <c r="A46" s="559" t="s">
        <v>3</v>
      </c>
      <c r="B46" s="560">
        <v>49543.32999999998</v>
      </c>
      <c r="C46" s="561">
        <v>0.1766043735482539</v>
      </c>
      <c r="D46" s="560">
        <v>230989.5299999998</v>
      </c>
      <c r="E46" s="561">
        <v>0.82339562645174602</v>
      </c>
      <c r="F46" s="562">
        <v>280532.85999999981</v>
      </c>
    </row>
  </sheetData>
  <mergeCells count="3">
    <mergeCell ref="A1:F1"/>
    <mergeCell ref="B3:C3"/>
    <mergeCell ref="D3:E3"/>
  </mergeCells>
  <conditionalFormatting sqref="C5:C1048576">
    <cfRule type="cellIs" dxfId="63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{EBB0D410-6E5E-4537-85CA-325E14C6E0C3}</x14:id>
        </ext>
      </extLst>
    </cfRule>
  </conditionalFormatting>
  <conditionalFormatting sqref="F19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{C498C58E-D924-4F06-B890-A8D8F60D7BF3}</x14:id>
        </ext>
      </extLst>
    </cfRule>
  </conditionalFormatting>
  <hyperlinks>
    <hyperlink ref="A2" location="Obsah!A1" display="Zpět na Obsah  KL 01  1.-4.měsíc" xr:uid="{65657989-24B3-40CB-A0F7-1EF26A4DE3C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B0D410-6E5E-4537-85CA-325E14C6E0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C498C58E-D924-4F06-B890-A8D8F60D7B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817" t="s">
        <v>1602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778"/>
      <c r="M1" s="778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480</v>
      </c>
      <c r="G3" s="47">
        <f>SUBTOTAL(9,G6:G1048576)</f>
        <v>49543.330000000016</v>
      </c>
      <c r="H3" s="48">
        <f>IF(M3=0,0,G3/M3)</f>
        <v>0.17660437354825406</v>
      </c>
      <c r="I3" s="47">
        <f>SUBTOTAL(9,I6:I1048576)</f>
        <v>2344</v>
      </c>
      <c r="J3" s="47">
        <f>SUBTOTAL(9,J6:J1048576)</f>
        <v>230989.53000000012</v>
      </c>
      <c r="K3" s="48">
        <f>IF(M3=0,0,J3/M3)</f>
        <v>0.82339562645174724</v>
      </c>
      <c r="L3" s="47">
        <f>SUBTOTAL(9,L6:L1048576)</f>
        <v>2824</v>
      </c>
      <c r="M3" s="49">
        <f>SUBTOTAL(9,M6:M1048576)</f>
        <v>280532.85999999975</v>
      </c>
    </row>
    <row r="4" spans="1:13" ht="14.45" customHeight="1" thickBot="1" x14ac:dyDescent="0.25">
      <c r="A4" s="45"/>
      <c r="B4" s="45"/>
      <c r="C4" s="45"/>
      <c r="D4" s="45"/>
      <c r="E4" s="46"/>
      <c r="F4" s="821" t="s">
        <v>160</v>
      </c>
      <c r="G4" s="822"/>
      <c r="H4" s="823"/>
      <c r="I4" s="824" t="s">
        <v>159</v>
      </c>
      <c r="J4" s="822"/>
      <c r="K4" s="823"/>
      <c r="L4" s="825" t="s">
        <v>3</v>
      </c>
      <c r="M4" s="826"/>
    </row>
    <row r="5" spans="1:13" ht="14.45" customHeight="1" thickBot="1" x14ac:dyDescent="0.25">
      <c r="A5" s="635" t="s">
        <v>166</v>
      </c>
      <c r="B5" s="567" t="s">
        <v>162</v>
      </c>
      <c r="C5" s="567" t="s">
        <v>89</v>
      </c>
      <c r="D5" s="567" t="s">
        <v>163</v>
      </c>
      <c r="E5" s="567" t="s">
        <v>164</v>
      </c>
      <c r="F5" s="568" t="s">
        <v>28</v>
      </c>
      <c r="G5" s="568" t="s">
        <v>14</v>
      </c>
      <c r="H5" s="551" t="s">
        <v>165</v>
      </c>
      <c r="I5" s="550" t="s">
        <v>28</v>
      </c>
      <c r="J5" s="568" t="s">
        <v>14</v>
      </c>
      <c r="K5" s="551" t="s">
        <v>165</v>
      </c>
      <c r="L5" s="550" t="s">
        <v>28</v>
      </c>
      <c r="M5" s="569" t="s">
        <v>14</v>
      </c>
    </row>
    <row r="6" spans="1:13" ht="14.45" customHeight="1" x14ac:dyDescent="0.2">
      <c r="A6" s="612" t="s">
        <v>943</v>
      </c>
      <c r="B6" s="613" t="s">
        <v>1579</v>
      </c>
      <c r="C6" s="613" t="s">
        <v>1015</v>
      </c>
      <c r="D6" s="613" t="s">
        <v>1016</v>
      </c>
      <c r="E6" s="613" t="s">
        <v>1017</v>
      </c>
      <c r="F6" s="225"/>
      <c r="G6" s="225"/>
      <c r="H6" s="618">
        <v>0</v>
      </c>
      <c r="I6" s="225">
        <v>5</v>
      </c>
      <c r="J6" s="225">
        <v>406.57</v>
      </c>
      <c r="K6" s="618">
        <v>1</v>
      </c>
      <c r="L6" s="225">
        <v>5</v>
      </c>
      <c r="M6" s="636">
        <v>406.57</v>
      </c>
    </row>
    <row r="7" spans="1:13" ht="14.45" customHeight="1" x14ac:dyDescent="0.2">
      <c r="A7" s="627" t="s">
        <v>943</v>
      </c>
      <c r="B7" s="628" t="s">
        <v>1579</v>
      </c>
      <c r="C7" s="628" t="s">
        <v>1020</v>
      </c>
      <c r="D7" s="628" t="s">
        <v>1016</v>
      </c>
      <c r="E7" s="628" t="s">
        <v>1021</v>
      </c>
      <c r="F7" s="637"/>
      <c r="G7" s="637"/>
      <c r="H7" s="633">
        <v>0</v>
      </c>
      <c r="I7" s="637">
        <v>1</v>
      </c>
      <c r="J7" s="637">
        <v>28.81</v>
      </c>
      <c r="K7" s="633">
        <v>1</v>
      </c>
      <c r="L7" s="637">
        <v>1</v>
      </c>
      <c r="M7" s="638">
        <v>28.81</v>
      </c>
    </row>
    <row r="8" spans="1:13" ht="14.45" customHeight="1" x14ac:dyDescent="0.2">
      <c r="A8" s="627" t="s">
        <v>943</v>
      </c>
      <c r="B8" s="628" t="s">
        <v>1580</v>
      </c>
      <c r="C8" s="628" t="s">
        <v>979</v>
      </c>
      <c r="D8" s="628" t="s">
        <v>980</v>
      </c>
      <c r="E8" s="628" t="s">
        <v>981</v>
      </c>
      <c r="F8" s="637"/>
      <c r="G8" s="637"/>
      <c r="H8" s="633">
        <v>0</v>
      </c>
      <c r="I8" s="637">
        <v>2</v>
      </c>
      <c r="J8" s="637">
        <v>170.04</v>
      </c>
      <c r="K8" s="633">
        <v>1</v>
      </c>
      <c r="L8" s="637">
        <v>2</v>
      </c>
      <c r="M8" s="638">
        <v>170.04</v>
      </c>
    </row>
    <row r="9" spans="1:13" ht="14.45" customHeight="1" x14ac:dyDescent="0.2">
      <c r="A9" s="627" t="s">
        <v>943</v>
      </c>
      <c r="B9" s="628" t="s">
        <v>890</v>
      </c>
      <c r="C9" s="628" t="s">
        <v>956</v>
      </c>
      <c r="D9" s="628" t="s">
        <v>892</v>
      </c>
      <c r="E9" s="628" t="s">
        <v>957</v>
      </c>
      <c r="F9" s="637"/>
      <c r="G9" s="637"/>
      <c r="H9" s="633">
        <v>0</v>
      </c>
      <c r="I9" s="637">
        <v>1</v>
      </c>
      <c r="J9" s="637">
        <v>117.03</v>
      </c>
      <c r="K9" s="633">
        <v>1</v>
      </c>
      <c r="L9" s="637">
        <v>1</v>
      </c>
      <c r="M9" s="638">
        <v>117.03</v>
      </c>
    </row>
    <row r="10" spans="1:13" ht="14.45" customHeight="1" x14ac:dyDescent="0.2">
      <c r="A10" s="627" t="s">
        <v>943</v>
      </c>
      <c r="B10" s="628" t="s">
        <v>890</v>
      </c>
      <c r="C10" s="628" t="s">
        <v>958</v>
      </c>
      <c r="D10" s="628" t="s">
        <v>1581</v>
      </c>
      <c r="E10" s="628"/>
      <c r="F10" s="637">
        <v>3</v>
      </c>
      <c r="G10" s="637">
        <v>52.679999999999993</v>
      </c>
      <c r="H10" s="633">
        <v>1</v>
      </c>
      <c r="I10" s="637"/>
      <c r="J10" s="637"/>
      <c r="K10" s="633">
        <v>0</v>
      </c>
      <c r="L10" s="637">
        <v>3</v>
      </c>
      <c r="M10" s="638">
        <v>52.679999999999993</v>
      </c>
    </row>
    <row r="11" spans="1:13" ht="14.45" customHeight="1" x14ac:dyDescent="0.2">
      <c r="A11" s="627" t="s">
        <v>943</v>
      </c>
      <c r="B11" s="628" t="s">
        <v>1582</v>
      </c>
      <c r="C11" s="628" t="s">
        <v>1023</v>
      </c>
      <c r="D11" s="628" t="s">
        <v>1024</v>
      </c>
      <c r="E11" s="628" t="s">
        <v>1025</v>
      </c>
      <c r="F11" s="637"/>
      <c r="G11" s="637"/>
      <c r="H11" s="633">
        <v>0</v>
      </c>
      <c r="I11" s="637">
        <v>3</v>
      </c>
      <c r="J11" s="637">
        <v>103.41</v>
      </c>
      <c r="K11" s="633">
        <v>1</v>
      </c>
      <c r="L11" s="637">
        <v>3</v>
      </c>
      <c r="M11" s="638">
        <v>103.41</v>
      </c>
    </row>
    <row r="12" spans="1:13" ht="14.45" customHeight="1" x14ac:dyDescent="0.2">
      <c r="A12" s="627" t="s">
        <v>943</v>
      </c>
      <c r="B12" s="628" t="s">
        <v>1582</v>
      </c>
      <c r="C12" s="628" t="s">
        <v>1026</v>
      </c>
      <c r="D12" s="628" t="s">
        <v>1024</v>
      </c>
      <c r="E12" s="628" t="s">
        <v>1027</v>
      </c>
      <c r="F12" s="637"/>
      <c r="G12" s="637"/>
      <c r="H12" s="633">
        <v>0</v>
      </c>
      <c r="I12" s="637">
        <v>4</v>
      </c>
      <c r="J12" s="637">
        <v>413.6</v>
      </c>
      <c r="K12" s="633">
        <v>1</v>
      </c>
      <c r="L12" s="637">
        <v>4</v>
      </c>
      <c r="M12" s="638">
        <v>413.6</v>
      </c>
    </row>
    <row r="13" spans="1:13" ht="14.45" customHeight="1" x14ac:dyDescent="0.2">
      <c r="A13" s="627" t="s">
        <v>943</v>
      </c>
      <c r="B13" s="628" t="s">
        <v>1583</v>
      </c>
      <c r="C13" s="628" t="s">
        <v>1039</v>
      </c>
      <c r="D13" s="628" t="s">
        <v>1040</v>
      </c>
      <c r="E13" s="628" t="s">
        <v>1041</v>
      </c>
      <c r="F13" s="637"/>
      <c r="G13" s="637"/>
      <c r="H13" s="633">
        <v>0</v>
      </c>
      <c r="I13" s="637">
        <v>1</v>
      </c>
      <c r="J13" s="637">
        <v>114.88</v>
      </c>
      <c r="K13" s="633">
        <v>1</v>
      </c>
      <c r="L13" s="637">
        <v>1</v>
      </c>
      <c r="M13" s="638">
        <v>114.88</v>
      </c>
    </row>
    <row r="14" spans="1:13" ht="14.45" customHeight="1" x14ac:dyDescent="0.2">
      <c r="A14" s="627" t="s">
        <v>943</v>
      </c>
      <c r="B14" s="628" t="s">
        <v>1584</v>
      </c>
      <c r="C14" s="628" t="s">
        <v>975</v>
      </c>
      <c r="D14" s="628" t="s">
        <v>976</v>
      </c>
      <c r="E14" s="628" t="s">
        <v>977</v>
      </c>
      <c r="F14" s="637">
        <v>1</v>
      </c>
      <c r="G14" s="637">
        <v>406.66</v>
      </c>
      <c r="H14" s="633">
        <v>1</v>
      </c>
      <c r="I14" s="637"/>
      <c r="J14" s="637"/>
      <c r="K14" s="633">
        <v>0</v>
      </c>
      <c r="L14" s="637">
        <v>1</v>
      </c>
      <c r="M14" s="638">
        <v>406.66</v>
      </c>
    </row>
    <row r="15" spans="1:13" ht="14.45" customHeight="1" x14ac:dyDescent="0.2">
      <c r="A15" s="627" t="s">
        <v>943</v>
      </c>
      <c r="B15" s="628" t="s">
        <v>893</v>
      </c>
      <c r="C15" s="628" t="s">
        <v>1052</v>
      </c>
      <c r="D15" s="628" t="s">
        <v>617</v>
      </c>
      <c r="E15" s="628" t="s">
        <v>1053</v>
      </c>
      <c r="F15" s="637">
        <v>2</v>
      </c>
      <c r="G15" s="637">
        <v>148.16</v>
      </c>
      <c r="H15" s="633">
        <v>1</v>
      </c>
      <c r="I15" s="637"/>
      <c r="J15" s="637"/>
      <c r="K15" s="633">
        <v>0</v>
      </c>
      <c r="L15" s="637">
        <v>2</v>
      </c>
      <c r="M15" s="638">
        <v>148.16</v>
      </c>
    </row>
    <row r="16" spans="1:13" ht="14.45" customHeight="1" x14ac:dyDescent="0.2">
      <c r="A16" s="627" t="s">
        <v>943</v>
      </c>
      <c r="B16" s="628" t="s">
        <v>893</v>
      </c>
      <c r="C16" s="628" t="s">
        <v>894</v>
      </c>
      <c r="D16" s="628" t="s">
        <v>617</v>
      </c>
      <c r="E16" s="628" t="s">
        <v>620</v>
      </c>
      <c r="F16" s="637">
        <v>12</v>
      </c>
      <c r="G16" s="637">
        <v>1131.3600000000001</v>
      </c>
      <c r="H16" s="633">
        <v>1</v>
      </c>
      <c r="I16" s="637"/>
      <c r="J16" s="637"/>
      <c r="K16" s="633">
        <v>0</v>
      </c>
      <c r="L16" s="637">
        <v>12</v>
      </c>
      <c r="M16" s="638">
        <v>1131.3600000000001</v>
      </c>
    </row>
    <row r="17" spans="1:13" ht="14.45" customHeight="1" x14ac:dyDescent="0.2">
      <c r="A17" s="627" t="s">
        <v>943</v>
      </c>
      <c r="B17" s="628" t="s">
        <v>893</v>
      </c>
      <c r="C17" s="628" t="s">
        <v>1054</v>
      </c>
      <c r="D17" s="628" t="s">
        <v>617</v>
      </c>
      <c r="E17" s="628" t="s">
        <v>1055</v>
      </c>
      <c r="F17" s="637">
        <v>10</v>
      </c>
      <c r="G17" s="637">
        <v>1683.6000000000001</v>
      </c>
      <c r="H17" s="633">
        <v>1</v>
      </c>
      <c r="I17" s="637"/>
      <c r="J17" s="637"/>
      <c r="K17" s="633">
        <v>0</v>
      </c>
      <c r="L17" s="637">
        <v>10</v>
      </c>
      <c r="M17" s="638">
        <v>1683.6000000000001</v>
      </c>
    </row>
    <row r="18" spans="1:13" ht="14.45" customHeight="1" x14ac:dyDescent="0.2">
      <c r="A18" s="627" t="s">
        <v>943</v>
      </c>
      <c r="B18" s="628" t="s">
        <v>893</v>
      </c>
      <c r="C18" s="628" t="s">
        <v>1056</v>
      </c>
      <c r="D18" s="628" t="s">
        <v>617</v>
      </c>
      <c r="E18" s="628" t="s">
        <v>1057</v>
      </c>
      <c r="F18" s="637">
        <v>4</v>
      </c>
      <c r="G18" s="637">
        <v>461.32</v>
      </c>
      <c r="H18" s="633">
        <v>1</v>
      </c>
      <c r="I18" s="637"/>
      <c r="J18" s="637"/>
      <c r="K18" s="633">
        <v>0</v>
      </c>
      <c r="L18" s="637">
        <v>4</v>
      </c>
      <c r="M18" s="638">
        <v>461.32</v>
      </c>
    </row>
    <row r="19" spans="1:13" ht="14.45" customHeight="1" x14ac:dyDescent="0.2">
      <c r="A19" s="627" t="s">
        <v>943</v>
      </c>
      <c r="B19" s="628" t="s">
        <v>893</v>
      </c>
      <c r="C19" s="628" t="s">
        <v>895</v>
      </c>
      <c r="D19" s="628" t="s">
        <v>896</v>
      </c>
      <c r="E19" s="628" t="s">
        <v>897</v>
      </c>
      <c r="F19" s="637"/>
      <c r="G19" s="637"/>
      <c r="H19" s="633">
        <v>0</v>
      </c>
      <c r="I19" s="637">
        <v>41</v>
      </c>
      <c r="J19" s="637">
        <v>4314.4299999999994</v>
      </c>
      <c r="K19" s="633">
        <v>1</v>
      </c>
      <c r="L19" s="637">
        <v>41</v>
      </c>
      <c r="M19" s="638">
        <v>4314.4299999999994</v>
      </c>
    </row>
    <row r="20" spans="1:13" ht="14.45" customHeight="1" x14ac:dyDescent="0.2">
      <c r="A20" s="627" t="s">
        <v>943</v>
      </c>
      <c r="B20" s="628" t="s">
        <v>893</v>
      </c>
      <c r="C20" s="628" t="s">
        <v>902</v>
      </c>
      <c r="D20" s="628" t="s">
        <v>896</v>
      </c>
      <c r="E20" s="628" t="s">
        <v>903</v>
      </c>
      <c r="F20" s="637"/>
      <c r="G20" s="637"/>
      <c r="H20" s="633">
        <v>0</v>
      </c>
      <c r="I20" s="637">
        <v>84</v>
      </c>
      <c r="J20" s="637">
        <v>7071.1200000000008</v>
      </c>
      <c r="K20" s="633">
        <v>1</v>
      </c>
      <c r="L20" s="637">
        <v>84</v>
      </c>
      <c r="M20" s="638">
        <v>7071.1200000000008</v>
      </c>
    </row>
    <row r="21" spans="1:13" ht="14.45" customHeight="1" x14ac:dyDescent="0.2">
      <c r="A21" s="627" t="s">
        <v>943</v>
      </c>
      <c r="B21" s="628" t="s">
        <v>893</v>
      </c>
      <c r="C21" s="628" t="s">
        <v>1060</v>
      </c>
      <c r="D21" s="628" t="s">
        <v>617</v>
      </c>
      <c r="E21" s="628" t="s">
        <v>1061</v>
      </c>
      <c r="F21" s="637">
        <v>5</v>
      </c>
      <c r="G21" s="637">
        <v>315.7</v>
      </c>
      <c r="H21" s="633">
        <v>1</v>
      </c>
      <c r="I21" s="637"/>
      <c r="J21" s="637"/>
      <c r="K21" s="633">
        <v>0</v>
      </c>
      <c r="L21" s="637">
        <v>5</v>
      </c>
      <c r="M21" s="638">
        <v>315.7</v>
      </c>
    </row>
    <row r="22" spans="1:13" ht="14.45" customHeight="1" x14ac:dyDescent="0.2">
      <c r="A22" s="627" t="s">
        <v>943</v>
      </c>
      <c r="B22" s="628" t="s">
        <v>893</v>
      </c>
      <c r="C22" s="628" t="s">
        <v>1062</v>
      </c>
      <c r="D22" s="628" t="s">
        <v>617</v>
      </c>
      <c r="E22" s="628" t="s">
        <v>1063</v>
      </c>
      <c r="F22" s="637">
        <v>12</v>
      </c>
      <c r="G22" s="637">
        <v>1262.76</v>
      </c>
      <c r="H22" s="633">
        <v>1</v>
      </c>
      <c r="I22" s="637"/>
      <c r="J22" s="637"/>
      <c r="K22" s="633">
        <v>0</v>
      </c>
      <c r="L22" s="637">
        <v>12</v>
      </c>
      <c r="M22" s="638">
        <v>1262.76</v>
      </c>
    </row>
    <row r="23" spans="1:13" ht="14.45" customHeight="1" x14ac:dyDescent="0.2">
      <c r="A23" s="627" t="s">
        <v>943</v>
      </c>
      <c r="B23" s="628" t="s">
        <v>893</v>
      </c>
      <c r="C23" s="628" t="s">
        <v>1064</v>
      </c>
      <c r="D23" s="628" t="s">
        <v>617</v>
      </c>
      <c r="E23" s="628" t="s">
        <v>907</v>
      </c>
      <c r="F23" s="637">
        <v>5</v>
      </c>
      <c r="G23" s="637">
        <v>245.39999999999998</v>
      </c>
      <c r="H23" s="633">
        <v>1</v>
      </c>
      <c r="I23" s="637"/>
      <c r="J23" s="637"/>
      <c r="K23" s="633">
        <v>0</v>
      </c>
      <c r="L23" s="637">
        <v>5</v>
      </c>
      <c r="M23" s="638">
        <v>245.39999999999998</v>
      </c>
    </row>
    <row r="24" spans="1:13" ht="14.45" customHeight="1" x14ac:dyDescent="0.2">
      <c r="A24" s="627" t="s">
        <v>943</v>
      </c>
      <c r="B24" s="628" t="s">
        <v>893</v>
      </c>
      <c r="C24" s="628" t="s">
        <v>1065</v>
      </c>
      <c r="D24" s="628" t="s">
        <v>617</v>
      </c>
      <c r="E24" s="628" t="s">
        <v>1066</v>
      </c>
      <c r="F24" s="637">
        <v>10</v>
      </c>
      <c r="G24" s="637">
        <v>1262.7</v>
      </c>
      <c r="H24" s="633">
        <v>1</v>
      </c>
      <c r="I24" s="637"/>
      <c r="J24" s="637"/>
      <c r="K24" s="633">
        <v>0</v>
      </c>
      <c r="L24" s="637">
        <v>10</v>
      </c>
      <c r="M24" s="638">
        <v>1262.7</v>
      </c>
    </row>
    <row r="25" spans="1:13" ht="14.45" customHeight="1" x14ac:dyDescent="0.2">
      <c r="A25" s="627" t="s">
        <v>943</v>
      </c>
      <c r="B25" s="628" t="s">
        <v>893</v>
      </c>
      <c r="C25" s="628" t="s">
        <v>1067</v>
      </c>
      <c r="D25" s="628" t="s">
        <v>617</v>
      </c>
      <c r="E25" s="628" t="s">
        <v>618</v>
      </c>
      <c r="F25" s="637">
        <v>18</v>
      </c>
      <c r="G25" s="637">
        <v>1515.24</v>
      </c>
      <c r="H25" s="633">
        <v>1</v>
      </c>
      <c r="I25" s="637"/>
      <c r="J25" s="637"/>
      <c r="K25" s="633">
        <v>0</v>
      </c>
      <c r="L25" s="637">
        <v>18</v>
      </c>
      <c r="M25" s="638">
        <v>1515.24</v>
      </c>
    </row>
    <row r="26" spans="1:13" ht="14.45" customHeight="1" x14ac:dyDescent="0.2">
      <c r="A26" s="627" t="s">
        <v>943</v>
      </c>
      <c r="B26" s="628" t="s">
        <v>893</v>
      </c>
      <c r="C26" s="628" t="s">
        <v>898</v>
      </c>
      <c r="D26" s="628" t="s">
        <v>896</v>
      </c>
      <c r="E26" s="628" t="s">
        <v>899</v>
      </c>
      <c r="F26" s="637"/>
      <c r="G26" s="637"/>
      <c r="H26" s="633">
        <v>0</v>
      </c>
      <c r="I26" s="637">
        <v>91</v>
      </c>
      <c r="J26" s="637">
        <v>11490.570000000003</v>
      </c>
      <c r="K26" s="633">
        <v>1</v>
      </c>
      <c r="L26" s="637">
        <v>91</v>
      </c>
      <c r="M26" s="638">
        <v>11490.570000000003</v>
      </c>
    </row>
    <row r="27" spans="1:13" ht="14.45" customHeight="1" x14ac:dyDescent="0.2">
      <c r="A27" s="627" t="s">
        <v>943</v>
      </c>
      <c r="B27" s="628" t="s">
        <v>893</v>
      </c>
      <c r="C27" s="628" t="s">
        <v>1058</v>
      </c>
      <c r="D27" s="628" t="s">
        <v>896</v>
      </c>
      <c r="E27" s="628" t="s">
        <v>1059</v>
      </c>
      <c r="F27" s="637"/>
      <c r="G27" s="637"/>
      <c r="H27" s="633">
        <v>0</v>
      </c>
      <c r="I27" s="637">
        <v>6</v>
      </c>
      <c r="J27" s="637">
        <v>378.84000000000003</v>
      </c>
      <c r="K27" s="633">
        <v>1</v>
      </c>
      <c r="L27" s="637">
        <v>6</v>
      </c>
      <c r="M27" s="638">
        <v>378.84000000000003</v>
      </c>
    </row>
    <row r="28" spans="1:13" ht="14.45" customHeight="1" x14ac:dyDescent="0.2">
      <c r="A28" s="627" t="s">
        <v>943</v>
      </c>
      <c r="B28" s="628" t="s">
        <v>893</v>
      </c>
      <c r="C28" s="628" t="s">
        <v>900</v>
      </c>
      <c r="D28" s="628" t="s">
        <v>896</v>
      </c>
      <c r="E28" s="628" t="s">
        <v>901</v>
      </c>
      <c r="F28" s="637"/>
      <c r="G28" s="637"/>
      <c r="H28" s="633">
        <v>0</v>
      </c>
      <c r="I28" s="637">
        <v>18</v>
      </c>
      <c r="J28" s="637">
        <v>883.44</v>
      </c>
      <c r="K28" s="633">
        <v>1</v>
      </c>
      <c r="L28" s="637">
        <v>18</v>
      </c>
      <c r="M28" s="638">
        <v>883.44</v>
      </c>
    </row>
    <row r="29" spans="1:13" ht="14.45" customHeight="1" x14ac:dyDescent="0.2">
      <c r="A29" s="627" t="s">
        <v>943</v>
      </c>
      <c r="B29" s="628" t="s">
        <v>893</v>
      </c>
      <c r="C29" s="628" t="s">
        <v>1068</v>
      </c>
      <c r="D29" s="628" t="s">
        <v>617</v>
      </c>
      <c r="E29" s="628" t="s">
        <v>1063</v>
      </c>
      <c r="F29" s="637"/>
      <c r="G29" s="637"/>
      <c r="H29" s="633">
        <v>0</v>
      </c>
      <c r="I29" s="637">
        <v>7</v>
      </c>
      <c r="J29" s="637">
        <v>736.61</v>
      </c>
      <c r="K29" s="633">
        <v>1</v>
      </c>
      <c r="L29" s="637">
        <v>7</v>
      </c>
      <c r="M29" s="638">
        <v>736.61</v>
      </c>
    </row>
    <row r="30" spans="1:13" ht="14.45" customHeight="1" x14ac:dyDescent="0.2">
      <c r="A30" s="627" t="s">
        <v>943</v>
      </c>
      <c r="B30" s="628" t="s">
        <v>893</v>
      </c>
      <c r="C30" s="628" t="s">
        <v>904</v>
      </c>
      <c r="D30" s="628" t="s">
        <v>617</v>
      </c>
      <c r="E30" s="628" t="s">
        <v>618</v>
      </c>
      <c r="F30" s="637"/>
      <c r="G30" s="637"/>
      <c r="H30" s="633">
        <v>0</v>
      </c>
      <c r="I30" s="637">
        <v>9</v>
      </c>
      <c r="J30" s="637">
        <v>757.62</v>
      </c>
      <c r="K30" s="633">
        <v>1</v>
      </c>
      <c r="L30" s="637">
        <v>9</v>
      </c>
      <c r="M30" s="638">
        <v>757.62</v>
      </c>
    </row>
    <row r="31" spans="1:13" ht="14.45" customHeight="1" x14ac:dyDescent="0.2">
      <c r="A31" s="627" t="s">
        <v>943</v>
      </c>
      <c r="B31" s="628" t="s">
        <v>893</v>
      </c>
      <c r="C31" s="628" t="s">
        <v>1070</v>
      </c>
      <c r="D31" s="628" t="s">
        <v>617</v>
      </c>
      <c r="E31" s="628" t="s">
        <v>1066</v>
      </c>
      <c r="F31" s="637"/>
      <c r="G31" s="637"/>
      <c r="H31" s="633">
        <v>0</v>
      </c>
      <c r="I31" s="637">
        <v>7</v>
      </c>
      <c r="J31" s="637">
        <v>883.89</v>
      </c>
      <c r="K31" s="633">
        <v>1</v>
      </c>
      <c r="L31" s="637">
        <v>7</v>
      </c>
      <c r="M31" s="638">
        <v>883.89</v>
      </c>
    </row>
    <row r="32" spans="1:13" ht="14.45" customHeight="1" x14ac:dyDescent="0.2">
      <c r="A32" s="627" t="s">
        <v>943</v>
      </c>
      <c r="B32" s="628" t="s">
        <v>893</v>
      </c>
      <c r="C32" s="628" t="s">
        <v>1069</v>
      </c>
      <c r="D32" s="628" t="s">
        <v>617</v>
      </c>
      <c r="E32" s="628" t="s">
        <v>1061</v>
      </c>
      <c r="F32" s="637"/>
      <c r="G32" s="637"/>
      <c r="H32" s="633">
        <v>0</v>
      </c>
      <c r="I32" s="637">
        <v>2</v>
      </c>
      <c r="J32" s="637">
        <v>126.28</v>
      </c>
      <c r="K32" s="633">
        <v>1</v>
      </c>
      <c r="L32" s="637">
        <v>2</v>
      </c>
      <c r="M32" s="638">
        <v>126.28</v>
      </c>
    </row>
    <row r="33" spans="1:13" ht="14.45" customHeight="1" x14ac:dyDescent="0.2">
      <c r="A33" s="627" t="s">
        <v>943</v>
      </c>
      <c r="B33" s="628" t="s">
        <v>893</v>
      </c>
      <c r="C33" s="628" t="s">
        <v>1071</v>
      </c>
      <c r="D33" s="628" t="s">
        <v>617</v>
      </c>
      <c r="E33" s="628" t="s">
        <v>1053</v>
      </c>
      <c r="F33" s="637"/>
      <c r="G33" s="637"/>
      <c r="H33" s="633">
        <v>0</v>
      </c>
      <c r="I33" s="637">
        <v>3</v>
      </c>
      <c r="J33" s="637">
        <v>222.24</v>
      </c>
      <c r="K33" s="633">
        <v>1</v>
      </c>
      <c r="L33" s="637">
        <v>3</v>
      </c>
      <c r="M33" s="638">
        <v>222.24</v>
      </c>
    </row>
    <row r="34" spans="1:13" ht="14.45" customHeight="1" x14ac:dyDescent="0.2">
      <c r="A34" s="627" t="s">
        <v>943</v>
      </c>
      <c r="B34" s="628" t="s">
        <v>893</v>
      </c>
      <c r="C34" s="628" t="s">
        <v>905</v>
      </c>
      <c r="D34" s="628" t="s">
        <v>617</v>
      </c>
      <c r="E34" s="628" t="s">
        <v>620</v>
      </c>
      <c r="F34" s="637"/>
      <c r="G34" s="637"/>
      <c r="H34" s="633">
        <v>0</v>
      </c>
      <c r="I34" s="637">
        <v>5</v>
      </c>
      <c r="J34" s="637">
        <v>471.4</v>
      </c>
      <c r="K34" s="633">
        <v>1</v>
      </c>
      <c r="L34" s="637">
        <v>5</v>
      </c>
      <c r="M34" s="638">
        <v>471.4</v>
      </c>
    </row>
    <row r="35" spans="1:13" ht="14.45" customHeight="1" x14ac:dyDescent="0.2">
      <c r="A35" s="627" t="s">
        <v>943</v>
      </c>
      <c r="B35" s="628" t="s">
        <v>893</v>
      </c>
      <c r="C35" s="628" t="s">
        <v>1072</v>
      </c>
      <c r="D35" s="628" t="s">
        <v>617</v>
      </c>
      <c r="E35" s="628" t="s">
        <v>1055</v>
      </c>
      <c r="F35" s="637"/>
      <c r="G35" s="637"/>
      <c r="H35" s="633">
        <v>0</v>
      </c>
      <c r="I35" s="637">
        <v>4</v>
      </c>
      <c r="J35" s="637">
        <v>673.44</v>
      </c>
      <c r="K35" s="633">
        <v>1</v>
      </c>
      <c r="L35" s="637">
        <v>4</v>
      </c>
      <c r="M35" s="638">
        <v>673.44</v>
      </c>
    </row>
    <row r="36" spans="1:13" ht="14.45" customHeight="1" x14ac:dyDescent="0.2">
      <c r="A36" s="627" t="s">
        <v>943</v>
      </c>
      <c r="B36" s="628" t="s">
        <v>893</v>
      </c>
      <c r="C36" s="628" t="s">
        <v>1073</v>
      </c>
      <c r="D36" s="628" t="s">
        <v>617</v>
      </c>
      <c r="E36" s="628" t="s">
        <v>1057</v>
      </c>
      <c r="F36" s="637"/>
      <c r="G36" s="637"/>
      <c r="H36" s="633">
        <v>0</v>
      </c>
      <c r="I36" s="637">
        <v>4</v>
      </c>
      <c r="J36" s="637">
        <v>461.32</v>
      </c>
      <c r="K36" s="633">
        <v>1</v>
      </c>
      <c r="L36" s="637">
        <v>4</v>
      </c>
      <c r="M36" s="638">
        <v>461.32</v>
      </c>
    </row>
    <row r="37" spans="1:13" ht="14.45" customHeight="1" x14ac:dyDescent="0.2">
      <c r="A37" s="627" t="s">
        <v>943</v>
      </c>
      <c r="B37" s="628" t="s">
        <v>1585</v>
      </c>
      <c r="C37" s="628" t="s">
        <v>987</v>
      </c>
      <c r="D37" s="628" t="s">
        <v>988</v>
      </c>
      <c r="E37" s="628" t="s">
        <v>989</v>
      </c>
      <c r="F37" s="637"/>
      <c r="G37" s="637"/>
      <c r="H37" s="633">
        <v>0</v>
      </c>
      <c r="I37" s="637">
        <v>1</v>
      </c>
      <c r="J37" s="637">
        <v>773.45</v>
      </c>
      <c r="K37" s="633">
        <v>1</v>
      </c>
      <c r="L37" s="637">
        <v>1</v>
      </c>
      <c r="M37" s="638">
        <v>773.45</v>
      </c>
    </row>
    <row r="38" spans="1:13" ht="14.45" customHeight="1" x14ac:dyDescent="0.2">
      <c r="A38" s="627" t="s">
        <v>943</v>
      </c>
      <c r="B38" s="628" t="s">
        <v>908</v>
      </c>
      <c r="C38" s="628" t="s">
        <v>911</v>
      </c>
      <c r="D38" s="628" t="s">
        <v>680</v>
      </c>
      <c r="E38" s="628" t="s">
        <v>912</v>
      </c>
      <c r="F38" s="637"/>
      <c r="G38" s="637"/>
      <c r="H38" s="633"/>
      <c r="I38" s="637">
        <v>90</v>
      </c>
      <c r="J38" s="637">
        <v>0</v>
      </c>
      <c r="K38" s="633"/>
      <c r="L38" s="637">
        <v>90</v>
      </c>
      <c r="M38" s="638">
        <v>0</v>
      </c>
    </row>
    <row r="39" spans="1:13" ht="14.45" customHeight="1" x14ac:dyDescent="0.2">
      <c r="A39" s="627" t="s">
        <v>943</v>
      </c>
      <c r="B39" s="628" t="s">
        <v>908</v>
      </c>
      <c r="C39" s="628" t="s">
        <v>909</v>
      </c>
      <c r="D39" s="628" t="s">
        <v>680</v>
      </c>
      <c r="E39" s="628" t="s">
        <v>910</v>
      </c>
      <c r="F39" s="637"/>
      <c r="G39" s="637"/>
      <c r="H39" s="633"/>
      <c r="I39" s="637">
        <v>1</v>
      </c>
      <c r="J39" s="637">
        <v>0</v>
      </c>
      <c r="K39" s="633"/>
      <c r="L39" s="637">
        <v>1</v>
      </c>
      <c r="M39" s="638">
        <v>0</v>
      </c>
    </row>
    <row r="40" spans="1:13" ht="14.45" customHeight="1" x14ac:dyDescent="0.2">
      <c r="A40" s="627" t="s">
        <v>943</v>
      </c>
      <c r="B40" s="628" t="s">
        <v>1586</v>
      </c>
      <c r="C40" s="628" t="s">
        <v>961</v>
      </c>
      <c r="D40" s="628" t="s">
        <v>962</v>
      </c>
      <c r="E40" s="628" t="s">
        <v>963</v>
      </c>
      <c r="F40" s="637">
        <v>1</v>
      </c>
      <c r="G40" s="637">
        <v>176.32</v>
      </c>
      <c r="H40" s="633">
        <v>1</v>
      </c>
      <c r="I40" s="637"/>
      <c r="J40" s="637"/>
      <c r="K40" s="633">
        <v>0</v>
      </c>
      <c r="L40" s="637">
        <v>1</v>
      </c>
      <c r="M40" s="638">
        <v>176.32</v>
      </c>
    </row>
    <row r="41" spans="1:13" ht="14.45" customHeight="1" x14ac:dyDescent="0.2">
      <c r="A41" s="627" t="s">
        <v>943</v>
      </c>
      <c r="B41" s="628" t="s">
        <v>1587</v>
      </c>
      <c r="C41" s="628" t="s">
        <v>1048</v>
      </c>
      <c r="D41" s="628" t="s">
        <v>1049</v>
      </c>
      <c r="E41" s="628" t="s">
        <v>1050</v>
      </c>
      <c r="F41" s="637"/>
      <c r="G41" s="637"/>
      <c r="H41" s="633">
        <v>0</v>
      </c>
      <c r="I41" s="637">
        <v>5</v>
      </c>
      <c r="J41" s="637">
        <v>2070.35</v>
      </c>
      <c r="K41" s="633">
        <v>1</v>
      </c>
      <c r="L41" s="637">
        <v>5</v>
      </c>
      <c r="M41" s="638">
        <v>2070.35</v>
      </c>
    </row>
    <row r="42" spans="1:13" ht="14.45" customHeight="1" x14ac:dyDescent="0.2">
      <c r="A42" s="627" t="s">
        <v>944</v>
      </c>
      <c r="B42" s="628" t="s">
        <v>1588</v>
      </c>
      <c r="C42" s="628" t="s">
        <v>1522</v>
      </c>
      <c r="D42" s="628" t="s">
        <v>1523</v>
      </c>
      <c r="E42" s="628" t="s">
        <v>1524</v>
      </c>
      <c r="F42" s="637">
        <v>1</v>
      </c>
      <c r="G42" s="637">
        <v>329.56</v>
      </c>
      <c r="H42" s="633">
        <v>1</v>
      </c>
      <c r="I42" s="637"/>
      <c r="J42" s="637"/>
      <c r="K42" s="633">
        <v>0</v>
      </c>
      <c r="L42" s="637">
        <v>1</v>
      </c>
      <c r="M42" s="638">
        <v>329.56</v>
      </c>
    </row>
    <row r="43" spans="1:13" ht="14.45" customHeight="1" x14ac:dyDescent="0.2">
      <c r="A43" s="627" t="s">
        <v>944</v>
      </c>
      <c r="B43" s="628" t="s">
        <v>1589</v>
      </c>
      <c r="C43" s="628" t="s">
        <v>1536</v>
      </c>
      <c r="D43" s="628" t="s">
        <v>1537</v>
      </c>
      <c r="E43" s="628" t="s">
        <v>1538</v>
      </c>
      <c r="F43" s="637"/>
      <c r="G43" s="637"/>
      <c r="H43" s="633">
        <v>0</v>
      </c>
      <c r="I43" s="637">
        <v>2</v>
      </c>
      <c r="J43" s="637">
        <v>140.96</v>
      </c>
      <c r="K43" s="633">
        <v>1</v>
      </c>
      <c r="L43" s="637">
        <v>2</v>
      </c>
      <c r="M43" s="638">
        <v>140.96</v>
      </c>
    </row>
    <row r="44" spans="1:13" ht="14.45" customHeight="1" x14ac:dyDescent="0.2">
      <c r="A44" s="627" t="s">
        <v>944</v>
      </c>
      <c r="B44" s="628" t="s">
        <v>1589</v>
      </c>
      <c r="C44" s="628" t="s">
        <v>1539</v>
      </c>
      <c r="D44" s="628" t="s">
        <v>1537</v>
      </c>
      <c r="E44" s="628" t="s">
        <v>1540</v>
      </c>
      <c r="F44" s="637"/>
      <c r="G44" s="637"/>
      <c r="H44" s="633">
        <v>0</v>
      </c>
      <c r="I44" s="637">
        <v>2</v>
      </c>
      <c r="J44" s="637">
        <v>281.92</v>
      </c>
      <c r="K44" s="633">
        <v>1</v>
      </c>
      <c r="L44" s="637">
        <v>2</v>
      </c>
      <c r="M44" s="638">
        <v>281.92</v>
      </c>
    </row>
    <row r="45" spans="1:13" ht="14.45" customHeight="1" x14ac:dyDescent="0.2">
      <c r="A45" s="627" t="s">
        <v>945</v>
      </c>
      <c r="B45" s="628" t="s">
        <v>893</v>
      </c>
      <c r="C45" s="628" t="s">
        <v>1052</v>
      </c>
      <c r="D45" s="628" t="s">
        <v>617</v>
      </c>
      <c r="E45" s="628" t="s">
        <v>1053</v>
      </c>
      <c r="F45" s="637">
        <v>2</v>
      </c>
      <c r="G45" s="637">
        <v>148.16</v>
      </c>
      <c r="H45" s="633">
        <v>1</v>
      </c>
      <c r="I45" s="637"/>
      <c r="J45" s="637"/>
      <c r="K45" s="633">
        <v>0</v>
      </c>
      <c r="L45" s="637">
        <v>2</v>
      </c>
      <c r="M45" s="638">
        <v>148.16</v>
      </c>
    </row>
    <row r="46" spans="1:13" ht="14.45" customHeight="1" x14ac:dyDescent="0.2">
      <c r="A46" s="627" t="s">
        <v>945</v>
      </c>
      <c r="B46" s="628" t="s">
        <v>893</v>
      </c>
      <c r="C46" s="628" t="s">
        <v>894</v>
      </c>
      <c r="D46" s="628" t="s">
        <v>617</v>
      </c>
      <c r="E46" s="628" t="s">
        <v>620</v>
      </c>
      <c r="F46" s="637">
        <v>4</v>
      </c>
      <c r="G46" s="637">
        <v>377.12</v>
      </c>
      <c r="H46" s="633">
        <v>1</v>
      </c>
      <c r="I46" s="637"/>
      <c r="J46" s="637"/>
      <c r="K46" s="633">
        <v>0</v>
      </c>
      <c r="L46" s="637">
        <v>4</v>
      </c>
      <c r="M46" s="638">
        <v>377.12</v>
      </c>
    </row>
    <row r="47" spans="1:13" ht="14.45" customHeight="1" x14ac:dyDescent="0.2">
      <c r="A47" s="627" t="s">
        <v>945</v>
      </c>
      <c r="B47" s="628" t="s">
        <v>893</v>
      </c>
      <c r="C47" s="628" t="s">
        <v>1054</v>
      </c>
      <c r="D47" s="628" t="s">
        <v>617</v>
      </c>
      <c r="E47" s="628" t="s">
        <v>1055</v>
      </c>
      <c r="F47" s="637">
        <v>5</v>
      </c>
      <c r="G47" s="637">
        <v>841.80000000000007</v>
      </c>
      <c r="H47" s="633">
        <v>1</v>
      </c>
      <c r="I47" s="637"/>
      <c r="J47" s="637"/>
      <c r="K47" s="633">
        <v>0</v>
      </c>
      <c r="L47" s="637">
        <v>5</v>
      </c>
      <c r="M47" s="638">
        <v>841.80000000000007</v>
      </c>
    </row>
    <row r="48" spans="1:13" ht="14.45" customHeight="1" x14ac:dyDescent="0.2">
      <c r="A48" s="627" t="s">
        <v>945</v>
      </c>
      <c r="B48" s="628" t="s">
        <v>893</v>
      </c>
      <c r="C48" s="628" t="s">
        <v>1056</v>
      </c>
      <c r="D48" s="628" t="s">
        <v>617</v>
      </c>
      <c r="E48" s="628" t="s">
        <v>1057</v>
      </c>
      <c r="F48" s="637">
        <v>3</v>
      </c>
      <c r="G48" s="637">
        <v>345.99</v>
      </c>
      <c r="H48" s="633">
        <v>1</v>
      </c>
      <c r="I48" s="637"/>
      <c r="J48" s="637"/>
      <c r="K48" s="633">
        <v>0</v>
      </c>
      <c r="L48" s="637">
        <v>3</v>
      </c>
      <c r="M48" s="638">
        <v>345.99</v>
      </c>
    </row>
    <row r="49" spans="1:13" ht="14.45" customHeight="1" x14ac:dyDescent="0.2">
      <c r="A49" s="627" t="s">
        <v>945</v>
      </c>
      <c r="B49" s="628" t="s">
        <v>893</v>
      </c>
      <c r="C49" s="628" t="s">
        <v>895</v>
      </c>
      <c r="D49" s="628" t="s">
        <v>896</v>
      </c>
      <c r="E49" s="628" t="s">
        <v>897</v>
      </c>
      <c r="F49" s="637"/>
      <c r="G49" s="637"/>
      <c r="H49" s="633">
        <v>0</v>
      </c>
      <c r="I49" s="637">
        <v>58</v>
      </c>
      <c r="J49" s="637">
        <v>6103.3399999999983</v>
      </c>
      <c r="K49" s="633">
        <v>1</v>
      </c>
      <c r="L49" s="637">
        <v>58</v>
      </c>
      <c r="M49" s="638">
        <v>6103.3399999999983</v>
      </c>
    </row>
    <row r="50" spans="1:13" ht="14.45" customHeight="1" x14ac:dyDescent="0.2">
      <c r="A50" s="627" t="s">
        <v>945</v>
      </c>
      <c r="B50" s="628" t="s">
        <v>893</v>
      </c>
      <c r="C50" s="628" t="s">
        <v>902</v>
      </c>
      <c r="D50" s="628" t="s">
        <v>896</v>
      </c>
      <c r="E50" s="628" t="s">
        <v>903</v>
      </c>
      <c r="F50" s="637"/>
      <c r="G50" s="637"/>
      <c r="H50" s="633">
        <v>0</v>
      </c>
      <c r="I50" s="637">
        <v>88</v>
      </c>
      <c r="J50" s="637">
        <v>7407.8400000000011</v>
      </c>
      <c r="K50" s="633">
        <v>1</v>
      </c>
      <c r="L50" s="637">
        <v>88</v>
      </c>
      <c r="M50" s="638">
        <v>7407.8400000000011</v>
      </c>
    </row>
    <row r="51" spans="1:13" ht="14.45" customHeight="1" x14ac:dyDescent="0.2">
      <c r="A51" s="627" t="s">
        <v>945</v>
      </c>
      <c r="B51" s="628" t="s">
        <v>893</v>
      </c>
      <c r="C51" s="628" t="s">
        <v>1060</v>
      </c>
      <c r="D51" s="628" t="s">
        <v>617</v>
      </c>
      <c r="E51" s="628" t="s">
        <v>1061</v>
      </c>
      <c r="F51" s="637">
        <v>1</v>
      </c>
      <c r="G51" s="637">
        <v>63.14</v>
      </c>
      <c r="H51" s="633">
        <v>1</v>
      </c>
      <c r="I51" s="637"/>
      <c r="J51" s="637"/>
      <c r="K51" s="633">
        <v>0</v>
      </c>
      <c r="L51" s="637">
        <v>1</v>
      </c>
      <c r="M51" s="638">
        <v>63.14</v>
      </c>
    </row>
    <row r="52" spans="1:13" ht="14.45" customHeight="1" x14ac:dyDescent="0.2">
      <c r="A52" s="627" t="s">
        <v>945</v>
      </c>
      <c r="B52" s="628" t="s">
        <v>893</v>
      </c>
      <c r="C52" s="628" t="s">
        <v>1062</v>
      </c>
      <c r="D52" s="628" t="s">
        <v>617</v>
      </c>
      <c r="E52" s="628" t="s">
        <v>1063</v>
      </c>
      <c r="F52" s="637">
        <v>4</v>
      </c>
      <c r="G52" s="637">
        <v>420.92</v>
      </c>
      <c r="H52" s="633">
        <v>1</v>
      </c>
      <c r="I52" s="637"/>
      <c r="J52" s="637"/>
      <c r="K52" s="633">
        <v>0</v>
      </c>
      <c r="L52" s="637">
        <v>4</v>
      </c>
      <c r="M52" s="638">
        <v>420.92</v>
      </c>
    </row>
    <row r="53" spans="1:13" ht="14.45" customHeight="1" x14ac:dyDescent="0.2">
      <c r="A53" s="627" t="s">
        <v>945</v>
      </c>
      <c r="B53" s="628" t="s">
        <v>893</v>
      </c>
      <c r="C53" s="628" t="s">
        <v>1064</v>
      </c>
      <c r="D53" s="628" t="s">
        <v>617</v>
      </c>
      <c r="E53" s="628" t="s">
        <v>907</v>
      </c>
      <c r="F53" s="637">
        <v>2</v>
      </c>
      <c r="G53" s="637">
        <v>98.16</v>
      </c>
      <c r="H53" s="633">
        <v>1</v>
      </c>
      <c r="I53" s="637"/>
      <c r="J53" s="637"/>
      <c r="K53" s="633">
        <v>0</v>
      </c>
      <c r="L53" s="637">
        <v>2</v>
      </c>
      <c r="M53" s="638">
        <v>98.16</v>
      </c>
    </row>
    <row r="54" spans="1:13" ht="14.45" customHeight="1" x14ac:dyDescent="0.2">
      <c r="A54" s="627" t="s">
        <v>945</v>
      </c>
      <c r="B54" s="628" t="s">
        <v>893</v>
      </c>
      <c r="C54" s="628" t="s">
        <v>1065</v>
      </c>
      <c r="D54" s="628" t="s">
        <v>617</v>
      </c>
      <c r="E54" s="628" t="s">
        <v>1066</v>
      </c>
      <c r="F54" s="637">
        <v>11</v>
      </c>
      <c r="G54" s="637">
        <v>1388.97</v>
      </c>
      <c r="H54" s="633">
        <v>1</v>
      </c>
      <c r="I54" s="637"/>
      <c r="J54" s="637"/>
      <c r="K54" s="633">
        <v>0</v>
      </c>
      <c r="L54" s="637">
        <v>11</v>
      </c>
      <c r="M54" s="638">
        <v>1388.97</v>
      </c>
    </row>
    <row r="55" spans="1:13" ht="14.45" customHeight="1" x14ac:dyDescent="0.2">
      <c r="A55" s="627" t="s">
        <v>945</v>
      </c>
      <c r="B55" s="628" t="s">
        <v>893</v>
      </c>
      <c r="C55" s="628" t="s">
        <v>1067</v>
      </c>
      <c r="D55" s="628" t="s">
        <v>617</v>
      </c>
      <c r="E55" s="628" t="s">
        <v>618</v>
      </c>
      <c r="F55" s="637">
        <v>6</v>
      </c>
      <c r="G55" s="637">
        <v>505.08000000000004</v>
      </c>
      <c r="H55" s="633">
        <v>1</v>
      </c>
      <c r="I55" s="637"/>
      <c r="J55" s="637"/>
      <c r="K55" s="633">
        <v>0</v>
      </c>
      <c r="L55" s="637">
        <v>6</v>
      </c>
      <c r="M55" s="638">
        <v>505.08000000000004</v>
      </c>
    </row>
    <row r="56" spans="1:13" ht="14.45" customHeight="1" x14ac:dyDescent="0.2">
      <c r="A56" s="627" t="s">
        <v>945</v>
      </c>
      <c r="B56" s="628" t="s">
        <v>893</v>
      </c>
      <c r="C56" s="628" t="s">
        <v>898</v>
      </c>
      <c r="D56" s="628" t="s">
        <v>896</v>
      </c>
      <c r="E56" s="628" t="s">
        <v>899</v>
      </c>
      <c r="F56" s="637"/>
      <c r="G56" s="637"/>
      <c r="H56" s="633">
        <v>0</v>
      </c>
      <c r="I56" s="637">
        <v>82</v>
      </c>
      <c r="J56" s="637">
        <v>10354.14</v>
      </c>
      <c r="K56" s="633">
        <v>1</v>
      </c>
      <c r="L56" s="637">
        <v>82</v>
      </c>
      <c r="M56" s="638">
        <v>10354.14</v>
      </c>
    </row>
    <row r="57" spans="1:13" ht="14.45" customHeight="1" x14ac:dyDescent="0.2">
      <c r="A57" s="627" t="s">
        <v>945</v>
      </c>
      <c r="B57" s="628" t="s">
        <v>893</v>
      </c>
      <c r="C57" s="628" t="s">
        <v>1058</v>
      </c>
      <c r="D57" s="628" t="s">
        <v>896</v>
      </c>
      <c r="E57" s="628" t="s">
        <v>1059</v>
      </c>
      <c r="F57" s="637"/>
      <c r="G57" s="637"/>
      <c r="H57" s="633">
        <v>0</v>
      </c>
      <c r="I57" s="637">
        <v>9</v>
      </c>
      <c r="J57" s="637">
        <v>568.26</v>
      </c>
      <c r="K57" s="633">
        <v>1</v>
      </c>
      <c r="L57" s="637">
        <v>9</v>
      </c>
      <c r="M57" s="638">
        <v>568.26</v>
      </c>
    </row>
    <row r="58" spans="1:13" ht="14.45" customHeight="1" x14ac:dyDescent="0.2">
      <c r="A58" s="627" t="s">
        <v>945</v>
      </c>
      <c r="B58" s="628" t="s">
        <v>893</v>
      </c>
      <c r="C58" s="628" t="s">
        <v>900</v>
      </c>
      <c r="D58" s="628" t="s">
        <v>896</v>
      </c>
      <c r="E58" s="628" t="s">
        <v>901</v>
      </c>
      <c r="F58" s="637"/>
      <c r="G58" s="637"/>
      <c r="H58" s="633">
        <v>0</v>
      </c>
      <c r="I58" s="637">
        <v>7</v>
      </c>
      <c r="J58" s="637">
        <v>343.55999999999995</v>
      </c>
      <c r="K58" s="633">
        <v>1</v>
      </c>
      <c r="L58" s="637">
        <v>7</v>
      </c>
      <c r="M58" s="638">
        <v>343.55999999999995</v>
      </c>
    </row>
    <row r="59" spans="1:13" ht="14.45" customHeight="1" x14ac:dyDescent="0.2">
      <c r="A59" s="627" t="s">
        <v>945</v>
      </c>
      <c r="B59" s="628" t="s">
        <v>893</v>
      </c>
      <c r="C59" s="628" t="s">
        <v>1068</v>
      </c>
      <c r="D59" s="628" t="s">
        <v>617</v>
      </c>
      <c r="E59" s="628" t="s">
        <v>1063</v>
      </c>
      <c r="F59" s="637"/>
      <c r="G59" s="637"/>
      <c r="H59" s="633">
        <v>0</v>
      </c>
      <c r="I59" s="637">
        <v>10</v>
      </c>
      <c r="J59" s="637">
        <v>1052.3</v>
      </c>
      <c r="K59" s="633">
        <v>1</v>
      </c>
      <c r="L59" s="637">
        <v>10</v>
      </c>
      <c r="M59" s="638">
        <v>1052.3</v>
      </c>
    </row>
    <row r="60" spans="1:13" ht="14.45" customHeight="1" x14ac:dyDescent="0.2">
      <c r="A60" s="627" t="s">
        <v>945</v>
      </c>
      <c r="B60" s="628" t="s">
        <v>893</v>
      </c>
      <c r="C60" s="628" t="s">
        <v>904</v>
      </c>
      <c r="D60" s="628" t="s">
        <v>617</v>
      </c>
      <c r="E60" s="628" t="s">
        <v>618</v>
      </c>
      <c r="F60" s="637"/>
      <c r="G60" s="637"/>
      <c r="H60" s="633">
        <v>0</v>
      </c>
      <c r="I60" s="637">
        <v>13</v>
      </c>
      <c r="J60" s="637">
        <v>1094.3400000000001</v>
      </c>
      <c r="K60" s="633">
        <v>1</v>
      </c>
      <c r="L60" s="637">
        <v>13</v>
      </c>
      <c r="M60" s="638">
        <v>1094.3400000000001</v>
      </c>
    </row>
    <row r="61" spans="1:13" ht="14.45" customHeight="1" x14ac:dyDescent="0.2">
      <c r="A61" s="627" t="s">
        <v>945</v>
      </c>
      <c r="B61" s="628" t="s">
        <v>893</v>
      </c>
      <c r="C61" s="628" t="s">
        <v>1070</v>
      </c>
      <c r="D61" s="628" t="s">
        <v>617</v>
      </c>
      <c r="E61" s="628" t="s">
        <v>1066</v>
      </c>
      <c r="F61" s="637"/>
      <c r="G61" s="637"/>
      <c r="H61" s="633">
        <v>0</v>
      </c>
      <c r="I61" s="637">
        <v>15</v>
      </c>
      <c r="J61" s="637">
        <v>1894.05</v>
      </c>
      <c r="K61" s="633">
        <v>1</v>
      </c>
      <c r="L61" s="637">
        <v>15</v>
      </c>
      <c r="M61" s="638">
        <v>1894.05</v>
      </c>
    </row>
    <row r="62" spans="1:13" ht="14.45" customHeight="1" x14ac:dyDescent="0.2">
      <c r="A62" s="627" t="s">
        <v>945</v>
      </c>
      <c r="B62" s="628" t="s">
        <v>893</v>
      </c>
      <c r="C62" s="628" t="s">
        <v>1069</v>
      </c>
      <c r="D62" s="628" t="s">
        <v>617</v>
      </c>
      <c r="E62" s="628" t="s">
        <v>1061</v>
      </c>
      <c r="F62" s="637"/>
      <c r="G62" s="637"/>
      <c r="H62" s="633">
        <v>0</v>
      </c>
      <c r="I62" s="637">
        <v>6</v>
      </c>
      <c r="J62" s="637">
        <v>378.84</v>
      </c>
      <c r="K62" s="633">
        <v>1</v>
      </c>
      <c r="L62" s="637">
        <v>6</v>
      </c>
      <c r="M62" s="638">
        <v>378.84</v>
      </c>
    </row>
    <row r="63" spans="1:13" ht="14.45" customHeight="1" x14ac:dyDescent="0.2">
      <c r="A63" s="627" t="s">
        <v>945</v>
      </c>
      <c r="B63" s="628" t="s">
        <v>893</v>
      </c>
      <c r="C63" s="628" t="s">
        <v>906</v>
      </c>
      <c r="D63" s="628" t="s">
        <v>617</v>
      </c>
      <c r="E63" s="628" t="s">
        <v>907</v>
      </c>
      <c r="F63" s="637"/>
      <c r="G63" s="637"/>
      <c r="H63" s="633">
        <v>0</v>
      </c>
      <c r="I63" s="637">
        <v>3</v>
      </c>
      <c r="J63" s="637">
        <v>147.24</v>
      </c>
      <c r="K63" s="633">
        <v>1</v>
      </c>
      <c r="L63" s="637">
        <v>3</v>
      </c>
      <c r="M63" s="638">
        <v>147.24</v>
      </c>
    </row>
    <row r="64" spans="1:13" ht="14.45" customHeight="1" x14ac:dyDescent="0.2">
      <c r="A64" s="627" t="s">
        <v>945</v>
      </c>
      <c r="B64" s="628" t="s">
        <v>893</v>
      </c>
      <c r="C64" s="628" t="s">
        <v>1071</v>
      </c>
      <c r="D64" s="628" t="s">
        <v>617</v>
      </c>
      <c r="E64" s="628" t="s">
        <v>1053</v>
      </c>
      <c r="F64" s="637"/>
      <c r="G64" s="637"/>
      <c r="H64" s="633">
        <v>0</v>
      </c>
      <c r="I64" s="637">
        <v>1</v>
      </c>
      <c r="J64" s="637">
        <v>74.08</v>
      </c>
      <c r="K64" s="633">
        <v>1</v>
      </c>
      <c r="L64" s="637">
        <v>1</v>
      </c>
      <c r="M64" s="638">
        <v>74.08</v>
      </c>
    </row>
    <row r="65" spans="1:13" ht="14.45" customHeight="1" x14ac:dyDescent="0.2">
      <c r="A65" s="627" t="s">
        <v>945</v>
      </c>
      <c r="B65" s="628" t="s">
        <v>893</v>
      </c>
      <c r="C65" s="628" t="s">
        <v>905</v>
      </c>
      <c r="D65" s="628" t="s">
        <v>617</v>
      </c>
      <c r="E65" s="628" t="s">
        <v>620</v>
      </c>
      <c r="F65" s="637"/>
      <c r="G65" s="637"/>
      <c r="H65" s="633">
        <v>0</v>
      </c>
      <c r="I65" s="637">
        <v>11</v>
      </c>
      <c r="J65" s="637">
        <v>1037.08</v>
      </c>
      <c r="K65" s="633">
        <v>1</v>
      </c>
      <c r="L65" s="637">
        <v>11</v>
      </c>
      <c r="M65" s="638">
        <v>1037.08</v>
      </c>
    </row>
    <row r="66" spans="1:13" ht="14.45" customHeight="1" x14ac:dyDescent="0.2">
      <c r="A66" s="627" t="s">
        <v>945</v>
      </c>
      <c r="B66" s="628" t="s">
        <v>893</v>
      </c>
      <c r="C66" s="628" t="s">
        <v>1072</v>
      </c>
      <c r="D66" s="628" t="s">
        <v>617</v>
      </c>
      <c r="E66" s="628" t="s">
        <v>1055</v>
      </c>
      <c r="F66" s="637"/>
      <c r="G66" s="637"/>
      <c r="H66" s="633">
        <v>0</v>
      </c>
      <c r="I66" s="637">
        <v>6</v>
      </c>
      <c r="J66" s="637">
        <v>1010.1600000000001</v>
      </c>
      <c r="K66" s="633">
        <v>1</v>
      </c>
      <c r="L66" s="637">
        <v>6</v>
      </c>
      <c r="M66" s="638">
        <v>1010.1600000000001</v>
      </c>
    </row>
    <row r="67" spans="1:13" ht="14.45" customHeight="1" x14ac:dyDescent="0.2">
      <c r="A67" s="627" t="s">
        <v>945</v>
      </c>
      <c r="B67" s="628" t="s">
        <v>893</v>
      </c>
      <c r="C67" s="628" t="s">
        <v>1073</v>
      </c>
      <c r="D67" s="628" t="s">
        <v>617</v>
      </c>
      <c r="E67" s="628" t="s">
        <v>1057</v>
      </c>
      <c r="F67" s="637"/>
      <c r="G67" s="637"/>
      <c r="H67" s="633">
        <v>0</v>
      </c>
      <c r="I67" s="637">
        <v>3</v>
      </c>
      <c r="J67" s="637">
        <v>345.99</v>
      </c>
      <c r="K67" s="633">
        <v>1</v>
      </c>
      <c r="L67" s="637">
        <v>3</v>
      </c>
      <c r="M67" s="638">
        <v>345.99</v>
      </c>
    </row>
    <row r="68" spans="1:13" ht="14.45" customHeight="1" x14ac:dyDescent="0.2">
      <c r="A68" s="627" t="s">
        <v>945</v>
      </c>
      <c r="B68" s="628" t="s">
        <v>1590</v>
      </c>
      <c r="C68" s="628" t="s">
        <v>1088</v>
      </c>
      <c r="D68" s="628" t="s">
        <v>1086</v>
      </c>
      <c r="E68" s="628" t="s">
        <v>1089</v>
      </c>
      <c r="F68" s="637"/>
      <c r="G68" s="637"/>
      <c r="H68" s="633">
        <v>0</v>
      </c>
      <c r="I68" s="637">
        <v>1</v>
      </c>
      <c r="J68" s="637">
        <v>58.77</v>
      </c>
      <c r="K68" s="633">
        <v>1</v>
      </c>
      <c r="L68" s="637">
        <v>1</v>
      </c>
      <c r="M68" s="638">
        <v>58.77</v>
      </c>
    </row>
    <row r="69" spans="1:13" ht="14.45" customHeight="1" x14ac:dyDescent="0.2">
      <c r="A69" s="627" t="s">
        <v>946</v>
      </c>
      <c r="B69" s="628" t="s">
        <v>890</v>
      </c>
      <c r="C69" s="628" t="s">
        <v>1082</v>
      </c>
      <c r="D69" s="628" t="s">
        <v>1083</v>
      </c>
      <c r="E69" s="628" t="s">
        <v>1025</v>
      </c>
      <c r="F69" s="637">
        <v>1</v>
      </c>
      <c r="G69" s="637">
        <v>35.11</v>
      </c>
      <c r="H69" s="633">
        <v>1</v>
      </c>
      <c r="I69" s="637"/>
      <c r="J69" s="637"/>
      <c r="K69" s="633">
        <v>0</v>
      </c>
      <c r="L69" s="637">
        <v>1</v>
      </c>
      <c r="M69" s="638">
        <v>35.11</v>
      </c>
    </row>
    <row r="70" spans="1:13" ht="14.45" customHeight="1" x14ac:dyDescent="0.2">
      <c r="A70" s="627" t="s">
        <v>946</v>
      </c>
      <c r="B70" s="628" t="s">
        <v>1591</v>
      </c>
      <c r="C70" s="628" t="s">
        <v>1142</v>
      </c>
      <c r="D70" s="628" t="s">
        <v>1143</v>
      </c>
      <c r="E70" s="628" t="s">
        <v>1144</v>
      </c>
      <c r="F70" s="637">
        <v>4</v>
      </c>
      <c r="G70" s="637">
        <v>239.52</v>
      </c>
      <c r="H70" s="633">
        <v>1</v>
      </c>
      <c r="I70" s="637"/>
      <c r="J70" s="637"/>
      <c r="K70" s="633">
        <v>0</v>
      </c>
      <c r="L70" s="637">
        <v>4</v>
      </c>
      <c r="M70" s="638">
        <v>239.52</v>
      </c>
    </row>
    <row r="71" spans="1:13" ht="14.45" customHeight="1" x14ac:dyDescent="0.2">
      <c r="A71" s="627" t="s">
        <v>946</v>
      </c>
      <c r="B71" s="628" t="s">
        <v>1591</v>
      </c>
      <c r="C71" s="628" t="s">
        <v>1139</v>
      </c>
      <c r="D71" s="628" t="s">
        <v>1140</v>
      </c>
      <c r="E71" s="628" t="s">
        <v>1141</v>
      </c>
      <c r="F71" s="637">
        <v>4</v>
      </c>
      <c r="G71" s="637">
        <v>774.36</v>
      </c>
      <c r="H71" s="633">
        <v>1</v>
      </c>
      <c r="I71" s="637"/>
      <c r="J71" s="637"/>
      <c r="K71" s="633">
        <v>0</v>
      </c>
      <c r="L71" s="637">
        <v>4</v>
      </c>
      <c r="M71" s="638">
        <v>774.36</v>
      </c>
    </row>
    <row r="72" spans="1:13" ht="14.45" customHeight="1" x14ac:dyDescent="0.2">
      <c r="A72" s="627" t="s">
        <v>946</v>
      </c>
      <c r="B72" s="628" t="s">
        <v>1592</v>
      </c>
      <c r="C72" s="628" t="s">
        <v>1112</v>
      </c>
      <c r="D72" s="628" t="s">
        <v>1110</v>
      </c>
      <c r="E72" s="628" t="s">
        <v>1113</v>
      </c>
      <c r="F72" s="637">
        <v>2</v>
      </c>
      <c r="G72" s="637">
        <v>279.45999999999998</v>
      </c>
      <c r="H72" s="633">
        <v>1</v>
      </c>
      <c r="I72" s="637"/>
      <c r="J72" s="637"/>
      <c r="K72" s="633">
        <v>0</v>
      </c>
      <c r="L72" s="637">
        <v>2</v>
      </c>
      <c r="M72" s="638">
        <v>279.45999999999998</v>
      </c>
    </row>
    <row r="73" spans="1:13" ht="14.45" customHeight="1" x14ac:dyDescent="0.2">
      <c r="A73" s="627" t="s">
        <v>946</v>
      </c>
      <c r="B73" s="628" t="s">
        <v>1592</v>
      </c>
      <c r="C73" s="628" t="s">
        <v>1109</v>
      </c>
      <c r="D73" s="628" t="s">
        <v>1110</v>
      </c>
      <c r="E73" s="628" t="s">
        <v>1111</v>
      </c>
      <c r="F73" s="637">
        <v>2</v>
      </c>
      <c r="G73" s="637">
        <v>838.4</v>
      </c>
      <c r="H73" s="633">
        <v>1</v>
      </c>
      <c r="I73" s="637"/>
      <c r="J73" s="637"/>
      <c r="K73" s="633">
        <v>0</v>
      </c>
      <c r="L73" s="637">
        <v>2</v>
      </c>
      <c r="M73" s="638">
        <v>838.4</v>
      </c>
    </row>
    <row r="74" spans="1:13" ht="14.45" customHeight="1" x14ac:dyDescent="0.2">
      <c r="A74" s="627" t="s">
        <v>946</v>
      </c>
      <c r="B74" s="628" t="s">
        <v>893</v>
      </c>
      <c r="C74" s="628" t="s">
        <v>898</v>
      </c>
      <c r="D74" s="628" t="s">
        <v>896</v>
      </c>
      <c r="E74" s="628" t="s">
        <v>899</v>
      </c>
      <c r="F74" s="637"/>
      <c r="G74" s="637"/>
      <c r="H74" s="633">
        <v>0</v>
      </c>
      <c r="I74" s="637">
        <v>1</v>
      </c>
      <c r="J74" s="637">
        <v>126.27</v>
      </c>
      <c r="K74" s="633">
        <v>1</v>
      </c>
      <c r="L74" s="637">
        <v>1</v>
      </c>
      <c r="M74" s="638">
        <v>126.27</v>
      </c>
    </row>
    <row r="75" spans="1:13" ht="14.45" customHeight="1" x14ac:dyDescent="0.2">
      <c r="A75" s="627" t="s">
        <v>946</v>
      </c>
      <c r="B75" s="628" t="s">
        <v>1590</v>
      </c>
      <c r="C75" s="628" t="s">
        <v>1085</v>
      </c>
      <c r="D75" s="628" t="s">
        <v>1086</v>
      </c>
      <c r="E75" s="628" t="s">
        <v>1087</v>
      </c>
      <c r="F75" s="637"/>
      <c r="G75" s="637"/>
      <c r="H75" s="633">
        <v>0</v>
      </c>
      <c r="I75" s="637">
        <v>2</v>
      </c>
      <c r="J75" s="637">
        <v>235.1</v>
      </c>
      <c r="K75" s="633">
        <v>1</v>
      </c>
      <c r="L75" s="637">
        <v>2</v>
      </c>
      <c r="M75" s="638">
        <v>235.1</v>
      </c>
    </row>
    <row r="76" spans="1:13" ht="14.45" customHeight="1" x14ac:dyDescent="0.2">
      <c r="A76" s="627" t="s">
        <v>946</v>
      </c>
      <c r="B76" s="628" t="s">
        <v>1590</v>
      </c>
      <c r="C76" s="628" t="s">
        <v>1088</v>
      </c>
      <c r="D76" s="628" t="s">
        <v>1086</v>
      </c>
      <c r="E76" s="628" t="s">
        <v>1089</v>
      </c>
      <c r="F76" s="637"/>
      <c r="G76" s="637"/>
      <c r="H76" s="633">
        <v>0</v>
      </c>
      <c r="I76" s="637">
        <v>1</v>
      </c>
      <c r="J76" s="637">
        <v>58.77</v>
      </c>
      <c r="K76" s="633">
        <v>1</v>
      </c>
      <c r="L76" s="637">
        <v>1</v>
      </c>
      <c r="M76" s="638">
        <v>58.77</v>
      </c>
    </row>
    <row r="77" spans="1:13" ht="14.45" customHeight="1" x14ac:dyDescent="0.2">
      <c r="A77" s="627" t="s">
        <v>946</v>
      </c>
      <c r="B77" s="628" t="s">
        <v>1586</v>
      </c>
      <c r="C77" s="628" t="s">
        <v>1096</v>
      </c>
      <c r="D77" s="628" t="s">
        <v>962</v>
      </c>
      <c r="E77" s="628" t="s">
        <v>1095</v>
      </c>
      <c r="F77" s="637">
        <v>2</v>
      </c>
      <c r="G77" s="637">
        <v>47.02</v>
      </c>
      <c r="H77" s="633">
        <v>1</v>
      </c>
      <c r="I77" s="637"/>
      <c r="J77" s="637"/>
      <c r="K77" s="633">
        <v>0</v>
      </c>
      <c r="L77" s="637">
        <v>2</v>
      </c>
      <c r="M77" s="638">
        <v>47.02</v>
      </c>
    </row>
    <row r="78" spans="1:13" ht="14.45" customHeight="1" x14ac:dyDescent="0.2">
      <c r="A78" s="627" t="s">
        <v>947</v>
      </c>
      <c r="B78" s="628" t="s">
        <v>890</v>
      </c>
      <c r="C78" s="628" t="s">
        <v>1173</v>
      </c>
      <c r="D78" s="628" t="s">
        <v>1083</v>
      </c>
      <c r="E78" s="628" t="s">
        <v>963</v>
      </c>
      <c r="F78" s="637">
        <v>1</v>
      </c>
      <c r="G78" s="637">
        <v>0</v>
      </c>
      <c r="H78" s="633"/>
      <c r="I78" s="637"/>
      <c r="J78" s="637"/>
      <c r="K78" s="633"/>
      <c r="L78" s="637">
        <v>1</v>
      </c>
      <c r="M78" s="638">
        <v>0</v>
      </c>
    </row>
    <row r="79" spans="1:13" ht="14.45" customHeight="1" x14ac:dyDescent="0.2">
      <c r="A79" s="627" t="s">
        <v>947</v>
      </c>
      <c r="B79" s="628" t="s">
        <v>890</v>
      </c>
      <c r="C79" s="628" t="s">
        <v>891</v>
      </c>
      <c r="D79" s="628" t="s">
        <v>892</v>
      </c>
      <c r="E79" s="628" t="s">
        <v>604</v>
      </c>
      <c r="F79" s="637"/>
      <c r="G79" s="637"/>
      <c r="H79" s="633">
        <v>0</v>
      </c>
      <c r="I79" s="637">
        <v>3</v>
      </c>
      <c r="J79" s="637">
        <v>52.679999999999993</v>
      </c>
      <c r="K79" s="633">
        <v>1</v>
      </c>
      <c r="L79" s="637">
        <v>3</v>
      </c>
      <c r="M79" s="638">
        <v>52.679999999999993</v>
      </c>
    </row>
    <row r="80" spans="1:13" ht="14.45" customHeight="1" x14ac:dyDescent="0.2">
      <c r="A80" s="627" t="s">
        <v>947</v>
      </c>
      <c r="B80" s="628" t="s">
        <v>1582</v>
      </c>
      <c r="C80" s="628" t="s">
        <v>1204</v>
      </c>
      <c r="D80" s="628" t="s">
        <v>1205</v>
      </c>
      <c r="E80" s="628" t="s">
        <v>1206</v>
      </c>
      <c r="F80" s="637"/>
      <c r="G80" s="637"/>
      <c r="H80" s="633">
        <v>0</v>
      </c>
      <c r="I80" s="637">
        <v>1</v>
      </c>
      <c r="J80" s="637">
        <v>206.78</v>
      </c>
      <c r="K80" s="633">
        <v>1</v>
      </c>
      <c r="L80" s="637">
        <v>1</v>
      </c>
      <c r="M80" s="638">
        <v>206.78</v>
      </c>
    </row>
    <row r="81" spans="1:13" ht="14.45" customHeight="1" x14ac:dyDescent="0.2">
      <c r="A81" s="627" t="s">
        <v>947</v>
      </c>
      <c r="B81" s="628" t="s">
        <v>893</v>
      </c>
      <c r="C81" s="628" t="s">
        <v>1052</v>
      </c>
      <c r="D81" s="628" t="s">
        <v>617</v>
      </c>
      <c r="E81" s="628" t="s">
        <v>1053</v>
      </c>
      <c r="F81" s="637">
        <v>3</v>
      </c>
      <c r="G81" s="637">
        <v>222.24</v>
      </c>
      <c r="H81" s="633">
        <v>1</v>
      </c>
      <c r="I81" s="637"/>
      <c r="J81" s="637"/>
      <c r="K81" s="633">
        <v>0</v>
      </c>
      <c r="L81" s="637">
        <v>3</v>
      </c>
      <c r="M81" s="638">
        <v>222.24</v>
      </c>
    </row>
    <row r="82" spans="1:13" ht="14.45" customHeight="1" x14ac:dyDescent="0.2">
      <c r="A82" s="627" t="s">
        <v>947</v>
      </c>
      <c r="B82" s="628" t="s">
        <v>893</v>
      </c>
      <c r="C82" s="628" t="s">
        <v>894</v>
      </c>
      <c r="D82" s="628" t="s">
        <v>617</v>
      </c>
      <c r="E82" s="628" t="s">
        <v>620</v>
      </c>
      <c r="F82" s="637">
        <v>3</v>
      </c>
      <c r="G82" s="637">
        <v>282.84000000000003</v>
      </c>
      <c r="H82" s="633">
        <v>1</v>
      </c>
      <c r="I82" s="637"/>
      <c r="J82" s="637"/>
      <c r="K82" s="633">
        <v>0</v>
      </c>
      <c r="L82" s="637">
        <v>3</v>
      </c>
      <c r="M82" s="638">
        <v>282.84000000000003</v>
      </c>
    </row>
    <row r="83" spans="1:13" ht="14.45" customHeight="1" x14ac:dyDescent="0.2">
      <c r="A83" s="627" t="s">
        <v>947</v>
      </c>
      <c r="B83" s="628" t="s">
        <v>893</v>
      </c>
      <c r="C83" s="628" t="s">
        <v>1054</v>
      </c>
      <c r="D83" s="628" t="s">
        <v>617</v>
      </c>
      <c r="E83" s="628" t="s">
        <v>1055</v>
      </c>
      <c r="F83" s="637">
        <v>5</v>
      </c>
      <c r="G83" s="637">
        <v>841.80000000000007</v>
      </c>
      <c r="H83" s="633">
        <v>1</v>
      </c>
      <c r="I83" s="637"/>
      <c r="J83" s="637"/>
      <c r="K83" s="633">
        <v>0</v>
      </c>
      <c r="L83" s="637">
        <v>5</v>
      </c>
      <c r="M83" s="638">
        <v>841.80000000000007</v>
      </c>
    </row>
    <row r="84" spans="1:13" ht="14.45" customHeight="1" x14ac:dyDescent="0.2">
      <c r="A84" s="627" t="s">
        <v>947</v>
      </c>
      <c r="B84" s="628" t="s">
        <v>893</v>
      </c>
      <c r="C84" s="628" t="s">
        <v>1056</v>
      </c>
      <c r="D84" s="628" t="s">
        <v>617</v>
      </c>
      <c r="E84" s="628" t="s">
        <v>1057</v>
      </c>
      <c r="F84" s="637">
        <v>1</v>
      </c>
      <c r="G84" s="637">
        <v>115.33</v>
      </c>
      <c r="H84" s="633">
        <v>1</v>
      </c>
      <c r="I84" s="637"/>
      <c r="J84" s="637"/>
      <c r="K84" s="633">
        <v>0</v>
      </c>
      <c r="L84" s="637">
        <v>1</v>
      </c>
      <c r="M84" s="638">
        <v>115.33</v>
      </c>
    </row>
    <row r="85" spans="1:13" ht="14.45" customHeight="1" x14ac:dyDescent="0.2">
      <c r="A85" s="627" t="s">
        <v>947</v>
      </c>
      <c r="B85" s="628" t="s">
        <v>893</v>
      </c>
      <c r="C85" s="628" t="s">
        <v>895</v>
      </c>
      <c r="D85" s="628" t="s">
        <v>896</v>
      </c>
      <c r="E85" s="628" t="s">
        <v>897</v>
      </c>
      <c r="F85" s="637"/>
      <c r="G85" s="637"/>
      <c r="H85" s="633">
        <v>0</v>
      </c>
      <c r="I85" s="637">
        <v>34</v>
      </c>
      <c r="J85" s="637">
        <v>3577.82</v>
      </c>
      <c r="K85" s="633">
        <v>1</v>
      </c>
      <c r="L85" s="637">
        <v>34</v>
      </c>
      <c r="M85" s="638">
        <v>3577.82</v>
      </c>
    </row>
    <row r="86" spans="1:13" ht="14.45" customHeight="1" x14ac:dyDescent="0.2">
      <c r="A86" s="627" t="s">
        <v>947</v>
      </c>
      <c r="B86" s="628" t="s">
        <v>893</v>
      </c>
      <c r="C86" s="628" t="s">
        <v>902</v>
      </c>
      <c r="D86" s="628" t="s">
        <v>896</v>
      </c>
      <c r="E86" s="628" t="s">
        <v>903</v>
      </c>
      <c r="F86" s="637"/>
      <c r="G86" s="637"/>
      <c r="H86" s="633">
        <v>0</v>
      </c>
      <c r="I86" s="637">
        <v>58</v>
      </c>
      <c r="J86" s="637">
        <v>4882.4400000000005</v>
      </c>
      <c r="K86" s="633">
        <v>1</v>
      </c>
      <c r="L86" s="637">
        <v>58</v>
      </c>
      <c r="M86" s="638">
        <v>4882.4400000000005</v>
      </c>
    </row>
    <row r="87" spans="1:13" ht="14.45" customHeight="1" x14ac:dyDescent="0.2">
      <c r="A87" s="627" t="s">
        <v>947</v>
      </c>
      <c r="B87" s="628" t="s">
        <v>893</v>
      </c>
      <c r="C87" s="628" t="s">
        <v>1060</v>
      </c>
      <c r="D87" s="628" t="s">
        <v>617</v>
      </c>
      <c r="E87" s="628" t="s">
        <v>1061</v>
      </c>
      <c r="F87" s="637">
        <v>2</v>
      </c>
      <c r="G87" s="637">
        <v>126.28</v>
      </c>
      <c r="H87" s="633">
        <v>1</v>
      </c>
      <c r="I87" s="637"/>
      <c r="J87" s="637"/>
      <c r="K87" s="633">
        <v>0</v>
      </c>
      <c r="L87" s="637">
        <v>2</v>
      </c>
      <c r="M87" s="638">
        <v>126.28</v>
      </c>
    </row>
    <row r="88" spans="1:13" ht="14.45" customHeight="1" x14ac:dyDescent="0.2">
      <c r="A88" s="627" t="s">
        <v>947</v>
      </c>
      <c r="B88" s="628" t="s">
        <v>893</v>
      </c>
      <c r="C88" s="628" t="s">
        <v>1062</v>
      </c>
      <c r="D88" s="628" t="s">
        <v>617</v>
      </c>
      <c r="E88" s="628" t="s">
        <v>1063</v>
      </c>
      <c r="F88" s="637">
        <v>4</v>
      </c>
      <c r="G88" s="637">
        <v>420.92</v>
      </c>
      <c r="H88" s="633">
        <v>1</v>
      </c>
      <c r="I88" s="637"/>
      <c r="J88" s="637"/>
      <c r="K88" s="633">
        <v>0</v>
      </c>
      <c r="L88" s="637">
        <v>4</v>
      </c>
      <c r="M88" s="638">
        <v>420.92</v>
      </c>
    </row>
    <row r="89" spans="1:13" ht="14.45" customHeight="1" x14ac:dyDescent="0.2">
      <c r="A89" s="627" t="s">
        <v>947</v>
      </c>
      <c r="B89" s="628" t="s">
        <v>893</v>
      </c>
      <c r="C89" s="628" t="s">
        <v>1064</v>
      </c>
      <c r="D89" s="628" t="s">
        <v>617</v>
      </c>
      <c r="E89" s="628" t="s">
        <v>907</v>
      </c>
      <c r="F89" s="637">
        <v>2</v>
      </c>
      <c r="G89" s="637">
        <v>98.16</v>
      </c>
      <c r="H89" s="633">
        <v>1</v>
      </c>
      <c r="I89" s="637"/>
      <c r="J89" s="637"/>
      <c r="K89" s="633">
        <v>0</v>
      </c>
      <c r="L89" s="637">
        <v>2</v>
      </c>
      <c r="M89" s="638">
        <v>98.16</v>
      </c>
    </row>
    <row r="90" spans="1:13" ht="14.45" customHeight="1" x14ac:dyDescent="0.2">
      <c r="A90" s="627" t="s">
        <v>947</v>
      </c>
      <c r="B90" s="628" t="s">
        <v>893</v>
      </c>
      <c r="C90" s="628" t="s">
        <v>1065</v>
      </c>
      <c r="D90" s="628" t="s">
        <v>617</v>
      </c>
      <c r="E90" s="628" t="s">
        <v>1066</v>
      </c>
      <c r="F90" s="637">
        <v>7</v>
      </c>
      <c r="G90" s="637">
        <v>883.89</v>
      </c>
      <c r="H90" s="633">
        <v>1</v>
      </c>
      <c r="I90" s="637"/>
      <c r="J90" s="637"/>
      <c r="K90" s="633">
        <v>0</v>
      </c>
      <c r="L90" s="637">
        <v>7</v>
      </c>
      <c r="M90" s="638">
        <v>883.89</v>
      </c>
    </row>
    <row r="91" spans="1:13" ht="14.45" customHeight="1" x14ac:dyDescent="0.2">
      <c r="A91" s="627" t="s">
        <v>947</v>
      </c>
      <c r="B91" s="628" t="s">
        <v>893</v>
      </c>
      <c r="C91" s="628" t="s">
        <v>1067</v>
      </c>
      <c r="D91" s="628" t="s">
        <v>617</v>
      </c>
      <c r="E91" s="628" t="s">
        <v>618</v>
      </c>
      <c r="F91" s="637">
        <v>7</v>
      </c>
      <c r="G91" s="637">
        <v>589.26</v>
      </c>
      <c r="H91" s="633">
        <v>1</v>
      </c>
      <c r="I91" s="637"/>
      <c r="J91" s="637"/>
      <c r="K91" s="633">
        <v>0</v>
      </c>
      <c r="L91" s="637">
        <v>7</v>
      </c>
      <c r="M91" s="638">
        <v>589.26</v>
      </c>
    </row>
    <row r="92" spans="1:13" ht="14.45" customHeight="1" x14ac:dyDescent="0.2">
      <c r="A92" s="627" t="s">
        <v>947</v>
      </c>
      <c r="B92" s="628" t="s">
        <v>893</v>
      </c>
      <c r="C92" s="628" t="s">
        <v>898</v>
      </c>
      <c r="D92" s="628" t="s">
        <v>896</v>
      </c>
      <c r="E92" s="628" t="s">
        <v>899</v>
      </c>
      <c r="F92" s="637"/>
      <c r="G92" s="637"/>
      <c r="H92" s="633">
        <v>0</v>
      </c>
      <c r="I92" s="637">
        <v>57</v>
      </c>
      <c r="J92" s="637">
        <v>7197.3900000000012</v>
      </c>
      <c r="K92" s="633">
        <v>1</v>
      </c>
      <c r="L92" s="637">
        <v>57</v>
      </c>
      <c r="M92" s="638">
        <v>7197.3900000000012</v>
      </c>
    </row>
    <row r="93" spans="1:13" ht="14.45" customHeight="1" x14ac:dyDescent="0.2">
      <c r="A93" s="627" t="s">
        <v>947</v>
      </c>
      <c r="B93" s="628" t="s">
        <v>893</v>
      </c>
      <c r="C93" s="628" t="s">
        <v>1058</v>
      </c>
      <c r="D93" s="628" t="s">
        <v>896</v>
      </c>
      <c r="E93" s="628" t="s">
        <v>1059</v>
      </c>
      <c r="F93" s="637"/>
      <c r="G93" s="637"/>
      <c r="H93" s="633">
        <v>0</v>
      </c>
      <c r="I93" s="637">
        <v>6</v>
      </c>
      <c r="J93" s="637">
        <v>378.84000000000003</v>
      </c>
      <c r="K93" s="633">
        <v>1</v>
      </c>
      <c r="L93" s="637">
        <v>6</v>
      </c>
      <c r="M93" s="638">
        <v>378.84000000000003</v>
      </c>
    </row>
    <row r="94" spans="1:13" ht="14.45" customHeight="1" x14ac:dyDescent="0.2">
      <c r="A94" s="627" t="s">
        <v>947</v>
      </c>
      <c r="B94" s="628" t="s">
        <v>893</v>
      </c>
      <c r="C94" s="628" t="s">
        <v>900</v>
      </c>
      <c r="D94" s="628" t="s">
        <v>896</v>
      </c>
      <c r="E94" s="628" t="s">
        <v>901</v>
      </c>
      <c r="F94" s="637"/>
      <c r="G94" s="637"/>
      <c r="H94" s="633">
        <v>0</v>
      </c>
      <c r="I94" s="637">
        <v>4</v>
      </c>
      <c r="J94" s="637">
        <v>196.32</v>
      </c>
      <c r="K94" s="633">
        <v>1</v>
      </c>
      <c r="L94" s="637">
        <v>4</v>
      </c>
      <c r="M94" s="638">
        <v>196.32</v>
      </c>
    </row>
    <row r="95" spans="1:13" ht="14.45" customHeight="1" x14ac:dyDescent="0.2">
      <c r="A95" s="627" t="s">
        <v>947</v>
      </c>
      <c r="B95" s="628" t="s">
        <v>893</v>
      </c>
      <c r="C95" s="628" t="s">
        <v>1068</v>
      </c>
      <c r="D95" s="628" t="s">
        <v>617</v>
      </c>
      <c r="E95" s="628" t="s">
        <v>1063</v>
      </c>
      <c r="F95" s="637"/>
      <c r="G95" s="637"/>
      <c r="H95" s="633">
        <v>0</v>
      </c>
      <c r="I95" s="637">
        <v>3</v>
      </c>
      <c r="J95" s="637">
        <v>315.69</v>
      </c>
      <c r="K95" s="633">
        <v>1</v>
      </c>
      <c r="L95" s="637">
        <v>3</v>
      </c>
      <c r="M95" s="638">
        <v>315.69</v>
      </c>
    </row>
    <row r="96" spans="1:13" ht="14.45" customHeight="1" x14ac:dyDescent="0.2">
      <c r="A96" s="627" t="s">
        <v>947</v>
      </c>
      <c r="B96" s="628" t="s">
        <v>893</v>
      </c>
      <c r="C96" s="628" t="s">
        <v>904</v>
      </c>
      <c r="D96" s="628" t="s">
        <v>617</v>
      </c>
      <c r="E96" s="628" t="s">
        <v>618</v>
      </c>
      <c r="F96" s="637"/>
      <c r="G96" s="637"/>
      <c r="H96" s="633">
        <v>0</v>
      </c>
      <c r="I96" s="637">
        <v>10</v>
      </c>
      <c r="J96" s="637">
        <v>841.80000000000007</v>
      </c>
      <c r="K96" s="633">
        <v>1</v>
      </c>
      <c r="L96" s="637">
        <v>10</v>
      </c>
      <c r="M96" s="638">
        <v>841.80000000000007</v>
      </c>
    </row>
    <row r="97" spans="1:13" ht="14.45" customHeight="1" x14ac:dyDescent="0.2">
      <c r="A97" s="627" t="s">
        <v>947</v>
      </c>
      <c r="B97" s="628" t="s">
        <v>893</v>
      </c>
      <c r="C97" s="628" t="s">
        <v>1070</v>
      </c>
      <c r="D97" s="628" t="s">
        <v>617</v>
      </c>
      <c r="E97" s="628" t="s">
        <v>1066</v>
      </c>
      <c r="F97" s="637"/>
      <c r="G97" s="637"/>
      <c r="H97" s="633">
        <v>0</v>
      </c>
      <c r="I97" s="637">
        <v>15</v>
      </c>
      <c r="J97" s="637">
        <v>1894.05</v>
      </c>
      <c r="K97" s="633">
        <v>1</v>
      </c>
      <c r="L97" s="637">
        <v>15</v>
      </c>
      <c r="M97" s="638">
        <v>1894.05</v>
      </c>
    </row>
    <row r="98" spans="1:13" ht="14.45" customHeight="1" x14ac:dyDescent="0.2">
      <c r="A98" s="627" t="s">
        <v>947</v>
      </c>
      <c r="B98" s="628" t="s">
        <v>893</v>
      </c>
      <c r="C98" s="628" t="s">
        <v>1069</v>
      </c>
      <c r="D98" s="628" t="s">
        <v>617</v>
      </c>
      <c r="E98" s="628" t="s">
        <v>1061</v>
      </c>
      <c r="F98" s="637"/>
      <c r="G98" s="637"/>
      <c r="H98" s="633">
        <v>0</v>
      </c>
      <c r="I98" s="637">
        <v>4</v>
      </c>
      <c r="J98" s="637">
        <v>252.56</v>
      </c>
      <c r="K98" s="633">
        <v>1</v>
      </c>
      <c r="L98" s="637">
        <v>4</v>
      </c>
      <c r="M98" s="638">
        <v>252.56</v>
      </c>
    </row>
    <row r="99" spans="1:13" ht="14.45" customHeight="1" x14ac:dyDescent="0.2">
      <c r="A99" s="627" t="s">
        <v>947</v>
      </c>
      <c r="B99" s="628" t="s">
        <v>893</v>
      </c>
      <c r="C99" s="628" t="s">
        <v>906</v>
      </c>
      <c r="D99" s="628" t="s">
        <v>617</v>
      </c>
      <c r="E99" s="628" t="s">
        <v>907</v>
      </c>
      <c r="F99" s="637"/>
      <c r="G99" s="637"/>
      <c r="H99" s="633">
        <v>0</v>
      </c>
      <c r="I99" s="637">
        <v>5</v>
      </c>
      <c r="J99" s="637">
        <v>245.4</v>
      </c>
      <c r="K99" s="633">
        <v>1</v>
      </c>
      <c r="L99" s="637">
        <v>5</v>
      </c>
      <c r="M99" s="638">
        <v>245.4</v>
      </c>
    </row>
    <row r="100" spans="1:13" ht="14.45" customHeight="1" x14ac:dyDescent="0.2">
      <c r="A100" s="627" t="s">
        <v>947</v>
      </c>
      <c r="B100" s="628" t="s">
        <v>893</v>
      </c>
      <c r="C100" s="628" t="s">
        <v>1071</v>
      </c>
      <c r="D100" s="628" t="s">
        <v>617</v>
      </c>
      <c r="E100" s="628" t="s">
        <v>1053</v>
      </c>
      <c r="F100" s="637"/>
      <c r="G100" s="637"/>
      <c r="H100" s="633">
        <v>0</v>
      </c>
      <c r="I100" s="637">
        <v>3</v>
      </c>
      <c r="J100" s="637">
        <v>222.24</v>
      </c>
      <c r="K100" s="633">
        <v>1</v>
      </c>
      <c r="L100" s="637">
        <v>3</v>
      </c>
      <c r="M100" s="638">
        <v>222.24</v>
      </c>
    </row>
    <row r="101" spans="1:13" ht="14.45" customHeight="1" x14ac:dyDescent="0.2">
      <c r="A101" s="627" t="s">
        <v>947</v>
      </c>
      <c r="B101" s="628" t="s">
        <v>893</v>
      </c>
      <c r="C101" s="628" t="s">
        <v>905</v>
      </c>
      <c r="D101" s="628" t="s">
        <v>617</v>
      </c>
      <c r="E101" s="628" t="s">
        <v>620</v>
      </c>
      <c r="F101" s="637"/>
      <c r="G101" s="637"/>
      <c r="H101" s="633">
        <v>0</v>
      </c>
      <c r="I101" s="637">
        <v>4</v>
      </c>
      <c r="J101" s="637">
        <v>377.12</v>
      </c>
      <c r="K101" s="633">
        <v>1</v>
      </c>
      <c r="L101" s="637">
        <v>4</v>
      </c>
      <c r="M101" s="638">
        <v>377.12</v>
      </c>
    </row>
    <row r="102" spans="1:13" ht="14.45" customHeight="1" x14ac:dyDescent="0.2">
      <c r="A102" s="627" t="s">
        <v>947</v>
      </c>
      <c r="B102" s="628" t="s">
        <v>893</v>
      </c>
      <c r="C102" s="628" t="s">
        <v>1072</v>
      </c>
      <c r="D102" s="628" t="s">
        <v>617</v>
      </c>
      <c r="E102" s="628" t="s">
        <v>1055</v>
      </c>
      <c r="F102" s="637"/>
      <c r="G102" s="637"/>
      <c r="H102" s="633">
        <v>0</v>
      </c>
      <c r="I102" s="637">
        <v>6</v>
      </c>
      <c r="J102" s="637">
        <v>1010.1600000000001</v>
      </c>
      <c r="K102" s="633">
        <v>1</v>
      </c>
      <c r="L102" s="637">
        <v>6</v>
      </c>
      <c r="M102" s="638">
        <v>1010.1600000000001</v>
      </c>
    </row>
    <row r="103" spans="1:13" ht="14.45" customHeight="1" x14ac:dyDescent="0.2">
      <c r="A103" s="627" t="s">
        <v>947</v>
      </c>
      <c r="B103" s="628" t="s">
        <v>893</v>
      </c>
      <c r="C103" s="628" t="s">
        <v>1073</v>
      </c>
      <c r="D103" s="628" t="s">
        <v>617</v>
      </c>
      <c r="E103" s="628" t="s">
        <v>1057</v>
      </c>
      <c r="F103" s="637"/>
      <c r="G103" s="637"/>
      <c r="H103" s="633">
        <v>0</v>
      </c>
      <c r="I103" s="637">
        <v>5</v>
      </c>
      <c r="J103" s="637">
        <v>576.65</v>
      </c>
      <c r="K103" s="633">
        <v>1</v>
      </c>
      <c r="L103" s="637">
        <v>5</v>
      </c>
      <c r="M103" s="638">
        <v>576.65</v>
      </c>
    </row>
    <row r="104" spans="1:13" ht="14.45" customHeight="1" x14ac:dyDescent="0.2">
      <c r="A104" s="627" t="s">
        <v>947</v>
      </c>
      <c r="B104" s="628" t="s">
        <v>1585</v>
      </c>
      <c r="C104" s="628" t="s">
        <v>987</v>
      </c>
      <c r="D104" s="628" t="s">
        <v>988</v>
      </c>
      <c r="E104" s="628" t="s">
        <v>989</v>
      </c>
      <c r="F104" s="637"/>
      <c r="G104" s="637"/>
      <c r="H104" s="633">
        <v>0</v>
      </c>
      <c r="I104" s="637">
        <v>1</v>
      </c>
      <c r="J104" s="637">
        <v>773.45</v>
      </c>
      <c r="K104" s="633">
        <v>1</v>
      </c>
      <c r="L104" s="637">
        <v>1</v>
      </c>
      <c r="M104" s="638">
        <v>773.45</v>
      </c>
    </row>
    <row r="105" spans="1:13" ht="14.45" customHeight="1" x14ac:dyDescent="0.2">
      <c r="A105" s="627" t="s">
        <v>947</v>
      </c>
      <c r="B105" s="628" t="s">
        <v>1593</v>
      </c>
      <c r="C105" s="628" t="s">
        <v>1170</v>
      </c>
      <c r="D105" s="628" t="s">
        <v>1171</v>
      </c>
      <c r="E105" s="628" t="s">
        <v>1172</v>
      </c>
      <c r="F105" s="637"/>
      <c r="G105" s="637"/>
      <c r="H105" s="633">
        <v>0</v>
      </c>
      <c r="I105" s="637">
        <v>1</v>
      </c>
      <c r="J105" s="637">
        <v>23.4</v>
      </c>
      <c r="K105" s="633">
        <v>1</v>
      </c>
      <c r="L105" s="637">
        <v>1</v>
      </c>
      <c r="M105" s="638">
        <v>23.4</v>
      </c>
    </row>
    <row r="106" spans="1:13" ht="14.45" customHeight="1" x14ac:dyDescent="0.2">
      <c r="A106" s="627" t="s">
        <v>947</v>
      </c>
      <c r="B106" s="628" t="s">
        <v>908</v>
      </c>
      <c r="C106" s="628" t="s">
        <v>911</v>
      </c>
      <c r="D106" s="628" t="s">
        <v>680</v>
      </c>
      <c r="E106" s="628" t="s">
        <v>912</v>
      </c>
      <c r="F106" s="637"/>
      <c r="G106" s="637"/>
      <c r="H106" s="633"/>
      <c r="I106" s="637">
        <v>4</v>
      </c>
      <c r="J106" s="637">
        <v>0</v>
      </c>
      <c r="K106" s="633"/>
      <c r="L106" s="637">
        <v>4</v>
      </c>
      <c r="M106" s="638">
        <v>0</v>
      </c>
    </row>
    <row r="107" spans="1:13" ht="14.45" customHeight="1" x14ac:dyDescent="0.2">
      <c r="A107" s="627" t="s">
        <v>947</v>
      </c>
      <c r="B107" s="628" t="s">
        <v>1594</v>
      </c>
      <c r="C107" s="628" t="s">
        <v>1196</v>
      </c>
      <c r="D107" s="628" t="s">
        <v>1197</v>
      </c>
      <c r="E107" s="628" t="s">
        <v>1198</v>
      </c>
      <c r="F107" s="637"/>
      <c r="G107" s="637"/>
      <c r="H107" s="633">
        <v>0</v>
      </c>
      <c r="I107" s="637">
        <v>1</v>
      </c>
      <c r="J107" s="637">
        <v>141.25</v>
      </c>
      <c r="K107" s="633">
        <v>1</v>
      </c>
      <c r="L107" s="637">
        <v>1</v>
      </c>
      <c r="M107" s="638">
        <v>141.25</v>
      </c>
    </row>
    <row r="108" spans="1:13" ht="14.45" customHeight="1" x14ac:dyDescent="0.2">
      <c r="A108" s="627" t="s">
        <v>948</v>
      </c>
      <c r="B108" s="628" t="s">
        <v>893</v>
      </c>
      <c r="C108" s="628" t="s">
        <v>1056</v>
      </c>
      <c r="D108" s="628" t="s">
        <v>617</v>
      </c>
      <c r="E108" s="628" t="s">
        <v>1057</v>
      </c>
      <c r="F108" s="637">
        <v>1</v>
      </c>
      <c r="G108" s="637">
        <v>115.33</v>
      </c>
      <c r="H108" s="633">
        <v>1</v>
      </c>
      <c r="I108" s="637"/>
      <c r="J108" s="637"/>
      <c r="K108" s="633">
        <v>0</v>
      </c>
      <c r="L108" s="637">
        <v>1</v>
      </c>
      <c r="M108" s="638">
        <v>115.33</v>
      </c>
    </row>
    <row r="109" spans="1:13" ht="14.45" customHeight="1" x14ac:dyDescent="0.2">
      <c r="A109" s="627" t="s">
        <v>948</v>
      </c>
      <c r="B109" s="628" t="s">
        <v>893</v>
      </c>
      <c r="C109" s="628" t="s">
        <v>895</v>
      </c>
      <c r="D109" s="628" t="s">
        <v>896</v>
      </c>
      <c r="E109" s="628" t="s">
        <v>897</v>
      </c>
      <c r="F109" s="637"/>
      <c r="G109" s="637"/>
      <c r="H109" s="633">
        <v>0</v>
      </c>
      <c r="I109" s="637">
        <v>37</v>
      </c>
      <c r="J109" s="637">
        <v>3893.51</v>
      </c>
      <c r="K109" s="633">
        <v>1</v>
      </c>
      <c r="L109" s="637">
        <v>37</v>
      </c>
      <c r="M109" s="638">
        <v>3893.51</v>
      </c>
    </row>
    <row r="110" spans="1:13" ht="14.45" customHeight="1" x14ac:dyDescent="0.2">
      <c r="A110" s="627" t="s">
        <v>948</v>
      </c>
      <c r="B110" s="628" t="s">
        <v>893</v>
      </c>
      <c r="C110" s="628" t="s">
        <v>902</v>
      </c>
      <c r="D110" s="628" t="s">
        <v>896</v>
      </c>
      <c r="E110" s="628" t="s">
        <v>903</v>
      </c>
      <c r="F110" s="637"/>
      <c r="G110" s="637"/>
      <c r="H110" s="633">
        <v>0</v>
      </c>
      <c r="I110" s="637">
        <v>47</v>
      </c>
      <c r="J110" s="637">
        <v>3956.4600000000005</v>
      </c>
      <c r="K110" s="633">
        <v>1</v>
      </c>
      <c r="L110" s="637">
        <v>47</v>
      </c>
      <c r="M110" s="638">
        <v>3956.4600000000005</v>
      </c>
    </row>
    <row r="111" spans="1:13" ht="14.45" customHeight="1" x14ac:dyDescent="0.2">
      <c r="A111" s="627" t="s">
        <v>948</v>
      </c>
      <c r="B111" s="628" t="s">
        <v>893</v>
      </c>
      <c r="C111" s="628" t="s">
        <v>1065</v>
      </c>
      <c r="D111" s="628" t="s">
        <v>617</v>
      </c>
      <c r="E111" s="628" t="s">
        <v>1066</v>
      </c>
      <c r="F111" s="637">
        <v>3</v>
      </c>
      <c r="G111" s="637">
        <v>378.81</v>
      </c>
      <c r="H111" s="633">
        <v>1</v>
      </c>
      <c r="I111" s="637"/>
      <c r="J111" s="637"/>
      <c r="K111" s="633">
        <v>0</v>
      </c>
      <c r="L111" s="637">
        <v>3</v>
      </c>
      <c r="M111" s="638">
        <v>378.81</v>
      </c>
    </row>
    <row r="112" spans="1:13" ht="14.45" customHeight="1" x14ac:dyDescent="0.2">
      <c r="A112" s="627" t="s">
        <v>948</v>
      </c>
      <c r="B112" s="628" t="s">
        <v>893</v>
      </c>
      <c r="C112" s="628" t="s">
        <v>1067</v>
      </c>
      <c r="D112" s="628" t="s">
        <v>617</v>
      </c>
      <c r="E112" s="628" t="s">
        <v>618</v>
      </c>
      <c r="F112" s="637">
        <v>1</v>
      </c>
      <c r="G112" s="637">
        <v>84.18</v>
      </c>
      <c r="H112" s="633">
        <v>1</v>
      </c>
      <c r="I112" s="637"/>
      <c r="J112" s="637"/>
      <c r="K112" s="633">
        <v>0</v>
      </c>
      <c r="L112" s="637">
        <v>1</v>
      </c>
      <c r="M112" s="638">
        <v>84.18</v>
      </c>
    </row>
    <row r="113" spans="1:13" ht="14.45" customHeight="1" x14ac:dyDescent="0.2">
      <c r="A113" s="627" t="s">
        <v>948</v>
      </c>
      <c r="B113" s="628" t="s">
        <v>893</v>
      </c>
      <c r="C113" s="628" t="s">
        <v>898</v>
      </c>
      <c r="D113" s="628" t="s">
        <v>896</v>
      </c>
      <c r="E113" s="628" t="s">
        <v>899</v>
      </c>
      <c r="F113" s="637"/>
      <c r="G113" s="637"/>
      <c r="H113" s="633">
        <v>0</v>
      </c>
      <c r="I113" s="637">
        <v>54</v>
      </c>
      <c r="J113" s="637">
        <v>6818.5800000000008</v>
      </c>
      <c r="K113" s="633">
        <v>1</v>
      </c>
      <c r="L113" s="637">
        <v>54</v>
      </c>
      <c r="M113" s="638">
        <v>6818.5800000000008</v>
      </c>
    </row>
    <row r="114" spans="1:13" ht="14.45" customHeight="1" x14ac:dyDescent="0.2">
      <c r="A114" s="627" t="s">
        <v>948</v>
      </c>
      <c r="B114" s="628" t="s">
        <v>893</v>
      </c>
      <c r="C114" s="628" t="s">
        <v>1058</v>
      </c>
      <c r="D114" s="628" t="s">
        <v>896</v>
      </c>
      <c r="E114" s="628" t="s">
        <v>1059</v>
      </c>
      <c r="F114" s="637"/>
      <c r="G114" s="637"/>
      <c r="H114" s="633">
        <v>0</v>
      </c>
      <c r="I114" s="637">
        <v>6</v>
      </c>
      <c r="J114" s="637">
        <v>378.84</v>
      </c>
      <c r="K114" s="633">
        <v>1</v>
      </c>
      <c r="L114" s="637">
        <v>6</v>
      </c>
      <c r="M114" s="638">
        <v>378.84</v>
      </c>
    </row>
    <row r="115" spans="1:13" ht="14.45" customHeight="1" x14ac:dyDescent="0.2">
      <c r="A115" s="627" t="s">
        <v>948</v>
      </c>
      <c r="B115" s="628" t="s">
        <v>893</v>
      </c>
      <c r="C115" s="628" t="s">
        <v>900</v>
      </c>
      <c r="D115" s="628" t="s">
        <v>896</v>
      </c>
      <c r="E115" s="628" t="s">
        <v>901</v>
      </c>
      <c r="F115" s="637"/>
      <c r="G115" s="637"/>
      <c r="H115" s="633">
        <v>0</v>
      </c>
      <c r="I115" s="637">
        <v>2</v>
      </c>
      <c r="J115" s="637">
        <v>98.16</v>
      </c>
      <c r="K115" s="633">
        <v>1</v>
      </c>
      <c r="L115" s="637">
        <v>2</v>
      </c>
      <c r="M115" s="638">
        <v>98.16</v>
      </c>
    </row>
    <row r="116" spans="1:13" ht="14.45" customHeight="1" x14ac:dyDescent="0.2">
      <c r="A116" s="627" t="s">
        <v>948</v>
      </c>
      <c r="B116" s="628" t="s">
        <v>893</v>
      </c>
      <c r="C116" s="628" t="s">
        <v>1068</v>
      </c>
      <c r="D116" s="628" t="s">
        <v>617</v>
      </c>
      <c r="E116" s="628" t="s">
        <v>1063</v>
      </c>
      <c r="F116" s="637"/>
      <c r="G116" s="637"/>
      <c r="H116" s="633">
        <v>0</v>
      </c>
      <c r="I116" s="637">
        <v>12</v>
      </c>
      <c r="J116" s="637">
        <v>1262.76</v>
      </c>
      <c r="K116" s="633">
        <v>1</v>
      </c>
      <c r="L116" s="637">
        <v>12</v>
      </c>
      <c r="M116" s="638">
        <v>1262.76</v>
      </c>
    </row>
    <row r="117" spans="1:13" ht="14.45" customHeight="1" x14ac:dyDescent="0.2">
      <c r="A117" s="627" t="s">
        <v>948</v>
      </c>
      <c r="B117" s="628" t="s">
        <v>893</v>
      </c>
      <c r="C117" s="628" t="s">
        <v>904</v>
      </c>
      <c r="D117" s="628" t="s">
        <v>617</v>
      </c>
      <c r="E117" s="628" t="s">
        <v>618</v>
      </c>
      <c r="F117" s="637"/>
      <c r="G117" s="637"/>
      <c r="H117" s="633">
        <v>0</v>
      </c>
      <c r="I117" s="637">
        <v>22</v>
      </c>
      <c r="J117" s="637">
        <v>1851.9600000000003</v>
      </c>
      <c r="K117" s="633">
        <v>1</v>
      </c>
      <c r="L117" s="637">
        <v>22</v>
      </c>
      <c r="M117" s="638">
        <v>1851.9600000000003</v>
      </c>
    </row>
    <row r="118" spans="1:13" ht="14.45" customHeight="1" x14ac:dyDescent="0.2">
      <c r="A118" s="627" t="s">
        <v>948</v>
      </c>
      <c r="B118" s="628" t="s">
        <v>893</v>
      </c>
      <c r="C118" s="628" t="s">
        <v>1070</v>
      </c>
      <c r="D118" s="628" t="s">
        <v>617</v>
      </c>
      <c r="E118" s="628" t="s">
        <v>1066</v>
      </c>
      <c r="F118" s="637"/>
      <c r="G118" s="637"/>
      <c r="H118" s="633">
        <v>0</v>
      </c>
      <c r="I118" s="637">
        <v>17</v>
      </c>
      <c r="J118" s="637">
        <v>2146.59</v>
      </c>
      <c r="K118" s="633">
        <v>1</v>
      </c>
      <c r="L118" s="637">
        <v>17</v>
      </c>
      <c r="M118" s="638">
        <v>2146.59</v>
      </c>
    </row>
    <row r="119" spans="1:13" ht="14.45" customHeight="1" x14ac:dyDescent="0.2">
      <c r="A119" s="627" t="s">
        <v>948</v>
      </c>
      <c r="B119" s="628" t="s">
        <v>893</v>
      </c>
      <c r="C119" s="628" t="s">
        <v>1069</v>
      </c>
      <c r="D119" s="628" t="s">
        <v>617</v>
      </c>
      <c r="E119" s="628" t="s">
        <v>1061</v>
      </c>
      <c r="F119" s="637"/>
      <c r="G119" s="637"/>
      <c r="H119" s="633">
        <v>0</v>
      </c>
      <c r="I119" s="637">
        <v>3</v>
      </c>
      <c r="J119" s="637">
        <v>189.42000000000002</v>
      </c>
      <c r="K119" s="633">
        <v>1</v>
      </c>
      <c r="L119" s="637">
        <v>3</v>
      </c>
      <c r="M119" s="638">
        <v>189.42000000000002</v>
      </c>
    </row>
    <row r="120" spans="1:13" ht="14.45" customHeight="1" x14ac:dyDescent="0.2">
      <c r="A120" s="627" t="s">
        <v>948</v>
      </c>
      <c r="B120" s="628" t="s">
        <v>893</v>
      </c>
      <c r="C120" s="628" t="s">
        <v>906</v>
      </c>
      <c r="D120" s="628" t="s">
        <v>617</v>
      </c>
      <c r="E120" s="628" t="s">
        <v>907</v>
      </c>
      <c r="F120" s="637"/>
      <c r="G120" s="637"/>
      <c r="H120" s="633">
        <v>0</v>
      </c>
      <c r="I120" s="637">
        <v>4</v>
      </c>
      <c r="J120" s="637">
        <v>196.32</v>
      </c>
      <c r="K120" s="633">
        <v>1</v>
      </c>
      <c r="L120" s="637">
        <v>4</v>
      </c>
      <c r="M120" s="638">
        <v>196.32</v>
      </c>
    </row>
    <row r="121" spans="1:13" ht="14.45" customHeight="1" x14ac:dyDescent="0.2">
      <c r="A121" s="627" t="s">
        <v>948</v>
      </c>
      <c r="B121" s="628" t="s">
        <v>893</v>
      </c>
      <c r="C121" s="628" t="s">
        <v>1071</v>
      </c>
      <c r="D121" s="628" t="s">
        <v>617</v>
      </c>
      <c r="E121" s="628" t="s">
        <v>1053</v>
      </c>
      <c r="F121" s="637"/>
      <c r="G121" s="637"/>
      <c r="H121" s="633">
        <v>0</v>
      </c>
      <c r="I121" s="637">
        <v>3</v>
      </c>
      <c r="J121" s="637">
        <v>222.24</v>
      </c>
      <c r="K121" s="633">
        <v>1</v>
      </c>
      <c r="L121" s="637">
        <v>3</v>
      </c>
      <c r="M121" s="638">
        <v>222.24</v>
      </c>
    </row>
    <row r="122" spans="1:13" ht="14.45" customHeight="1" x14ac:dyDescent="0.2">
      <c r="A122" s="627" t="s">
        <v>948</v>
      </c>
      <c r="B122" s="628" t="s">
        <v>893</v>
      </c>
      <c r="C122" s="628" t="s">
        <v>905</v>
      </c>
      <c r="D122" s="628" t="s">
        <v>617</v>
      </c>
      <c r="E122" s="628" t="s">
        <v>620</v>
      </c>
      <c r="F122" s="637"/>
      <c r="G122" s="637"/>
      <c r="H122" s="633">
        <v>0</v>
      </c>
      <c r="I122" s="637">
        <v>4</v>
      </c>
      <c r="J122" s="637">
        <v>377.12</v>
      </c>
      <c r="K122" s="633">
        <v>1</v>
      </c>
      <c r="L122" s="637">
        <v>4</v>
      </c>
      <c r="M122" s="638">
        <v>377.12</v>
      </c>
    </row>
    <row r="123" spans="1:13" ht="14.45" customHeight="1" x14ac:dyDescent="0.2">
      <c r="A123" s="627" t="s">
        <v>948</v>
      </c>
      <c r="B123" s="628" t="s">
        <v>893</v>
      </c>
      <c r="C123" s="628" t="s">
        <v>1072</v>
      </c>
      <c r="D123" s="628" t="s">
        <v>617</v>
      </c>
      <c r="E123" s="628" t="s">
        <v>1055</v>
      </c>
      <c r="F123" s="637"/>
      <c r="G123" s="637"/>
      <c r="H123" s="633">
        <v>0</v>
      </c>
      <c r="I123" s="637">
        <v>8</v>
      </c>
      <c r="J123" s="637">
        <v>1346.88</v>
      </c>
      <c r="K123" s="633">
        <v>1</v>
      </c>
      <c r="L123" s="637">
        <v>8</v>
      </c>
      <c r="M123" s="638">
        <v>1346.88</v>
      </c>
    </row>
    <row r="124" spans="1:13" ht="14.45" customHeight="1" x14ac:dyDescent="0.2">
      <c r="A124" s="627" t="s">
        <v>948</v>
      </c>
      <c r="B124" s="628" t="s">
        <v>893</v>
      </c>
      <c r="C124" s="628" t="s">
        <v>1073</v>
      </c>
      <c r="D124" s="628" t="s">
        <v>617</v>
      </c>
      <c r="E124" s="628" t="s">
        <v>1057</v>
      </c>
      <c r="F124" s="637"/>
      <c r="G124" s="637"/>
      <c r="H124" s="633">
        <v>0</v>
      </c>
      <c r="I124" s="637">
        <v>9</v>
      </c>
      <c r="J124" s="637">
        <v>1037.97</v>
      </c>
      <c r="K124" s="633">
        <v>1</v>
      </c>
      <c r="L124" s="637">
        <v>9</v>
      </c>
      <c r="M124" s="638">
        <v>1037.97</v>
      </c>
    </row>
    <row r="125" spans="1:13" ht="14.45" customHeight="1" x14ac:dyDescent="0.2">
      <c r="A125" s="627" t="s">
        <v>948</v>
      </c>
      <c r="B125" s="628" t="s">
        <v>1595</v>
      </c>
      <c r="C125" s="628" t="s">
        <v>1481</v>
      </c>
      <c r="D125" s="628" t="s">
        <v>1482</v>
      </c>
      <c r="E125" s="628" t="s">
        <v>1300</v>
      </c>
      <c r="F125" s="637">
        <v>2</v>
      </c>
      <c r="G125" s="637">
        <v>471.56</v>
      </c>
      <c r="H125" s="633">
        <v>1</v>
      </c>
      <c r="I125" s="637"/>
      <c r="J125" s="637"/>
      <c r="K125" s="633">
        <v>0</v>
      </c>
      <c r="L125" s="637">
        <v>2</v>
      </c>
      <c r="M125" s="638">
        <v>471.56</v>
      </c>
    </row>
    <row r="126" spans="1:13" ht="14.45" customHeight="1" x14ac:dyDescent="0.2">
      <c r="A126" s="627" t="s">
        <v>948</v>
      </c>
      <c r="B126" s="628" t="s">
        <v>1585</v>
      </c>
      <c r="C126" s="628" t="s">
        <v>987</v>
      </c>
      <c r="D126" s="628" t="s">
        <v>988</v>
      </c>
      <c r="E126" s="628" t="s">
        <v>989</v>
      </c>
      <c r="F126" s="637"/>
      <c r="G126" s="637"/>
      <c r="H126" s="633">
        <v>0</v>
      </c>
      <c r="I126" s="637">
        <v>2</v>
      </c>
      <c r="J126" s="637">
        <v>1546.9</v>
      </c>
      <c r="K126" s="633">
        <v>1</v>
      </c>
      <c r="L126" s="637">
        <v>2</v>
      </c>
      <c r="M126" s="638">
        <v>1546.9</v>
      </c>
    </row>
    <row r="127" spans="1:13" ht="14.45" customHeight="1" x14ac:dyDescent="0.2">
      <c r="A127" s="627" t="s">
        <v>948</v>
      </c>
      <c r="B127" s="628" t="s">
        <v>919</v>
      </c>
      <c r="C127" s="628" t="s">
        <v>1511</v>
      </c>
      <c r="D127" s="628" t="s">
        <v>756</v>
      </c>
      <c r="E127" s="628" t="s">
        <v>1512</v>
      </c>
      <c r="F127" s="637"/>
      <c r="G127" s="637"/>
      <c r="H127" s="633"/>
      <c r="I127" s="637">
        <v>2</v>
      </c>
      <c r="J127" s="637">
        <v>0</v>
      </c>
      <c r="K127" s="633"/>
      <c r="L127" s="637">
        <v>2</v>
      </c>
      <c r="M127" s="638">
        <v>0</v>
      </c>
    </row>
    <row r="128" spans="1:13" ht="14.45" customHeight="1" x14ac:dyDescent="0.2">
      <c r="A128" s="627" t="s">
        <v>948</v>
      </c>
      <c r="B128" s="628" t="s">
        <v>1586</v>
      </c>
      <c r="C128" s="628" t="s">
        <v>1240</v>
      </c>
      <c r="D128" s="628" t="s">
        <v>962</v>
      </c>
      <c r="E128" s="628" t="s">
        <v>957</v>
      </c>
      <c r="F128" s="637">
        <v>1</v>
      </c>
      <c r="G128" s="637">
        <v>230.51</v>
      </c>
      <c r="H128" s="633">
        <v>1</v>
      </c>
      <c r="I128" s="637"/>
      <c r="J128" s="637"/>
      <c r="K128" s="633">
        <v>0</v>
      </c>
      <c r="L128" s="637">
        <v>1</v>
      </c>
      <c r="M128" s="638">
        <v>230.51</v>
      </c>
    </row>
    <row r="129" spans="1:13" ht="14.45" customHeight="1" x14ac:dyDescent="0.2">
      <c r="A129" s="627" t="s">
        <v>948</v>
      </c>
      <c r="B129" s="628" t="s">
        <v>1596</v>
      </c>
      <c r="C129" s="628" t="s">
        <v>1518</v>
      </c>
      <c r="D129" s="628" t="s">
        <v>1519</v>
      </c>
      <c r="E129" s="628" t="s">
        <v>1520</v>
      </c>
      <c r="F129" s="637"/>
      <c r="G129" s="637"/>
      <c r="H129" s="633"/>
      <c r="I129" s="637">
        <v>2</v>
      </c>
      <c r="J129" s="637">
        <v>0</v>
      </c>
      <c r="K129" s="633"/>
      <c r="L129" s="637">
        <v>2</v>
      </c>
      <c r="M129" s="638">
        <v>0</v>
      </c>
    </row>
    <row r="130" spans="1:13" ht="14.45" customHeight="1" x14ac:dyDescent="0.2">
      <c r="A130" s="627" t="s">
        <v>949</v>
      </c>
      <c r="B130" s="628" t="s">
        <v>1586</v>
      </c>
      <c r="C130" s="628" t="s">
        <v>1240</v>
      </c>
      <c r="D130" s="628" t="s">
        <v>962</v>
      </c>
      <c r="E130" s="628" t="s">
        <v>957</v>
      </c>
      <c r="F130" s="637">
        <v>2</v>
      </c>
      <c r="G130" s="637">
        <v>461.02</v>
      </c>
      <c r="H130" s="633">
        <v>1</v>
      </c>
      <c r="I130" s="637"/>
      <c r="J130" s="637"/>
      <c r="K130" s="633">
        <v>0</v>
      </c>
      <c r="L130" s="637">
        <v>2</v>
      </c>
      <c r="M130" s="638">
        <v>461.02</v>
      </c>
    </row>
    <row r="131" spans="1:13" ht="14.45" customHeight="1" x14ac:dyDescent="0.2">
      <c r="A131" s="627" t="s">
        <v>950</v>
      </c>
      <c r="B131" s="628" t="s">
        <v>890</v>
      </c>
      <c r="C131" s="628" t="s">
        <v>891</v>
      </c>
      <c r="D131" s="628" t="s">
        <v>892</v>
      </c>
      <c r="E131" s="628" t="s">
        <v>604</v>
      </c>
      <c r="F131" s="637"/>
      <c r="G131" s="637"/>
      <c r="H131" s="633">
        <v>0</v>
      </c>
      <c r="I131" s="637">
        <v>6</v>
      </c>
      <c r="J131" s="637">
        <v>105.35999999999999</v>
      </c>
      <c r="K131" s="633">
        <v>1</v>
      </c>
      <c r="L131" s="637">
        <v>6</v>
      </c>
      <c r="M131" s="638">
        <v>105.35999999999999</v>
      </c>
    </row>
    <row r="132" spans="1:13" ht="14.45" customHeight="1" x14ac:dyDescent="0.2">
      <c r="A132" s="627" t="s">
        <v>950</v>
      </c>
      <c r="B132" s="628" t="s">
        <v>1597</v>
      </c>
      <c r="C132" s="628" t="s">
        <v>1245</v>
      </c>
      <c r="D132" s="628" t="s">
        <v>1246</v>
      </c>
      <c r="E132" s="628" t="s">
        <v>1247</v>
      </c>
      <c r="F132" s="637"/>
      <c r="G132" s="637"/>
      <c r="H132" s="633">
        <v>0</v>
      </c>
      <c r="I132" s="637">
        <v>1</v>
      </c>
      <c r="J132" s="637">
        <v>93.27</v>
      </c>
      <c r="K132" s="633">
        <v>1</v>
      </c>
      <c r="L132" s="637">
        <v>1</v>
      </c>
      <c r="M132" s="638">
        <v>93.27</v>
      </c>
    </row>
    <row r="133" spans="1:13" ht="14.45" customHeight="1" x14ac:dyDescent="0.2">
      <c r="A133" s="627" t="s">
        <v>950</v>
      </c>
      <c r="B133" s="628" t="s">
        <v>1597</v>
      </c>
      <c r="C133" s="628" t="s">
        <v>1248</v>
      </c>
      <c r="D133" s="628" t="s">
        <v>1246</v>
      </c>
      <c r="E133" s="628" t="s">
        <v>1249</v>
      </c>
      <c r="F133" s="637"/>
      <c r="G133" s="637"/>
      <c r="H133" s="633">
        <v>0</v>
      </c>
      <c r="I133" s="637">
        <v>1</v>
      </c>
      <c r="J133" s="637">
        <v>186.55</v>
      </c>
      <c r="K133" s="633">
        <v>1</v>
      </c>
      <c r="L133" s="637">
        <v>1</v>
      </c>
      <c r="M133" s="638">
        <v>186.55</v>
      </c>
    </row>
    <row r="134" spans="1:13" ht="14.45" customHeight="1" x14ac:dyDescent="0.2">
      <c r="A134" s="627" t="s">
        <v>950</v>
      </c>
      <c r="B134" s="628" t="s">
        <v>1597</v>
      </c>
      <c r="C134" s="628" t="s">
        <v>1250</v>
      </c>
      <c r="D134" s="628" t="s">
        <v>1246</v>
      </c>
      <c r="E134" s="628" t="s">
        <v>1251</v>
      </c>
      <c r="F134" s="637"/>
      <c r="G134" s="637"/>
      <c r="H134" s="633">
        <v>0</v>
      </c>
      <c r="I134" s="637">
        <v>2</v>
      </c>
      <c r="J134" s="637">
        <v>124.36</v>
      </c>
      <c r="K134" s="633">
        <v>1</v>
      </c>
      <c r="L134" s="637">
        <v>2</v>
      </c>
      <c r="M134" s="638">
        <v>124.36</v>
      </c>
    </row>
    <row r="135" spans="1:13" ht="14.45" customHeight="1" x14ac:dyDescent="0.2">
      <c r="A135" s="627" t="s">
        <v>950</v>
      </c>
      <c r="B135" s="628" t="s">
        <v>893</v>
      </c>
      <c r="C135" s="628" t="s">
        <v>1052</v>
      </c>
      <c r="D135" s="628" t="s">
        <v>617</v>
      </c>
      <c r="E135" s="628" t="s">
        <v>1053</v>
      </c>
      <c r="F135" s="637">
        <v>1</v>
      </c>
      <c r="G135" s="637">
        <v>74.08</v>
      </c>
      <c r="H135" s="633">
        <v>1</v>
      </c>
      <c r="I135" s="637"/>
      <c r="J135" s="637"/>
      <c r="K135" s="633">
        <v>0</v>
      </c>
      <c r="L135" s="637">
        <v>1</v>
      </c>
      <c r="M135" s="638">
        <v>74.08</v>
      </c>
    </row>
    <row r="136" spans="1:13" ht="14.45" customHeight="1" x14ac:dyDescent="0.2">
      <c r="A136" s="627" t="s">
        <v>950</v>
      </c>
      <c r="B136" s="628" t="s">
        <v>893</v>
      </c>
      <c r="C136" s="628" t="s">
        <v>902</v>
      </c>
      <c r="D136" s="628" t="s">
        <v>896</v>
      </c>
      <c r="E136" s="628" t="s">
        <v>903</v>
      </c>
      <c r="F136" s="637"/>
      <c r="G136" s="637"/>
      <c r="H136" s="633">
        <v>0</v>
      </c>
      <c r="I136" s="637">
        <v>2</v>
      </c>
      <c r="J136" s="637">
        <v>168.36</v>
      </c>
      <c r="K136" s="633">
        <v>1</v>
      </c>
      <c r="L136" s="637">
        <v>2</v>
      </c>
      <c r="M136" s="638">
        <v>168.36</v>
      </c>
    </row>
    <row r="137" spans="1:13" ht="14.45" customHeight="1" x14ac:dyDescent="0.2">
      <c r="A137" s="627" t="s">
        <v>950</v>
      </c>
      <c r="B137" s="628" t="s">
        <v>893</v>
      </c>
      <c r="C137" s="628" t="s">
        <v>1060</v>
      </c>
      <c r="D137" s="628" t="s">
        <v>617</v>
      </c>
      <c r="E137" s="628" t="s">
        <v>1061</v>
      </c>
      <c r="F137" s="637">
        <v>1</v>
      </c>
      <c r="G137" s="637">
        <v>63.14</v>
      </c>
      <c r="H137" s="633">
        <v>1</v>
      </c>
      <c r="I137" s="637"/>
      <c r="J137" s="637"/>
      <c r="K137" s="633">
        <v>0</v>
      </c>
      <c r="L137" s="637">
        <v>1</v>
      </c>
      <c r="M137" s="638">
        <v>63.14</v>
      </c>
    </row>
    <row r="138" spans="1:13" ht="14.45" customHeight="1" x14ac:dyDescent="0.2">
      <c r="A138" s="627" t="s">
        <v>950</v>
      </c>
      <c r="B138" s="628" t="s">
        <v>893</v>
      </c>
      <c r="C138" s="628" t="s">
        <v>898</v>
      </c>
      <c r="D138" s="628" t="s">
        <v>896</v>
      </c>
      <c r="E138" s="628" t="s">
        <v>899</v>
      </c>
      <c r="F138" s="637"/>
      <c r="G138" s="637"/>
      <c r="H138" s="633">
        <v>0</v>
      </c>
      <c r="I138" s="637">
        <v>1</v>
      </c>
      <c r="J138" s="637">
        <v>126.27</v>
      </c>
      <c r="K138" s="633">
        <v>1</v>
      </c>
      <c r="L138" s="637">
        <v>1</v>
      </c>
      <c r="M138" s="638">
        <v>126.27</v>
      </c>
    </row>
    <row r="139" spans="1:13" ht="14.45" customHeight="1" x14ac:dyDescent="0.2">
      <c r="A139" s="627" t="s">
        <v>950</v>
      </c>
      <c r="B139" s="628" t="s">
        <v>893</v>
      </c>
      <c r="C139" s="628" t="s">
        <v>1058</v>
      </c>
      <c r="D139" s="628" t="s">
        <v>896</v>
      </c>
      <c r="E139" s="628" t="s">
        <v>1059</v>
      </c>
      <c r="F139" s="637"/>
      <c r="G139" s="637"/>
      <c r="H139" s="633">
        <v>0</v>
      </c>
      <c r="I139" s="637">
        <v>4</v>
      </c>
      <c r="J139" s="637">
        <v>252.56</v>
      </c>
      <c r="K139" s="633">
        <v>1</v>
      </c>
      <c r="L139" s="637">
        <v>4</v>
      </c>
      <c r="M139" s="638">
        <v>252.56</v>
      </c>
    </row>
    <row r="140" spans="1:13" ht="14.45" customHeight="1" x14ac:dyDescent="0.2">
      <c r="A140" s="627" t="s">
        <v>950</v>
      </c>
      <c r="B140" s="628" t="s">
        <v>893</v>
      </c>
      <c r="C140" s="628" t="s">
        <v>900</v>
      </c>
      <c r="D140" s="628" t="s">
        <v>896</v>
      </c>
      <c r="E140" s="628" t="s">
        <v>901</v>
      </c>
      <c r="F140" s="637"/>
      <c r="G140" s="637"/>
      <c r="H140" s="633">
        <v>0</v>
      </c>
      <c r="I140" s="637">
        <v>2</v>
      </c>
      <c r="J140" s="637">
        <v>98.16</v>
      </c>
      <c r="K140" s="633">
        <v>1</v>
      </c>
      <c r="L140" s="637">
        <v>2</v>
      </c>
      <c r="M140" s="638">
        <v>98.16</v>
      </c>
    </row>
    <row r="141" spans="1:13" ht="14.45" customHeight="1" x14ac:dyDescent="0.2">
      <c r="A141" s="627" t="s">
        <v>950</v>
      </c>
      <c r="B141" s="628" t="s">
        <v>893</v>
      </c>
      <c r="C141" s="628" t="s">
        <v>1068</v>
      </c>
      <c r="D141" s="628" t="s">
        <v>617</v>
      </c>
      <c r="E141" s="628" t="s">
        <v>1063</v>
      </c>
      <c r="F141" s="637"/>
      <c r="G141" s="637"/>
      <c r="H141" s="633">
        <v>0</v>
      </c>
      <c r="I141" s="637">
        <v>1</v>
      </c>
      <c r="J141" s="637">
        <v>105.23</v>
      </c>
      <c r="K141" s="633">
        <v>1</v>
      </c>
      <c r="L141" s="637">
        <v>1</v>
      </c>
      <c r="M141" s="638">
        <v>105.23</v>
      </c>
    </row>
    <row r="142" spans="1:13" ht="14.45" customHeight="1" x14ac:dyDescent="0.2">
      <c r="A142" s="627" t="s">
        <v>950</v>
      </c>
      <c r="B142" s="628" t="s">
        <v>893</v>
      </c>
      <c r="C142" s="628" t="s">
        <v>904</v>
      </c>
      <c r="D142" s="628" t="s">
        <v>617</v>
      </c>
      <c r="E142" s="628" t="s">
        <v>618</v>
      </c>
      <c r="F142" s="637"/>
      <c r="G142" s="637"/>
      <c r="H142" s="633">
        <v>0</v>
      </c>
      <c r="I142" s="637">
        <v>1</v>
      </c>
      <c r="J142" s="637">
        <v>84.18</v>
      </c>
      <c r="K142" s="633">
        <v>1</v>
      </c>
      <c r="L142" s="637">
        <v>1</v>
      </c>
      <c r="M142" s="638">
        <v>84.18</v>
      </c>
    </row>
    <row r="143" spans="1:13" ht="14.45" customHeight="1" x14ac:dyDescent="0.2">
      <c r="A143" s="627" t="s">
        <v>950</v>
      </c>
      <c r="B143" s="628" t="s">
        <v>893</v>
      </c>
      <c r="C143" s="628" t="s">
        <v>1071</v>
      </c>
      <c r="D143" s="628" t="s">
        <v>617</v>
      </c>
      <c r="E143" s="628" t="s">
        <v>1053</v>
      </c>
      <c r="F143" s="637"/>
      <c r="G143" s="637"/>
      <c r="H143" s="633">
        <v>0</v>
      </c>
      <c r="I143" s="637">
        <v>1</v>
      </c>
      <c r="J143" s="637">
        <v>74.08</v>
      </c>
      <c r="K143" s="633">
        <v>1</v>
      </c>
      <c r="L143" s="637">
        <v>1</v>
      </c>
      <c r="M143" s="638">
        <v>74.08</v>
      </c>
    </row>
    <row r="144" spans="1:13" ht="14.45" customHeight="1" x14ac:dyDescent="0.2">
      <c r="A144" s="627" t="s">
        <v>950</v>
      </c>
      <c r="B144" s="628" t="s">
        <v>1585</v>
      </c>
      <c r="C144" s="628" t="s">
        <v>987</v>
      </c>
      <c r="D144" s="628" t="s">
        <v>988</v>
      </c>
      <c r="E144" s="628" t="s">
        <v>989</v>
      </c>
      <c r="F144" s="637"/>
      <c r="G144" s="637"/>
      <c r="H144" s="633">
        <v>0</v>
      </c>
      <c r="I144" s="637">
        <v>3</v>
      </c>
      <c r="J144" s="637">
        <v>2320.3500000000004</v>
      </c>
      <c r="K144" s="633">
        <v>1</v>
      </c>
      <c r="L144" s="637">
        <v>3</v>
      </c>
      <c r="M144" s="638">
        <v>2320.3500000000004</v>
      </c>
    </row>
    <row r="145" spans="1:13" ht="14.45" customHeight="1" x14ac:dyDescent="0.2">
      <c r="A145" s="627" t="s">
        <v>950</v>
      </c>
      <c r="B145" s="628" t="s">
        <v>908</v>
      </c>
      <c r="C145" s="628" t="s">
        <v>911</v>
      </c>
      <c r="D145" s="628" t="s">
        <v>680</v>
      </c>
      <c r="E145" s="628" t="s">
        <v>912</v>
      </c>
      <c r="F145" s="637"/>
      <c r="G145" s="637"/>
      <c r="H145" s="633"/>
      <c r="I145" s="637">
        <v>2</v>
      </c>
      <c r="J145" s="637">
        <v>0</v>
      </c>
      <c r="K145" s="633"/>
      <c r="L145" s="637">
        <v>2</v>
      </c>
      <c r="M145" s="638">
        <v>0</v>
      </c>
    </row>
    <row r="146" spans="1:13" ht="14.45" customHeight="1" x14ac:dyDescent="0.2">
      <c r="A146" s="627" t="s">
        <v>950</v>
      </c>
      <c r="B146" s="628" t="s">
        <v>908</v>
      </c>
      <c r="C146" s="628" t="s">
        <v>909</v>
      </c>
      <c r="D146" s="628" t="s">
        <v>680</v>
      </c>
      <c r="E146" s="628" t="s">
        <v>910</v>
      </c>
      <c r="F146" s="637"/>
      <c r="G146" s="637"/>
      <c r="H146" s="633"/>
      <c r="I146" s="637">
        <v>4</v>
      </c>
      <c r="J146" s="637">
        <v>0</v>
      </c>
      <c r="K146" s="633"/>
      <c r="L146" s="637">
        <v>4</v>
      </c>
      <c r="M146" s="638">
        <v>0</v>
      </c>
    </row>
    <row r="147" spans="1:13" ht="14.45" customHeight="1" x14ac:dyDescent="0.2">
      <c r="A147" s="627" t="s">
        <v>951</v>
      </c>
      <c r="B147" s="628" t="s">
        <v>1579</v>
      </c>
      <c r="C147" s="628" t="s">
        <v>1015</v>
      </c>
      <c r="D147" s="628" t="s">
        <v>1016</v>
      </c>
      <c r="E147" s="628" t="s">
        <v>1017</v>
      </c>
      <c r="F147" s="637"/>
      <c r="G147" s="637"/>
      <c r="H147" s="633">
        <v>0</v>
      </c>
      <c r="I147" s="637">
        <v>3</v>
      </c>
      <c r="J147" s="637">
        <v>200.71</v>
      </c>
      <c r="K147" s="633">
        <v>1</v>
      </c>
      <c r="L147" s="637">
        <v>3</v>
      </c>
      <c r="M147" s="638">
        <v>200.71</v>
      </c>
    </row>
    <row r="148" spans="1:13" ht="14.45" customHeight="1" x14ac:dyDescent="0.2">
      <c r="A148" s="627" t="s">
        <v>951</v>
      </c>
      <c r="B148" s="628" t="s">
        <v>890</v>
      </c>
      <c r="C148" s="628" t="s">
        <v>1082</v>
      </c>
      <c r="D148" s="628" t="s">
        <v>1083</v>
      </c>
      <c r="E148" s="628" t="s">
        <v>1025</v>
      </c>
      <c r="F148" s="637">
        <v>2</v>
      </c>
      <c r="G148" s="637">
        <v>70.22</v>
      </c>
      <c r="H148" s="633">
        <v>1</v>
      </c>
      <c r="I148" s="637"/>
      <c r="J148" s="637"/>
      <c r="K148" s="633">
        <v>0</v>
      </c>
      <c r="L148" s="637">
        <v>2</v>
      </c>
      <c r="M148" s="638">
        <v>70.22</v>
      </c>
    </row>
    <row r="149" spans="1:13" ht="14.45" customHeight="1" x14ac:dyDescent="0.2">
      <c r="A149" s="627" t="s">
        <v>951</v>
      </c>
      <c r="B149" s="628" t="s">
        <v>890</v>
      </c>
      <c r="C149" s="628" t="s">
        <v>1278</v>
      </c>
      <c r="D149" s="628" t="s">
        <v>1279</v>
      </c>
      <c r="E149" s="628" t="s">
        <v>1280</v>
      </c>
      <c r="F149" s="637">
        <v>1</v>
      </c>
      <c r="G149" s="637">
        <v>58.52</v>
      </c>
      <c r="H149" s="633">
        <v>1</v>
      </c>
      <c r="I149" s="637"/>
      <c r="J149" s="637"/>
      <c r="K149" s="633">
        <v>0</v>
      </c>
      <c r="L149" s="637">
        <v>1</v>
      </c>
      <c r="M149" s="638">
        <v>58.52</v>
      </c>
    </row>
    <row r="150" spans="1:13" ht="14.45" customHeight="1" x14ac:dyDescent="0.2">
      <c r="A150" s="627" t="s">
        <v>951</v>
      </c>
      <c r="B150" s="628" t="s">
        <v>890</v>
      </c>
      <c r="C150" s="628" t="s">
        <v>891</v>
      </c>
      <c r="D150" s="628" t="s">
        <v>892</v>
      </c>
      <c r="E150" s="628" t="s">
        <v>604</v>
      </c>
      <c r="F150" s="637"/>
      <c r="G150" s="637"/>
      <c r="H150" s="633">
        <v>0</v>
      </c>
      <c r="I150" s="637">
        <v>4</v>
      </c>
      <c r="J150" s="637">
        <v>70.239999999999995</v>
      </c>
      <c r="K150" s="633">
        <v>1</v>
      </c>
      <c r="L150" s="637">
        <v>4</v>
      </c>
      <c r="M150" s="638">
        <v>70.239999999999995</v>
      </c>
    </row>
    <row r="151" spans="1:13" ht="14.45" customHeight="1" x14ac:dyDescent="0.2">
      <c r="A151" s="627" t="s">
        <v>951</v>
      </c>
      <c r="B151" s="628" t="s">
        <v>890</v>
      </c>
      <c r="C151" s="628" t="s">
        <v>956</v>
      </c>
      <c r="D151" s="628" t="s">
        <v>892</v>
      </c>
      <c r="E151" s="628" t="s">
        <v>957</v>
      </c>
      <c r="F151" s="637"/>
      <c r="G151" s="637"/>
      <c r="H151" s="633">
        <v>0</v>
      </c>
      <c r="I151" s="637">
        <v>1</v>
      </c>
      <c r="J151" s="637">
        <v>117.03</v>
      </c>
      <c r="K151" s="633">
        <v>1</v>
      </c>
      <c r="L151" s="637">
        <v>1</v>
      </c>
      <c r="M151" s="638">
        <v>117.03</v>
      </c>
    </row>
    <row r="152" spans="1:13" ht="14.45" customHeight="1" x14ac:dyDescent="0.2">
      <c r="A152" s="627" t="s">
        <v>951</v>
      </c>
      <c r="B152" s="628" t="s">
        <v>1582</v>
      </c>
      <c r="C152" s="628" t="s">
        <v>1026</v>
      </c>
      <c r="D152" s="628" t="s">
        <v>1024</v>
      </c>
      <c r="E152" s="628" t="s">
        <v>1027</v>
      </c>
      <c r="F152" s="637"/>
      <c r="G152" s="637"/>
      <c r="H152" s="633">
        <v>0</v>
      </c>
      <c r="I152" s="637">
        <v>2</v>
      </c>
      <c r="J152" s="637">
        <v>206.8</v>
      </c>
      <c r="K152" s="633">
        <v>1</v>
      </c>
      <c r="L152" s="637">
        <v>2</v>
      </c>
      <c r="M152" s="638">
        <v>206.8</v>
      </c>
    </row>
    <row r="153" spans="1:13" ht="14.45" customHeight="1" x14ac:dyDescent="0.2">
      <c r="A153" s="627" t="s">
        <v>951</v>
      </c>
      <c r="B153" s="628" t="s">
        <v>1598</v>
      </c>
      <c r="C153" s="628" t="s">
        <v>1306</v>
      </c>
      <c r="D153" s="628" t="s">
        <v>1307</v>
      </c>
      <c r="E153" s="628" t="s">
        <v>1308</v>
      </c>
      <c r="F153" s="637"/>
      <c r="G153" s="637"/>
      <c r="H153" s="633">
        <v>0</v>
      </c>
      <c r="I153" s="637">
        <v>1</v>
      </c>
      <c r="J153" s="637">
        <v>219.18</v>
      </c>
      <c r="K153" s="633">
        <v>1</v>
      </c>
      <c r="L153" s="637">
        <v>1</v>
      </c>
      <c r="M153" s="638">
        <v>219.18</v>
      </c>
    </row>
    <row r="154" spans="1:13" ht="14.45" customHeight="1" x14ac:dyDescent="0.2">
      <c r="A154" s="627" t="s">
        <v>951</v>
      </c>
      <c r="B154" s="628" t="s">
        <v>893</v>
      </c>
      <c r="C154" s="628" t="s">
        <v>1052</v>
      </c>
      <c r="D154" s="628" t="s">
        <v>617</v>
      </c>
      <c r="E154" s="628" t="s">
        <v>1053</v>
      </c>
      <c r="F154" s="637">
        <v>5</v>
      </c>
      <c r="G154" s="637">
        <v>370.4</v>
      </c>
      <c r="H154" s="633">
        <v>1</v>
      </c>
      <c r="I154" s="637"/>
      <c r="J154" s="637"/>
      <c r="K154" s="633">
        <v>0</v>
      </c>
      <c r="L154" s="637">
        <v>5</v>
      </c>
      <c r="M154" s="638">
        <v>370.4</v>
      </c>
    </row>
    <row r="155" spans="1:13" ht="14.45" customHeight="1" x14ac:dyDescent="0.2">
      <c r="A155" s="627" t="s">
        <v>951</v>
      </c>
      <c r="B155" s="628" t="s">
        <v>893</v>
      </c>
      <c r="C155" s="628" t="s">
        <v>894</v>
      </c>
      <c r="D155" s="628" t="s">
        <v>617</v>
      </c>
      <c r="E155" s="628" t="s">
        <v>620</v>
      </c>
      <c r="F155" s="637">
        <v>9</v>
      </c>
      <c r="G155" s="637">
        <v>848.52</v>
      </c>
      <c r="H155" s="633">
        <v>1</v>
      </c>
      <c r="I155" s="637"/>
      <c r="J155" s="637"/>
      <c r="K155" s="633">
        <v>0</v>
      </c>
      <c r="L155" s="637">
        <v>9</v>
      </c>
      <c r="M155" s="638">
        <v>848.52</v>
      </c>
    </row>
    <row r="156" spans="1:13" ht="14.45" customHeight="1" x14ac:dyDescent="0.2">
      <c r="A156" s="627" t="s">
        <v>951</v>
      </c>
      <c r="B156" s="628" t="s">
        <v>893</v>
      </c>
      <c r="C156" s="628" t="s">
        <v>1054</v>
      </c>
      <c r="D156" s="628" t="s">
        <v>617</v>
      </c>
      <c r="E156" s="628" t="s">
        <v>1055</v>
      </c>
      <c r="F156" s="637">
        <v>11</v>
      </c>
      <c r="G156" s="637">
        <v>1851.96</v>
      </c>
      <c r="H156" s="633">
        <v>1</v>
      </c>
      <c r="I156" s="637"/>
      <c r="J156" s="637"/>
      <c r="K156" s="633">
        <v>0</v>
      </c>
      <c r="L156" s="637">
        <v>11</v>
      </c>
      <c r="M156" s="638">
        <v>1851.96</v>
      </c>
    </row>
    <row r="157" spans="1:13" ht="14.45" customHeight="1" x14ac:dyDescent="0.2">
      <c r="A157" s="627" t="s">
        <v>951</v>
      </c>
      <c r="B157" s="628" t="s">
        <v>893</v>
      </c>
      <c r="C157" s="628" t="s">
        <v>1056</v>
      </c>
      <c r="D157" s="628" t="s">
        <v>617</v>
      </c>
      <c r="E157" s="628" t="s">
        <v>1057</v>
      </c>
      <c r="F157" s="637">
        <v>8</v>
      </c>
      <c r="G157" s="637">
        <v>922.64</v>
      </c>
      <c r="H157" s="633">
        <v>1</v>
      </c>
      <c r="I157" s="637"/>
      <c r="J157" s="637"/>
      <c r="K157" s="633">
        <v>0</v>
      </c>
      <c r="L157" s="637">
        <v>8</v>
      </c>
      <c r="M157" s="638">
        <v>922.64</v>
      </c>
    </row>
    <row r="158" spans="1:13" ht="14.45" customHeight="1" x14ac:dyDescent="0.2">
      <c r="A158" s="627" t="s">
        <v>951</v>
      </c>
      <c r="B158" s="628" t="s">
        <v>893</v>
      </c>
      <c r="C158" s="628" t="s">
        <v>895</v>
      </c>
      <c r="D158" s="628" t="s">
        <v>896</v>
      </c>
      <c r="E158" s="628" t="s">
        <v>897</v>
      </c>
      <c r="F158" s="637"/>
      <c r="G158" s="637"/>
      <c r="H158" s="633">
        <v>0</v>
      </c>
      <c r="I158" s="637">
        <v>104</v>
      </c>
      <c r="J158" s="637">
        <v>10943.919999999998</v>
      </c>
      <c r="K158" s="633">
        <v>1</v>
      </c>
      <c r="L158" s="637">
        <v>104</v>
      </c>
      <c r="M158" s="638">
        <v>10943.919999999998</v>
      </c>
    </row>
    <row r="159" spans="1:13" ht="14.45" customHeight="1" x14ac:dyDescent="0.2">
      <c r="A159" s="627" t="s">
        <v>951</v>
      </c>
      <c r="B159" s="628" t="s">
        <v>893</v>
      </c>
      <c r="C159" s="628" t="s">
        <v>902</v>
      </c>
      <c r="D159" s="628" t="s">
        <v>896</v>
      </c>
      <c r="E159" s="628" t="s">
        <v>903</v>
      </c>
      <c r="F159" s="637"/>
      <c r="G159" s="637"/>
      <c r="H159" s="633">
        <v>0</v>
      </c>
      <c r="I159" s="637">
        <v>133</v>
      </c>
      <c r="J159" s="637">
        <v>11195.940000000002</v>
      </c>
      <c r="K159" s="633">
        <v>1</v>
      </c>
      <c r="L159" s="637">
        <v>133</v>
      </c>
      <c r="M159" s="638">
        <v>11195.940000000002</v>
      </c>
    </row>
    <row r="160" spans="1:13" ht="14.45" customHeight="1" x14ac:dyDescent="0.2">
      <c r="A160" s="627" t="s">
        <v>951</v>
      </c>
      <c r="B160" s="628" t="s">
        <v>893</v>
      </c>
      <c r="C160" s="628" t="s">
        <v>1060</v>
      </c>
      <c r="D160" s="628" t="s">
        <v>617</v>
      </c>
      <c r="E160" s="628" t="s">
        <v>1061</v>
      </c>
      <c r="F160" s="637">
        <v>11</v>
      </c>
      <c r="G160" s="637">
        <v>694.54</v>
      </c>
      <c r="H160" s="633">
        <v>1</v>
      </c>
      <c r="I160" s="637"/>
      <c r="J160" s="637"/>
      <c r="K160" s="633">
        <v>0</v>
      </c>
      <c r="L160" s="637">
        <v>11</v>
      </c>
      <c r="M160" s="638">
        <v>694.54</v>
      </c>
    </row>
    <row r="161" spans="1:13" ht="14.45" customHeight="1" x14ac:dyDescent="0.2">
      <c r="A161" s="627" t="s">
        <v>951</v>
      </c>
      <c r="B161" s="628" t="s">
        <v>893</v>
      </c>
      <c r="C161" s="628" t="s">
        <v>1062</v>
      </c>
      <c r="D161" s="628" t="s">
        <v>617</v>
      </c>
      <c r="E161" s="628" t="s">
        <v>1063</v>
      </c>
      <c r="F161" s="637">
        <v>8</v>
      </c>
      <c r="G161" s="637">
        <v>841.83999999999992</v>
      </c>
      <c r="H161" s="633">
        <v>1</v>
      </c>
      <c r="I161" s="637"/>
      <c r="J161" s="637"/>
      <c r="K161" s="633">
        <v>0</v>
      </c>
      <c r="L161" s="637">
        <v>8</v>
      </c>
      <c r="M161" s="638">
        <v>841.83999999999992</v>
      </c>
    </row>
    <row r="162" spans="1:13" ht="14.45" customHeight="1" x14ac:dyDescent="0.2">
      <c r="A162" s="627" t="s">
        <v>951</v>
      </c>
      <c r="B162" s="628" t="s">
        <v>893</v>
      </c>
      <c r="C162" s="628" t="s">
        <v>1064</v>
      </c>
      <c r="D162" s="628" t="s">
        <v>617</v>
      </c>
      <c r="E162" s="628" t="s">
        <v>907</v>
      </c>
      <c r="F162" s="637">
        <v>1</v>
      </c>
      <c r="G162" s="637">
        <v>49.08</v>
      </c>
      <c r="H162" s="633">
        <v>1</v>
      </c>
      <c r="I162" s="637"/>
      <c r="J162" s="637"/>
      <c r="K162" s="633">
        <v>0</v>
      </c>
      <c r="L162" s="637">
        <v>1</v>
      </c>
      <c r="M162" s="638">
        <v>49.08</v>
      </c>
    </row>
    <row r="163" spans="1:13" ht="14.45" customHeight="1" x14ac:dyDescent="0.2">
      <c r="A163" s="627" t="s">
        <v>951</v>
      </c>
      <c r="B163" s="628" t="s">
        <v>893</v>
      </c>
      <c r="C163" s="628" t="s">
        <v>1065</v>
      </c>
      <c r="D163" s="628" t="s">
        <v>617</v>
      </c>
      <c r="E163" s="628" t="s">
        <v>1066</v>
      </c>
      <c r="F163" s="637">
        <v>16</v>
      </c>
      <c r="G163" s="637">
        <v>2020.32</v>
      </c>
      <c r="H163" s="633">
        <v>1</v>
      </c>
      <c r="I163" s="637"/>
      <c r="J163" s="637"/>
      <c r="K163" s="633">
        <v>0</v>
      </c>
      <c r="L163" s="637">
        <v>16</v>
      </c>
      <c r="M163" s="638">
        <v>2020.32</v>
      </c>
    </row>
    <row r="164" spans="1:13" ht="14.45" customHeight="1" x14ac:dyDescent="0.2">
      <c r="A164" s="627" t="s">
        <v>951</v>
      </c>
      <c r="B164" s="628" t="s">
        <v>893</v>
      </c>
      <c r="C164" s="628" t="s">
        <v>1067</v>
      </c>
      <c r="D164" s="628" t="s">
        <v>617</v>
      </c>
      <c r="E164" s="628" t="s">
        <v>618</v>
      </c>
      <c r="F164" s="637">
        <v>33</v>
      </c>
      <c r="G164" s="637">
        <v>2777.9400000000005</v>
      </c>
      <c r="H164" s="633">
        <v>1</v>
      </c>
      <c r="I164" s="637"/>
      <c r="J164" s="637"/>
      <c r="K164" s="633">
        <v>0</v>
      </c>
      <c r="L164" s="637">
        <v>33</v>
      </c>
      <c r="M164" s="638">
        <v>2777.9400000000005</v>
      </c>
    </row>
    <row r="165" spans="1:13" ht="14.45" customHeight="1" x14ac:dyDescent="0.2">
      <c r="A165" s="627" t="s">
        <v>951</v>
      </c>
      <c r="B165" s="628" t="s">
        <v>893</v>
      </c>
      <c r="C165" s="628" t="s">
        <v>898</v>
      </c>
      <c r="D165" s="628" t="s">
        <v>896</v>
      </c>
      <c r="E165" s="628" t="s">
        <v>899</v>
      </c>
      <c r="F165" s="637"/>
      <c r="G165" s="637"/>
      <c r="H165" s="633">
        <v>0</v>
      </c>
      <c r="I165" s="637">
        <v>136</v>
      </c>
      <c r="J165" s="637">
        <v>17172.72</v>
      </c>
      <c r="K165" s="633">
        <v>1</v>
      </c>
      <c r="L165" s="637">
        <v>136</v>
      </c>
      <c r="M165" s="638">
        <v>17172.72</v>
      </c>
    </row>
    <row r="166" spans="1:13" ht="14.45" customHeight="1" x14ac:dyDescent="0.2">
      <c r="A166" s="627" t="s">
        <v>951</v>
      </c>
      <c r="B166" s="628" t="s">
        <v>893</v>
      </c>
      <c r="C166" s="628" t="s">
        <v>1058</v>
      </c>
      <c r="D166" s="628" t="s">
        <v>896</v>
      </c>
      <c r="E166" s="628" t="s">
        <v>1059</v>
      </c>
      <c r="F166" s="637"/>
      <c r="G166" s="637"/>
      <c r="H166" s="633">
        <v>0</v>
      </c>
      <c r="I166" s="637">
        <v>30</v>
      </c>
      <c r="J166" s="637">
        <v>1894.2</v>
      </c>
      <c r="K166" s="633">
        <v>1</v>
      </c>
      <c r="L166" s="637">
        <v>30</v>
      </c>
      <c r="M166" s="638">
        <v>1894.2</v>
      </c>
    </row>
    <row r="167" spans="1:13" ht="14.45" customHeight="1" x14ac:dyDescent="0.2">
      <c r="A167" s="627" t="s">
        <v>951</v>
      </c>
      <c r="B167" s="628" t="s">
        <v>893</v>
      </c>
      <c r="C167" s="628" t="s">
        <v>900</v>
      </c>
      <c r="D167" s="628" t="s">
        <v>896</v>
      </c>
      <c r="E167" s="628" t="s">
        <v>901</v>
      </c>
      <c r="F167" s="637"/>
      <c r="G167" s="637"/>
      <c r="H167" s="633">
        <v>0</v>
      </c>
      <c r="I167" s="637">
        <v>34</v>
      </c>
      <c r="J167" s="637">
        <v>1668.72</v>
      </c>
      <c r="K167" s="633">
        <v>1</v>
      </c>
      <c r="L167" s="637">
        <v>34</v>
      </c>
      <c r="M167" s="638">
        <v>1668.72</v>
      </c>
    </row>
    <row r="168" spans="1:13" ht="14.45" customHeight="1" x14ac:dyDescent="0.2">
      <c r="A168" s="627" t="s">
        <v>951</v>
      </c>
      <c r="B168" s="628" t="s">
        <v>893</v>
      </c>
      <c r="C168" s="628" t="s">
        <v>1068</v>
      </c>
      <c r="D168" s="628" t="s">
        <v>617</v>
      </c>
      <c r="E168" s="628" t="s">
        <v>1063</v>
      </c>
      <c r="F168" s="637"/>
      <c r="G168" s="637"/>
      <c r="H168" s="633">
        <v>0</v>
      </c>
      <c r="I168" s="637">
        <v>24</v>
      </c>
      <c r="J168" s="637">
        <v>2525.52</v>
      </c>
      <c r="K168" s="633">
        <v>1</v>
      </c>
      <c r="L168" s="637">
        <v>24</v>
      </c>
      <c r="M168" s="638">
        <v>2525.52</v>
      </c>
    </row>
    <row r="169" spans="1:13" ht="14.45" customHeight="1" x14ac:dyDescent="0.2">
      <c r="A169" s="627" t="s">
        <v>951</v>
      </c>
      <c r="B169" s="628" t="s">
        <v>893</v>
      </c>
      <c r="C169" s="628" t="s">
        <v>904</v>
      </c>
      <c r="D169" s="628" t="s">
        <v>617</v>
      </c>
      <c r="E169" s="628" t="s">
        <v>618</v>
      </c>
      <c r="F169" s="637"/>
      <c r="G169" s="637"/>
      <c r="H169" s="633">
        <v>0</v>
      </c>
      <c r="I169" s="637">
        <v>44</v>
      </c>
      <c r="J169" s="637">
        <v>3703.92</v>
      </c>
      <c r="K169" s="633">
        <v>1</v>
      </c>
      <c r="L169" s="637">
        <v>44</v>
      </c>
      <c r="M169" s="638">
        <v>3703.92</v>
      </c>
    </row>
    <row r="170" spans="1:13" ht="14.45" customHeight="1" x14ac:dyDescent="0.2">
      <c r="A170" s="627" t="s">
        <v>951</v>
      </c>
      <c r="B170" s="628" t="s">
        <v>893</v>
      </c>
      <c r="C170" s="628" t="s">
        <v>1070</v>
      </c>
      <c r="D170" s="628" t="s">
        <v>617</v>
      </c>
      <c r="E170" s="628" t="s">
        <v>1066</v>
      </c>
      <c r="F170" s="637"/>
      <c r="G170" s="637"/>
      <c r="H170" s="633">
        <v>0</v>
      </c>
      <c r="I170" s="637">
        <v>39</v>
      </c>
      <c r="J170" s="637">
        <v>4924.53</v>
      </c>
      <c r="K170" s="633">
        <v>1</v>
      </c>
      <c r="L170" s="637">
        <v>39</v>
      </c>
      <c r="M170" s="638">
        <v>4924.53</v>
      </c>
    </row>
    <row r="171" spans="1:13" ht="14.45" customHeight="1" x14ac:dyDescent="0.2">
      <c r="A171" s="627" t="s">
        <v>951</v>
      </c>
      <c r="B171" s="628" t="s">
        <v>893</v>
      </c>
      <c r="C171" s="628" t="s">
        <v>1069</v>
      </c>
      <c r="D171" s="628" t="s">
        <v>617</v>
      </c>
      <c r="E171" s="628" t="s">
        <v>1061</v>
      </c>
      <c r="F171" s="637"/>
      <c r="G171" s="637"/>
      <c r="H171" s="633">
        <v>0</v>
      </c>
      <c r="I171" s="637">
        <v>13</v>
      </c>
      <c r="J171" s="637">
        <v>820.82</v>
      </c>
      <c r="K171" s="633">
        <v>1</v>
      </c>
      <c r="L171" s="637">
        <v>13</v>
      </c>
      <c r="M171" s="638">
        <v>820.82</v>
      </c>
    </row>
    <row r="172" spans="1:13" ht="14.45" customHeight="1" x14ac:dyDescent="0.2">
      <c r="A172" s="627" t="s">
        <v>951</v>
      </c>
      <c r="B172" s="628" t="s">
        <v>893</v>
      </c>
      <c r="C172" s="628" t="s">
        <v>906</v>
      </c>
      <c r="D172" s="628" t="s">
        <v>617</v>
      </c>
      <c r="E172" s="628" t="s">
        <v>907</v>
      </c>
      <c r="F172" s="637"/>
      <c r="G172" s="637"/>
      <c r="H172" s="633">
        <v>0</v>
      </c>
      <c r="I172" s="637">
        <v>3</v>
      </c>
      <c r="J172" s="637">
        <v>147.24</v>
      </c>
      <c r="K172" s="633">
        <v>1</v>
      </c>
      <c r="L172" s="637">
        <v>3</v>
      </c>
      <c r="M172" s="638">
        <v>147.24</v>
      </c>
    </row>
    <row r="173" spans="1:13" ht="14.45" customHeight="1" x14ac:dyDescent="0.2">
      <c r="A173" s="627" t="s">
        <v>951</v>
      </c>
      <c r="B173" s="628" t="s">
        <v>893</v>
      </c>
      <c r="C173" s="628" t="s">
        <v>1071</v>
      </c>
      <c r="D173" s="628" t="s">
        <v>617</v>
      </c>
      <c r="E173" s="628" t="s">
        <v>1053</v>
      </c>
      <c r="F173" s="637"/>
      <c r="G173" s="637"/>
      <c r="H173" s="633">
        <v>0</v>
      </c>
      <c r="I173" s="637">
        <v>5</v>
      </c>
      <c r="J173" s="637">
        <v>370.4</v>
      </c>
      <c r="K173" s="633">
        <v>1</v>
      </c>
      <c r="L173" s="637">
        <v>5</v>
      </c>
      <c r="M173" s="638">
        <v>370.4</v>
      </c>
    </row>
    <row r="174" spans="1:13" ht="14.45" customHeight="1" x14ac:dyDescent="0.2">
      <c r="A174" s="627" t="s">
        <v>951</v>
      </c>
      <c r="B174" s="628" t="s">
        <v>893</v>
      </c>
      <c r="C174" s="628" t="s">
        <v>905</v>
      </c>
      <c r="D174" s="628" t="s">
        <v>617</v>
      </c>
      <c r="E174" s="628" t="s">
        <v>620</v>
      </c>
      <c r="F174" s="637"/>
      <c r="G174" s="637"/>
      <c r="H174" s="633">
        <v>0</v>
      </c>
      <c r="I174" s="637">
        <v>9</v>
      </c>
      <c r="J174" s="637">
        <v>848.52</v>
      </c>
      <c r="K174" s="633">
        <v>1</v>
      </c>
      <c r="L174" s="637">
        <v>9</v>
      </c>
      <c r="M174" s="638">
        <v>848.52</v>
      </c>
    </row>
    <row r="175" spans="1:13" ht="14.45" customHeight="1" x14ac:dyDescent="0.2">
      <c r="A175" s="627" t="s">
        <v>951</v>
      </c>
      <c r="B175" s="628" t="s">
        <v>893</v>
      </c>
      <c r="C175" s="628" t="s">
        <v>1072</v>
      </c>
      <c r="D175" s="628" t="s">
        <v>617</v>
      </c>
      <c r="E175" s="628" t="s">
        <v>1055</v>
      </c>
      <c r="F175" s="637"/>
      <c r="G175" s="637"/>
      <c r="H175" s="633">
        <v>0</v>
      </c>
      <c r="I175" s="637">
        <v>8</v>
      </c>
      <c r="J175" s="637">
        <v>1346.88</v>
      </c>
      <c r="K175" s="633">
        <v>1</v>
      </c>
      <c r="L175" s="637">
        <v>8</v>
      </c>
      <c r="M175" s="638">
        <v>1346.88</v>
      </c>
    </row>
    <row r="176" spans="1:13" ht="14.45" customHeight="1" x14ac:dyDescent="0.2">
      <c r="A176" s="627" t="s">
        <v>951</v>
      </c>
      <c r="B176" s="628" t="s">
        <v>893</v>
      </c>
      <c r="C176" s="628" t="s">
        <v>1073</v>
      </c>
      <c r="D176" s="628" t="s">
        <v>617</v>
      </c>
      <c r="E176" s="628" t="s">
        <v>1057</v>
      </c>
      <c r="F176" s="637"/>
      <c r="G176" s="637"/>
      <c r="H176" s="633">
        <v>0</v>
      </c>
      <c r="I176" s="637">
        <v>8</v>
      </c>
      <c r="J176" s="637">
        <v>922.64</v>
      </c>
      <c r="K176" s="633">
        <v>1</v>
      </c>
      <c r="L176" s="637">
        <v>8</v>
      </c>
      <c r="M176" s="638">
        <v>922.64</v>
      </c>
    </row>
    <row r="177" spans="1:13" ht="14.45" customHeight="1" x14ac:dyDescent="0.2">
      <c r="A177" s="627" t="s">
        <v>951</v>
      </c>
      <c r="B177" s="628" t="s">
        <v>1585</v>
      </c>
      <c r="C177" s="628" t="s">
        <v>987</v>
      </c>
      <c r="D177" s="628" t="s">
        <v>988</v>
      </c>
      <c r="E177" s="628" t="s">
        <v>989</v>
      </c>
      <c r="F177" s="637"/>
      <c r="G177" s="637"/>
      <c r="H177" s="633">
        <v>0</v>
      </c>
      <c r="I177" s="637">
        <v>1</v>
      </c>
      <c r="J177" s="637">
        <v>773.45</v>
      </c>
      <c r="K177" s="633">
        <v>1</v>
      </c>
      <c r="L177" s="637">
        <v>1</v>
      </c>
      <c r="M177" s="638">
        <v>773.45</v>
      </c>
    </row>
    <row r="178" spans="1:13" ht="14.45" customHeight="1" x14ac:dyDescent="0.2">
      <c r="A178" s="627" t="s">
        <v>951</v>
      </c>
      <c r="B178" s="628" t="s">
        <v>908</v>
      </c>
      <c r="C178" s="628" t="s">
        <v>1321</v>
      </c>
      <c r="D178" s="628" t="s">
        <v>1322</v>
      </c>
      <c r="E178" s="628" t="s">
        <v>910</v>
      </c>
      <c r="F178" s="637">
        <v>3</v>
      </c>
      <c r="G178" s="637">
        <v>0</v>
      </c>
      <c r="H178" s="633"/>
      <c r="I178" s="637"/>
      <c r="J178" s="637"/>
      <c r="K178" s="633"/>
      <c r="L178" s="637">
        <v>3</v>
      </c>
      <c r="M178" s="638">
        <v>0</v>
      </c>
    </row>
    <row r="179" spans="1:13" ht="14.45" customHeight="1" x14ac:dyDescent="0.2">
      <c r="A179" s="627" t="s">
        <v>951</v>
      </c>
      <c r="B179" s="628" t="s">
        <v>908</v>
      </c>
      <c r="C179" s="628" t="s">
        <v>1323</v>
      </c>
      <c r="D179" s="628" t="s">
        <v>1322</v>
      </c>
      <c r="E179" s="628" t="s">
        <v>1324</v>
      </c>
      <c r="F179" s="637">
        <v>4</v>
      </c>
      <c r="G179" s="637">
        <v>0</v>
      </c>
      <c r="H179" s="633"/>
      <c r="I179" s="637"/>
      <c r="J179" s="637"/>
      <c r="K179" s="633"/>
      <c r="L179" s="637">
        <v>4</v>
      </c>
      <c r="M179" s="638">
        <v>0</v>
      </c>
    </row>
    <row r="180" spans="1:13" ht="14.45" customHeight="1" x14ac:dyDescent="0.2">
      <c r="A180" s="627" t="s">
        <v>951</v>
      </c>
      <c r="B180" s="628" t="s">
        <v>908</v>
      </c>
      <c r="C180" s="628" t="s">
        <v>911</v>
      </c>
      <c r="D180" s="628" t="s">
        <v>680</v>
      </c>
      <c r="E180" s="628" t="s">
        <v>912</v>
      </c>
      <c r="F180" s="637"/>
      <c r="G180" s="637"/>
      <c r="H180" s="633"/>
      <c r="I180" s="637">
        <v>2</v>
      </c>
      <c r="J180" s="637">
        <v>0</v>
      </c>
      <c r="K180" s="633"/>
      <c r="L180" s="637">
        <v>2</v>
      </c>
      <c r="M180" s="638">
        <v>0</v>
      </c>
    </row>
    <row r="181" spans="1:13" ht="14.45" customHeight="1" x14ac:dyDescent="0.2">
      <c r="A181" s="627" t="s">
        <v>951</v>
      </c>
      <c r="B181" s="628" t="s">
        <v>1599</v>
      </c>
      <c r="C181" s="628" t="s">
        <v>1326</v>
      </c>
      <c r="D181" s="628" t="s">
        <v>959</v>
      </c>
      <c r="E181" s="628"/>
      <c r="F181" s="637">
        <v>3</v>
      </c>
      <c r="G181" s="637">
        <v>150.96</v>
      </c>
      <c r="H181" s="633">
        <v>1</v>
      </c>
      <c r="I181" s="637"/>
      <c r="J181" s="637"/>
      <c r="K181" s="633">
        <v>0</v>
      </c>
      <c r="L181" s="637">
        <v>3</v>
      </c>
      <c r="M181" s="638">
        <v>150.96</v>
      </c>
    </row>
    <row r="182" spans="1:13" ht="14.45" customHeight="1" x14ac:dyDescent="0.2">
      <c r="A182" s="627" t="s">
        <v>952</v>
      </c>
      <c r="B182" s="628" t="s">
        <v>1579</v>
      </c>
      <c r="C182" s="628" t="s">
        <v>1020</v>
      </c>
      <c r="D182" s="628" t="s">
        <v>1016</v>
      </c>
      <c r="E182" s="628" t="s">
        <v>1021</v>
      </c>
      <c r="F182" s="637"/>
      <c r="G182" s="637"/>
      <c r="H182" s="633">
        <v>0</v>
      </c>
      <c r="I182" s="637">
        <v>1</v>
      </c>
      <c r="J182" s="637">
        <v>28.81</v>
      </c>
      <c r="K182" s="633">
        <v>1</v>
      </c>
      <c r="L182" s="637">
        <v>1</v>
      </c>
      <c r="M182" s="638">
        <v>28.81</v>
      </c>
    </row>
    <row r="183" spans="1:13" ht="14.45" customHeight="1" x14ac:dyDescent="0.2">
      <c r="A183" s="627" t="s">
        <v>952</v>
      </c>
      <c r="B183" s="628" t="s">
        <v>1583</v>
      </c>
      <c r="C183" s="628" t="s">
        <v>1468</v>
      </c>
      <c r="D183" s="628" t="s">
        <v>1040</v>
      </c>
      <c r="E183" s="628" t="s">
        <v>1469</v>
      </c>
      <c r="F183" s="637"/>
      <c r="G183" s="637"/>
      <c r="H183" s="633">
        <v>0</v>
      </c>
      <c r="I183" s="637">
        <v>2</v>
      </c>
      <c r="J183" s="637">
        <v>68.94</v>
      </c>
      <c r="K183" s="633">
        <v>1</v>
      </c>
      <c r="L183" s="637">
        <v>2</v>
      </c>
      <c r="M183" s="638">
        <v>68.94</v>
      </c>
    </row>
    <row r="184" spans="1:13" ht="14.45" customHeight="1" x14ac:dyDescent="0.2">
      <c r="A184" s="627" t="s">
        <v>952</v>
      </c>
      <c r="B184" s="628" t="s">
        <v>893</v>
      </c>
      <c r="C184" s="628" t="s">
        <v>1073</v>
      </c>
      <c r="D184" s="628" t="s">
        <v>617</v>
      </c>
      <c r="E184" s="628" t="s">
        <v>1057</v>
      </c>
      <c r="F184" s="637"/>
      <c r="G184" s="637"/>
      <c r="H184" s="633">
        <v>0</v>
      </c>
      <c r="I184" s="637">
        <v>2</v>
      </c>
      <c r="J184" s="637">
        <v>230.66</v>
      </c>
      <c r="K184" s="633">
        <v>1</v>
      </c>
      <c r="L184" s="637">
        <v>2</v>
      </c>
      <c r="M184" s="638">
        <v>230.66</v>
      </c>
    </row>
    <row r="185" spans="1:13" ht="14.45" customHeight="1" x14ac:dyDescent="0.2">
      <c r="A185" s="627" t="s">
        <v>952</v>
      </c>
      <c r="B185" s="628" t="s">
        <v>1600</v>
      </c>
      <c r="C185" s="628" t="s">
        <v>1451</v>
      </c>
      <c r="D185" s="628" t="s">
        <v>1452</v>
      </c>
      <c r="E185" s="628" t="s">
        <v>1453</v>
      </c>
      <c r="F185" s="637">
        <v>1</v>
      </c>
      <c r="G185" s="637">
        <v>56.06</v>
      </c>
      <c r="H185" s="633">
        <v>1</v>
      </c>
      <c r="I185" s="637"/>
      <c r="J185" s="637"/>
      <c r="K185" s="633">
        <v>0</v>
      </c>
      <c r="L185" s="637">
        <v>1</v>
      </c>
      <c r="M185" s="638">
        <v>56.06</v>
      </c>
    </row>
    <row r="186" spans="1:13" ht="14.45" customHeight="1" x14ac:dyDescent="0.2">
      <c r="A186" s="627" t="s">
        <v>952</v>
      </c>
      <c r="B186" s="628" t="s">
        <v>1600</v>
      </c>
      <c r="C186" s="628" t="s">
        <v>1454</v>
      </c>
      <c r="D186" s="628" t="s">
        <v>1455</v>
      </c>
      <c r="E186" s="628" t="s">
        <v>1456</v>
      </c>
      <c r="F186" s="637"/>
      <c r="G186" s="637"/>
      <c r="H186" s="633">
        <v>0</v>
      </c>
      <c r="I186" s="637">
        <v>1</v>
      </c>
      <c r="J186" s="637">
        <v>56.06</v>
      </c>
      <c r="K186" s="633">
        <v>1</v>
      </c>
      <c r="L186" s="637">
        <v>1</v>
      </c>
      <c r="M186" s="638">
        <v>56.06</v>
      </c>
    </row>
    <row r="187" spans="1:13" ht="14.45" customHeight="1" x14ac:dyDescent="0.2">
      <c r="A187" s="627" t="s">
        <v>952</v>
      </c>
      <c r="B187" s="628" t="s">
        <v>908</v>
      </c>
      <c r="C187" s="628" t="s">
        <v>909</v>
      </c>
      <c r="D187" s="628" t="s">
        <v>680</v>
      </c>
      <c r="E187" s="628" t="s">
        <v>910</v>
      </c>
      <c r="F187" s="637"/>
      <c r="G187" s="637"/>
      <c r="H187" s="633"/>
      <c r="I187" s="637">
        <v>1</v>
      </c>
      <c r="J187" s="637">
        <v>0</v>
      </c>
      <c r="K187" s="633"/>
      <c r="L187" s="637">
        <v>1</v>
      </c>
      <c r="M187" s="638">
        <v>0</v>
      </c>
    </row>
    <row r="188" spans="1:13" ht="14.45" customHeight="1" x14ac:dyDescent="0.2">
      <c r="A188" s="627" t="s">
        <v>952</v>
      </c>
      <c r="B188" s="628" t="s">
        <v>908</v>
      </c>
      <c r="C188" s="628" t="s">
        <v>1474</v>
      </c>
      <c r="D188" s="628" t="s">
        <v>1475</v>
      </c>
      <c r="E188" s="628" t="s">
        <v>910</v>
      </c>
      <c r="F188" s="637">
        <v>1</v>
      </c>
      <c r="G188" s="637">
        <v>0</v>
      </c>
      <c r="H188" s="633"/>
      <c r="I188" s="637"/>
      <c r="J188" s="637"/>
      <c r="K188" s="633"/>
      <c r="L188" s="637">
        <v>1</v>
      </c>
      <c r="M188" s="638">
        <v>0</v>
      </c>
    </row>
    <row r="189" spans="1:13" ht="14.45" customHeight="1" x14ac:dyDescent="0.2">
      <c r="A189" s="627" t="s">
        <v>953</v>
      </c>
      <c r="B189" s="628" t="s">
        <v>1579</v>
      </c>
      <c r="C189" s="628" t="s">
        <v>1377</v>
      </c>
      <c r="D189" s="628" t="s">
        <v>1378</v>
      </c>
      <c r="E189" s="628" t="s">
        <v>1379</v>
      </c>
      <c r="F189" s="637">
        <v>1</v>
      </c>
      <c r="G189" s="637">
        <v>47.91</v>
      </c>
      <c r="H189" s="633">
        <v>1</v>
      </c>
      <c r="I189" s="637"/>
      <c r="J189" s="637"/>
      <c r="K189" s="633">
        <v>0</v>
      </c>
      <c r="L189" s="637">
        <v>1</v>
      </c>
      <c r="M189" s="638">
        <v>47.91</v>
      </c>
    </row>
    <row r="190" spans="1:13" ht="14.45" customHeight="1" x14ac:dyDescent="0.2">
      <c r="A190" s="627" t="s">
        <v>953</v>
      </c>
      <c r="B190" s="628" t="s">
        <v>1579</v>
      </c>
      <c r="C190" s="628" t="s">
        <v>1380</v>
      </c>
      <c r="D190" s="628" t="s">
        <v>1378</v>
      </c>
      <c r="E190" s="628" t="s">
        <v>1381</v>
      </c>
      <c r="F190" s="637">
        <v>1</v>
      </c>
      <c r="G190" s="637">
        <v>0</v>
      </c>
      <c r="H190" s="633"/>
      <c r="I190" s="637"/>
      <c r="J190" s="637"/>
      <c r="K190" s="633"/>
      <c r="L190" s="637">
        <v>1</v>
      </c>
      <c r="M190" s="638">
        <v>0</v>
      </c>
    </row>
    <row r="191" spans="1:13" ht="14.45" customHeight="1" x14ac:dyDescent="0.2">
      <c r="A191" s="627" t="s">
        <v>953</v>
      </c>
      <c r="B191" s="628" t="s">
        <v>1601</v>
      </c>
      <c r="C191" s="628" t="s">
        <v>1370</v>
      </c>
      <c r="D191" s="628" t="s">
        <v>1371</v>
      </c>
      <c r="E191" s="628" t="s">
        <v>1372</v>
      </c>
      <c r="F191" s="637"/>
      <c r="G191" s="637"/>
      <c r="H191" s="633">
        <v>0</v>
      </c>
      <c r="I191" s="637">
        <v>1</v>
      </c>
      <c r="J191" s="637">
        <v>186.87</v>
      </c>
      <c r="K191" s="633">
        <v>1</v>
      </c>
      <c r="L191" s="637">
        <v>1</v>
      </c>
      <c r="M191" s="638">
        <v>186.87</v>
      </c>
    </row>
    <row r="192" spans="1:13" ht="14.45" customHeight="1" x14ac:dyDescent="0.2">
      <c r="A192" s="627" t="s">
        <v>953</v>
      </c>
      <c r="B192" s="628" t="s">
        <v>890</v>
      </c>
      <c r="C192" s="628" t="s">
        <v>1173</v>
      </c>
      <c r="D192" s="628" t="s">
        <v>1083</v>
      </c>
      <c r="E192" s="628" t="s">
        <v>963</v>
      </c>
      <c r="F192" s="637">
        <v>1</v>
      </c>
      <c r="G192" s="637">
        <v>105.32</v>
      </c>
      <c r="H192" s="633">
        <v>1</v>
      </c>
      <c r="I192" s="637"/>
      <c r="J192" s="637"/>
      <c r="K192" s="633">
        <v>0</v>
      </c>
      <c r="L192" s="637">
        <v>1</v>
      </c>
      <c r="M192" s="638">
        <v>105.32</v>
      </c>
    </row>
    <row r="193" spans="1:13" ht="14.45" customHeight="1" x14ac:dyDescent="0.2">
      <c r="A193" s="627" t="s">
        <v>953</v>
      </c>
      <c r="B193" s="628" t="s">
        <v>1582</v>
      </c>
      <c r="C193" s="628" t="s">
        <v>1026</v>
      </c>
      <c r="D193" s="628" t="s">
        <v>1024</v>
      </c>
      <c r="E193" s="628" t="s">
        <v>1027</v>
      </c>
      <c r="F193" s="637"/>
      <c r="G193" s="637"/>
      <c r="H193" s="633">
        <v>0</v>
      </c>
      <c r="I193" s="637">
        <v>1</v>
      </c>
      <c r="J193" s="637">
        <v>103.4</v>
      </c>
      <c r="K193" s="633">
        <v>1</v>
      </c>
      <c r="L193" s="637">
        <v>1</v>
      </c>
      <c r="M193" s="638">
        <v>103.4</v>
      </c>
    </row>
    <row r="194" spans="1:13" ht="14.45" customHeight="1" x14ac:dyDescent="0.2">
      <c r="A194" s="627" t="s">
        <v>953</v>
      </c>
      <c r="B194" s="628" t="s">
        <v>893</v>
      </c>
      <c r="C194" s="628" t="s">
        <v>1052</v>
      </c>
      <c r="D194" s="628" t="s">
        <v>617</v>
      </c>
      <c r="E194" s="628" t="s">
        <v>1053</v>
      </c>
      <c r="F194" s="637">
        <v>2</v>
      </c>
      <c r="G194" s="637">
        <v>148.16</v>
      </c>
      <c r="H194" s="633">
        <v>1</v>
      </c>
      <c r="I194" s="637"/>
      <c r="J194" s="637"/>
      <c r="K194" s="633">
        <v>0</v>
      </c>
      <c r="L194" s="637">
        <v>2</v>
      </c>
      <c r="M194" s="638">
        <v>148.16</v>
      </c>
    </row>
    <row r="195" spans="1:13" ht="14.45" customHeight="1" x14ac:dyDescent="0.2">
      <c r="A195" s="627" t="s">
        <v>953</v>
      </c>
      <c r="B195" s="628" t="s">
        <v>893</v>
      </c>
      <c r="C195" s="628" t="s">
        <v>894</v>
      </c>
      <c r="D195" s="628" t="s">
        <v>617</v>
      </c>
      <c r="E195" s="628" t="s">
        <v>620</v>
      </c>
      <c r="F195" s="637">
        <v>14</v>
      </c>
      <c r="G195" s="637">
        <v>1319.92</v>
      </c>
      <c r="H195" s="633">
        <v>1</v>
      </c>
      <c r="I195" s="637"/>
      <c r="J195" s="637"/>
      <c r="K195" s="633">
        <v>0</v>
      </c>
      <c r="L195" s="637">
        <v>14</v>
      </c>
      <c r="M195" s="638">
        <v>1319.92</v>
      </c>
    </row>
    <row r="196" spans="1:13" ht="14.45" customHeight="1" x14ac:dyDescent="0.2">
      <c r="A196" s="627" t="s">
        <v>953</v>
      </c>
      <c r="B196" s="628" t="s">
        <v>893</v>
      </c>
      <c r="C196" s="628" t="s">
        <v>1054</v>
      </c>
      <c r="D196" s="628" t="s">
        <v>617</v>
      </c>
      <c r="E196" s="628" t="s">
        <v>1055</v>
      </c>
      <c r="F196" s="637">
        <v>3</v>
      </c>
      <c r="G196" s="637">
        <v>505.08000000000004</v>
      </c>
      <c r="H196" s="633">
        <v>1</v>
      </c>
      <c r="I196" s="637"/>
      <c r="J196" s="637"/>
      <c r="K196" s="633">
        <v>0</v>
      </c>
      <c r="L196" s="637">
        <v>3</v>
      </c>
      <c r="M196" s="638">
        <v>505.08000000000004</v>
      </c>
    </row>
    <row r="197" spans="1:13" ht="14.45" customHeight="1" x14ac:dyDescent="0.2">
      <c r="A197" s="627" t="s">
        <v>953</v>
      </c>
      <c r="B197" s="628" t="s">
        <v>893</v>
      </c>
      <c r="C197" s="628" t="s">
        <v>1056</v>
      </c>
      <c r="D197" s="628" t="s">
        <v>617</v>
      </c>
      <c r="E197" s="628" t="s">
        <v>1057</v>
      </c>
      <c r="F197" s="637">
        <v>7</v>
      </c>
      <c r="G197" s="637">
        <v>807.31000000000006</v>
      </c>
      <c r="H197" s="633">
        <v>1</v>
      </c>
      <c r="I197" s="637"/>
      <c r="J197" s="637"/>
      <c r="K197" s="633">
        <v>0</v>
      </c>
      <c r="L197" s="637">
        <v>7</v>
      </c>
      <c r="M197" s="638">
        <v>807.31000000000006</v>
      </c>
    </row>
    <row r="198" spans="1:13" ht="14.45" customHeight="1" x14ac:dyDescent="0.2">
      <c r="A198" s="627" t="s">
        <v>953</v>
      </c>
      <c r="B198" s="628" t="s">
        <v>893</v>
      </c>
      <c r="C198" s="628" t="s">
        <v>895</v>
      </c>
      <c r="D198" s="628" t="s">
        <v>896</v>
      </c>
      <c r="E198" s="628" t="s">
        <v>897</v>
      </c>
      <c r="F198" s="637"/>
      <c r="G198" s="637"/>
      <c r="H198" s="633">
        <v>0</v>
      </c>
      <c r="I198" s="637">
        <v>18</v>
      </c>
      <c r="J198" s="637">
        <v>1894.14</v>
      </c>
      <c r="K198" s="633">
        <v>1</v>
      </c>
      <c r="L198" s="637">
        <v>18</v>
      </c>
      <c r="M198" s="638">
        <v>1894.14</v>
      </c>
    </row>
    <row r="199" spans="1:13" ht="14.45" customHeight="1" x14ac:dyDescent="0.2">
      <c r="A199" s="627" t="s">
        <v>953</v>
      </c>
      <c r="B199" s="628" t="s">
        <v>893</v>
      </c>
      <c r="C199" s="628" t="s">
        <v>902</v>
      </c>
      <c r="D199" s="628" t="s">
        <v>896</v>
      </c>
      <c r="E199" s="628" t="s">
        <v>903</v>
      </c>
      <c r="F199" s="637"/>
      <c r="G199" s="637"/>
      <c r="H199" s="633">
        <v>0</v>
      </c>
      <c r="I199" s="637">
        <v>32</v>
      </c>
      <c r="J199" s="637">
        <v>2693.7600000000007</v>
      </c>
      <c r="K199" s="633">
        <v>1</v>
      </c>
      <c r="L199" s="637">
        <v>32</v>
      </c>
      <c r="M199" s="638">
        <v>2693.7600000000007</v>
      </c>
    </row>
    <row r="200" spans="1:13" ht="14.45" customHeight="1" x14ac:dyDescent="0.2">
      <c r="A200" s="627" t="s">
        <v>953</v>
      </c>
      <c r="B200" s="628" t="s">
        <v>893</v>
      </c>
      <c r="C200" s="628" t="s">
        <v>1060</v>
      </c>
      <c r="D200" s="628" t="s">
        <v>617</v>
      </c>
      <c r="E200" s="628" t="s">
        <v>1061</v>
      </c>
      <c r="F200" s="637">
        <v>1</v>
      </c>
      <c r="G200" s="637">
        <v>63.14</v>
      </c>
      <c r="H200" s="633">
        <v>1</v>
      </c>
      <c r="I200" s="637"/>
      <c r="J200" s="637"/>
      <c r="K200" s="633">
        <v>0</v>
      </c>
      <c r="L200" s="637">
        <v>1</v>
      </c>
      <c r="M200" s="638">
        <v>63.14</v>
      </c>
    </row>
    <row r="201" spans="1:13" ht="14.45" customHeight="1" x14ac:dyDescent="0.2">
      <c r="A201" s="627" t="s">
        <v>953</v>
      </c>
      <c r="B201" s="628" t="s">
        <v>893</v>
      </c>
      <c r="C201" s="628" t="s">
        <v>1062</v>
      </c>
      <c r="D201" s="628" t="s">
        <v>617</v>
      </c>
      <c r="E201" s="628" t="s">
        <v>1063</v>
      </c>
      <c r="F201" s="637">
        <v>5</v>
      </c>
      <c r="G201" s="637">
        <v>526.15</v>
      </c>
      <c r="H201" s="633">
        <v>1</v>
      </c>
      <c r="I201" s="637"/>
      <c r="J201" s="637"/>
      <c r="K201" s="633">
        <v>0</v>
      </c>
      <c r="L201" s="637">
        <v>5</v>
      </c>
      <c r="M201" s="638">
        <v>526.15</v>
      </c>
    </row>
    <row r="202" spans="1:13" ht="14.45" customHeight="1" x14ac:dyDescent="0.2">
      <c r="A202" s="627" t="s">
        <v>953</v>
      </c>
      <c r="B202" s="628" t="s">
        <v>893</v>
      </c>
      <c r="C202" s="628" t="s">
        <v>1065</v>
      </c>
      <c r="D202" s="628" t="s">
        <v>617</v>
      </c>
      <c r="E202" s="628" t="s">
        <v>1066</v>
      </c>
      <c r="F202" s="637">
        <v>5</v>
      </c>
      <c r="G202" s="637">
        <v>631.35</v>
      </c>
      <c r="H202" s="633">
        <v>1</v>
      </c>
      <c r="I202" s="637"/>
      <c r="J202" s="637"/>
      <c r="K202" s="633">
        <v>0</v>
      </c>
      <c r="L202" s="637">
        <v>5</v>
      </c>
      <c r="M202" s="638">
        <v>631.35</v>
      </c>
    </row>
    <row r="203" spans="1:13" ht="14.45" customHeight="1" x14ac:dyDescent="0.2">
      <c r="A203" s="627" t="s">
        <v>953</v>
      </c>
      <c r="B203" s="628" t="s">
        <v>893</v>
      </c>
      <c r="C203" s="628" t="s">
        <v>1067</v>
      </c>
      <c r="D203" s="628" t="s">
        <v>617</v>
      </c>
      <c r="E203" s="628" t="s">
        <v>618</v>
      </c>
      <c r="F203" s="637">
        <v>5</v>
      </c>
      <c r="G203" s="637">
        <v>420.90000000000003</v>
      </c>
      <c r="H203" s="633">
        <v>1</v>
      </c>
      <c r="I203" s="637"/>
      <c r="J203" s="637"/>
      <c r="K203" s="633">
        <v>0</v>
      </c>
      <c r="L203" s="637">
        <v>5</v>
      </c>
      <c r="M203" s="638">
        <v>420.90000000000003</v>
      </c>
    </row>
    <row r="204" spans="1:13" ht="14.45" customHeight="1" x14ac:dyDescent="0.2">
      <c r="A204" s="627" t="s">
        <v>953</v>
      </c>
      <c r="B204" s="628" t="s">
        <v>893</v>
      </c>
      <c r="C204" s="628" t="s">
        <v>898</v>
      </c>
      <c r="D204" s="628" t="s">
        <v>896</v>
      </c>
      <c r="E204" s="628" t="s">
        <v>899</v>
      </c>
      <c r="F204" s="637"/>
      <c r="G204" s="637"/>
      <c r="H204" s="633">
        <v>0</v>
      </c>
      <c r="I204" s="637">
        <v>48</v>
      </c>
      <c r="J204" s="637">
        <v>6060.96</v>
      </c>
      <c r="K204" s="633">
        <v>1</v>
      </c>
      <c r="L204" s="637">
        <v>48</v>
      </c>
      <c r="M204" s="638">
        <v>6060.96</v>
      </c>
    </row>
    <row r="205" spans="1:13" ht="14.45" customHeight="1" x14ac:dyDescent="0.2">
      <c r="A205" s="627" t="s">
        <v>953</v>
      </c>
      <c r="B205" s="628" t="s">
        <v>893</v>
      </c>
      <c r="C205" s="628" t="s">
        <v>1058</v>
      </c>
      <c r="D205" s="628" t="s">
        <v>896</v>
      </c>
      <c r="E205" s="628" t="s">
        <v>1059</v>
      </c>
      <c r="F205" s="637"/>
      <c r="G205" s="637"/>
      <c r="H205" s="633">
        <v>0</v>
      </c>
      <c r="I205" s="637">
        <v>5</v>
      </c>
      <c r="J205" s="637">
        <v>315.7</v>
      </c>
      <c r="K205" s="633">
        <v>1</v>
      </c>
      <c r="L205" s="637">
        <v>5</v>
      </c>
      <c r="M205" s="638">
        <v>315.7</v>
      </c>
    </row>
    <row r="206" spans="1:13" ht="14.45" customHeight="1" x14ac:dyDescent="0.2">
      <c r="A206" s="627" t="s">
        <v>953</v>
      </c>
      <c r="B206" s="628" t="s">
        <v>893</v>
      </c>
      <c r="C206" s="628" t="s">
        <v>900</v>
      </c>
      <c r="D206" s="628" t="s">
        <v>896</v>
      </c>
      <c r="E206" s="628" t="s">
        <v>901</v>
      </c>
      <c r="F206" s="637"/>
      <c r="G206" s="637"/>
      <c r="H206" s="633">
        <v>0</v>
      </c>
      <c r="I206" s="637">
        <v>13</v>
      </c>
      <c r="J206" s="637">
        <v>638.04000000000008</v>
      </c>
      <c r="K206" s="633">
        <v>1</v>
      </c>
      <c r="L206" s="637">
        <v>13</v>
      </c>
      <c r="M206" s="638">
        <v>638.04000000000008</v>
      </c>
    </row>
    <row r="207" spans="1:13" ht="14.45" customHeight="1" x14ac:dyDescent="0.2">
      <c r="A207" s="627" t="s">
        <v>953</v>
      </c>
      <c r="B207" s="628" t="s">
        <v>893</v>
      </c>
      <c r="C207" s="628" t="s">
        <v>905</v>
      </c>
      <c r="D207" s="628" t="s">
        <v>617</v>
      </c>
      <c r="E207" s="628" t="s">
        <v>620</v>
      </c>
      <c r="F207" s="637"/>
      <c r="G207" s="637"/>
      <c r="H207" s="633">
        <v>0</v>
      </c>
      <c r="I207" s="637">
        <v>1</v>
      </c>
      <c r="J207" s="637">
        <v>94.28</v>
      </c>
      <c r="K207" s="633">
        <v>1</v>
      </c>
      <c r="L207" s="637">
        <v>1</v>
      </c>
      <c r="M207" s="638">
        <v>94.28</v>
      </c>
    </row>
    <row r="208" spans="1:13" ht="14.45" customHeight="1" x14ac:dyDescent="0.2">
      <c r="A208" s="627" t="s">
        <v>954</v>
      </c>
      <c r="B208" s="628" t="s">
        <v>893</v>
      </c>
      <c r="C208" s="628" t="s">
        <v>1052</v>
      </c>
      <c r="D208" s="628" t="s">
        <v>617</v>
      </c>
      <c r="E208" s="628" t="s">
        <v>1053</v>
      </c>
      <c r="F208" s="637">
        <v>3</v>
      </c>
      <c r="G208" s="637">
        <v>222.24</v>
      </c>
      <c r="H208" s="633">
        <v>1</v>
      </c>
      <c r="I208" s="637"/>
      <c r="J208" s="637"/>
      <c r="K208" s="633">
        <v>0</v>
      </c>
      <c r="L208" s="637">
        <v>3</v>
      </c>
      <c r="M208" s="638">
        <v>222.24</v>
      </c>
    </row>
    <row r="209" spans="1:13" ht="14.45" customHeight="1" x14ac:dyDescent="0.2">
      <c r="A209" s="627" t="s">
        <v>954</v>
      </c>
      <c r="B209" s="628" t="s">
        <v>893</v>
      </c>
      <c r="C209" s="628" t="s">
        <v>894</v>
      </c>
      <c r="D209" s="628" t="s">
        <v>617</v>
      </c>
      <c r="E209" s="628" t="s">
        <v>620</v>
      </c>
      <c r="F209" s="637">
        <v>22</v>
      </c>
      <c r="G209" s="637">
        <v>2074.1600000000003</v>
      </c>
      <c r="H209" s="633">
        <v>1</v>
      </c>
      <c r="I209" s="637"/>
      <c r="J209" s="637"/>
      <c r="K209" s="633">
        <v>0</v>
      </c>
      <c r="L209" s="637">
        <v>22</v>
      </c>
      <c r="M209" s="638">
        <v>2074.1600000000003</v>
      </c>
    </row>
    <row r="210" spans="1:13" ht="14.45" customHeight="1" x14ac:dyDescent="0.2">
      <c r="A210" s="627" t="s">
        <v>954</v>
      </c>
      <c r="B210" s="628" t="s">
        <v>893</v>
      </c>
      <c r="C210" s="628" t="s">
        <v>1054</v>
      </c>
      <c r="D210" s="628" t="s">
        <v>617</v>
      </c>
      <c r="E210" s="628" t="s">
        <v>1055</v>
      </c>
      <c r="F210" s="637">
        <v>9</v>
      </c>
      <c r="G210" s="637">
        <v>1515.24</v>
      </c>
      <c r="H210" s="633">
        <v>1</v>
      </c>
      <c r="I210" s="637"/>
      <c r="J210" s="637"/>
      <c r="K210" s="633">
        <v>0</v>
      </c>
      <c r="L210" s="637">
        <v>9</v>
      </c>
      <c r="M210" s="638">
        <v>1515.24</v>
      </c>
    </row>
    <row r="211" spans="1:13" ht="14.45" customHeight="1" x14ac:dyDescent="0.2">
      <c r="A211" s="627" t="s">
        <v>954</v>
      </c>
      <c r="B211" s="628" t="s">
        <v>893</v>
      </c>
      <c r="C211" s="628" t="s">
        <v>1056</v>
      </c>
      <c r="D211" s="628" t="s">
        <v>617</v>
      </c>
      <c r="E211" s="628" t="s">
        <v>1057</v>
      </c>
      <c r="F211" s="637">
        <v>14</v>
      </c>
      <c r="G211" s="637">
        <v>1614.6200000000001</v>
      </c>
      <c r="H211" s="633">
        <v>1</v>
      </c>
      <c r="I211" s="637"/>
      <c r="J211" s="637"/>
      <c r="K211" s="633">
        <v>0</v>
      </c>
      <c r="L211" s="637">
        <v>14</v>
      </c>
      <c r="M211" s="638">
        <v>1614.6200000000001</v>
      </c>
    </row>
    <row r="212" spans="1:13" ht="14.45" customHeight="1" x14ac:dyDescent="0.2">
      <c r="A212" s="627" t="s">
        <v>954</v>
      </c>
      <c r="B212" s="628" t="s">
        <v>893</v>
      </c>
      <c r="C212" s="628" t="s">
        <v>895</v>
      </c>
      <c r="D212" s="628" t="s">
        <v>896</v>
      </c>
      <c r="E212" s="628" t="s">
        <v>897</v>
      </c>
      <c r="F212" s="637"/>
      <c r="G212" s="637"/>
      <c r="H212" s="633">
        <v>0</v>
      </c>
      <c r="I212" s="637">
        <v>69</v>
      </c>
      <c r="J212" s="637">
        <v>7260.869999999999</v>
      </c>
      <c r="K212" s="633">
        <v>1</v>
      </c>
      <c r="L212" s="637">
        <v>69</v>
      </c>
      <c r="M212" s="638">
        <v>7260.869999999999</v>
      </c>
    </row>
    <row r="213" spans="1:13" ht="14.45" customHeight="1" x14ac:dyDescent="0.2">
      <c r="A213" s="627" t="s">
        <v>954</v>
      </c>
      <c r="B213" s="628" t="s">
        <v>893</v>
      </c>
      <c r="C213" s="628" t="s">
        <v>902</v>
      </c>
      <c r="D213" s="628" t="s">
        <v>896</v>
      </c>
      <c r="E213" s="628" t="s">
        <v>903</v>
      </c>
      <c r="F213" s="637"/>
      <c r="G213" s="637"/>
      <c r="H213" s="633">
        <v>0</v>
      </c>
      <c r="I213" s="637">
        <v>154</v>
      </c>
      <c r="J213" s="637">
        <v>12963.720000000001</v>
      </c>
      <c r="K213" s="633">
        <v>1</v>
      </c>
      <c r="L213" s="637">
        <v>154</v>
      </c>
      <c r="M213" s="638">
        <v>12963.720000000001</v>
      </c>
    </row>
    <row r="214" spans="1:13" ht="14.45" customHeight="1" x14ac:dyDescent="0.2">
      <c r="A214" s="627" t="s">
        <v>954</v>
      </c>
      <c r="B214" s="628" t="s">
        <v>893</v>
      </c>
      <c r="C214" s="628" t="s">
        <v>1060</v>
      </c>
      <c r="D214" s="628" t="s">
        <v>617</v>
      </c>
      <c r="E214" s="628" t="s">
        <v>1061</v>
      </c>
      <c r="F214" s="637">
        <v>7</v>
      </c>
      <c r="G214" s="637">
        <v>441.97999999999996</v>
      </c>
      <c r="H214" s="633">
        <v>1</v>
      </c>
      <c r="I214" s="637"/>
      <c r="J214" s="637"/>
      <c r="K214" s="633">
        <v>0</v>
      </c>
      <c r="L214" s="637">
        <v>7</v>
      </c>
      <c r="M214" s="638">
        <v>441.97999999999996</v>
      </c>
    </row>
    <row r="215" spans="1:13" ht="14.45" customHeight="1" x14ac:dyDescent="0.2">
      <c r="A215" s="627" t="s">
        <v>954</v>
      </c>
      <c r="B215" s="628" t="s">
        <v>893</v>
      </c>
      <c r="C215" s="628" t="s">
        <v>1062</v>
      </c>
      <c r="D215" s="628" t="s">
        <v>617</v>
      </c>
      <c r="E215" s="628" t="s">
        <v>1063</v>
      </c>
      <c r="F215" s="637">
        <v>18</v>
      </c>
      <c r="G215" s="637">
        <v>1894.1399999999999</v>
      </c>
      <c r="H215" s="633">
        <v>1</v>
      </c>
      <c r="I215" s="637"/>
      <c r="J215" s="637"/>
      <c r="K215" s="633">
        <v>0</v>
      </c>
      <c r="L215" s="637">
        <v>18</v>
      </c>
      <c r="M215" s="638">
        <v>1894.1399999999999</v>
      </c>
    </row>
    <row r="216" spans="1:13" ht="14.45" customHeight="1" x14ac:dyDescent="0.2">
      <c r="A216" s="627" t="s">
        <v>954</v>
      </c>
      <c r="B216" s="628" t="s">
        <v>893</v>
      </c>
      <c r="C216" s="628" t="s">
        <v>1064</v>
      </c>
      <c r="D216" s="628" t="s">
        <v>617</v>
      </c>
      <c r="E216" s="628" t="s">
        <v>907</v>
      </c>
      <c r="F216" s="637">
        <v>1</v>
      </c>
      <c r="G216" s="637">
        <v>49.08</v>
      </c>
      <c r="H216" s="633">
        <v>1</v>
      </c>
      <c r="I216" s="637"/>
      <c r="J216" s="637"/>
      <c r="K216" s="633">
        <v>0</v>
      </c>
      <c r="L216" s="637">
        <v>1</v>
      </c>
      <c r="M216" s="638">
        <v>49.08</v>
      </c>
    </row>
    <row r="217" spans="1:13" ht="14.45" customHeight="1" x14ac:dyDescent="0.2">
      <c r="A217" s="627" t="s">
        <v>954</v>
      </c>
      <c r="B217" s="628" t="s">
        <v>893</v>
      </c>
      <c r="C217" s="628" t="s">
        <v>1065</v>
      </c>
      <c r="D217" s="628" t="s">
        <v>617</v>
      </c>
      <c r="E217" s="628" t="s">
        <v>1066</v>
      </c>
      <c r="F217" s="637">
        <v>15</v>
      </c>
      <c r="G217" s="637">
        <v>1894.0500000000002</v>
      </c>
      <c r="H217" s="633">
        <v>1</v>
      </c>
      <c r="I217" s="637"/>
      <c r="J217" s="637"/>
      <c r="K217" s="633">
        <v>0</v>
      </c>
      <c r="L217" s="637">
        <v>15</v>
      </c>
      <c r="M217" s="638">
        <v>1894.0500000000002</v>
      </c>
    </row>
    <row r="218" spans="1:13" ht="14.45" customHeight="1" x14ac:dyDescent="0.2">
      <c r="A218" s="627" t="s">
        <v>954</v>
      </c>
      <c r="B218" s="628" t="s">
        <v>893</v>
      </c>
      <c r="C218" s="628" t="s">
        <v>1067</v>
      </c>
      <c r="D218" s="628" t="s">
        <v>617</v>
      </c>
      <c r="E218" s="628" t="s">
        <v>618</v>
      </c>
      <c r="F218" s="637">
        <v>43</v>
      </c>
      <c r="G218" s="637">
        <v>3619.74</v>
      </c>
      <c r="H218" s="633">
        <v>1</v>
      </c>
      <c r="I218" s="637"/>
      <c r="J218" s="637"/>
      <c r="K218" s="633">
        <v>0</v>
      </c>
      <c r="L218" s="637">
        <v>43</v>
      </c>
      <c r="M218" s="638">
        <v>3619.74</v>
      </c>
    </row>
    <row r="219" spans="1:13" ht="14.45" customHeight="1" x14ac:dyDescent="0.2">
      <c r="A219" s="627" t="s">
        <v>954</v>
      </c>
      <c r="B219" s="628" t="s">
        <v>893</v>
      </c>
      <c r="C219" s="628" t="s">
        <v>898</v>
      </c>
      <c r="D219" s="628" t="s">
        <v>896</v>
      </c>
      <c r="E219" s="628" t="s">
        <v>899</v>
      </c>
      <c r="F219" s="637"/>
      <c r="G219" s="637"/>
      <c r="H219" s="633">
        <v>0</v>
      </c>
      <c r="I219" s="637">
        <v>122</v>
      </c>
      <c r="J219" s="637">
        <v>15404.94</v>
      </c>
      <c r="K219" s="633">
        <v>1</v>
      </c>
      <c r="L219" s="637">
        <v>122</v>
      </c>
      <c r="M219" s="638">
        <v>15404.94</v>
      </c>
    </row>
    <row r="220" spans="1:13" ht="14.45" customHeight="1" x14ac:dyDescent="0.2">
      <c r="A220" s="627" t="s">
        <v>954</v>
      </c>
      <c r="B220" s="628" t="s">
        <v>893</v>
      </c>
      <c r="C220" s="628" t="s">
        <v>1058</v>
      </c>
      <c r="D220" s="628" t="s">
        <v>896</v>
      </c>
      <c r="E220" s="628" t="s">
        <v>1059</v>
      </c>
      <c r="F220" s="637"/>
      <c r="G220" s="637"/>
      <c r="H220" s="633">
        <v>0</v>
      </c>
      <c r="I220" s="637">
        <v>21</v>
      </c>
      <c r="J220" s="637">
        <v>1325.94</v>
      </c>
      <c r="K220" s="633">
        <v>1</v>
      </c>
      <c r="L220" s="637">
        <v>21</v>
      </c>
      <c r="M220" s="638">
        <v>1325.94</v>
      </c>
    </row>
    <row r="221" spans="1:13" ht="14.45" customHeight="1" x14ac:dyDescent="0.2">
      <c r="A221" s="627" t="s">
        <v>954</v>
      </c>
      <c r="B221" s="628" t="s">
        <v>893</v>
      </c>
      <c r="C221" s="628" t="s">
        <v>900</v>
      </c>
      <c r="D221" s="628" t="s">
        <v>896</v>
      </c>
      <c r="E221" s="628" t="s">
        <v>901</v>
      </c>
      <c r="F221" s="637"/>
      <c r="G221" s="637"/>
      <c r="H221" s="633">
        <v>0</v>
      </c>
      <c r="I221" s="637">
        <v>6</v>
      </c>
      <c r="J221" s="637">
        <v>294.48</v>
      </c>
      <c r="K221" s="633">
        <v>1</v>
      </c>
      <c r="L221" s="637">
        <v>6</v>
      </c>
      <c r="M221" s="638">
        <v>294.48</v>
      </c>
    </row>
    <row r="222" spans="1:13" ht="14.45" customHeight="1" x14ac:dyDescent="0.2">
      <c r="A222" s="627" t="s">
        <v>954</v>
      </c>
      <c r="B222" s="628" t="s">
        <v>893</v>
      </c>
      <c r="C222" s="628" t="s">
        <v>1068</v>
      </c>
      <c r="D222" s="628" t="s">
        <v>617</v>
      </c>
      <c r="E222" s="628" t="s">
        <v>1063</v>
      </c>
      <c r="F222" s="637"/>
      <c r="G222" s="637"/>
      <c r="H222" s="633">
        <v>0</v>
      </c>
      <c r="I222" s="637">
        <v>1</v>
      </c>
      <c r="J222" s="637">
        <v>105.23</v>
      </c>
      <c r="K222" s="633">
        <v>1</v>
      </c>
      <c r="L222" s="637">
        <v>1</v>
      </c>
      <c r="M222" s="638">
        <v>105.23</v>
      </c>
    </row>
    <row r="223" spans="1:13" ht="14.45" customHeight="1" x14ac:dyDescent="0.2">
      <c r="A223" s="627" t="s">
        <v>954</v>
      </c>
      <c r="B223" s="628" t="s">
        <v>893</v>
      </c>
      <c r="C223" s="628" t="s">
        <v>904</v>
      </c>
      <c r="D223" s="628" t="s">
        <v>617</v>
      </c>
      <c r="E223" s="628" t="s">
        <v>618</v>
      </c>
      <c r="F223" s="637"/>
      <c r="G223" s="637"/>
      <c r="H223" s="633">
        <v>0</v>
      </c>
      <c r="I223" s="637">
        <v>12</v>
      </c>
      <c r="J223" s="637">
        <v>1010.1600000000003</v>
      </c>
      <c r="K223" s="633">
        <v>1</v>
      </c>
      <c r="L223" s="637">
        <v>12</v>
      </c>
      <c r="M223" s="638">
        <v>1010.1600000000003</v>
      </c>
    </row>
    <row r="224" spans="1:13" ht="14.45" customHeight="1" x14ac:dyDescent="0.2">
      <c r="A224" s="627" t="s">
        <v>954</v>
      </c>
      <c r="B224" s="628" t="s">
        <v>893</v>
      </c>
      <c r="C224" s="628" t="s">
        <v>1070</v>
      </c>
      <c r="D224" s="628" t="s">
        <v>617</v>
      </c>
      <c r="E224" s="628" t="s">
        <v>1066</v>
      </c>
      <c r="F224" s="637"/>
      <c r="G224" s="637"/>
      <c r="H224" s="633">
        <v>0</v>
      </c>
      <c r="I224" s="637">
        <v>2</v>
      </c>
      <c r="J224" s="637">
        <v>252.54</v>
      </c>
      <c r="K224" s="633">
        <v>1</v>
      </c>
      <c r="L224" s="637">
        <v>2</v>
      </c>
      <c r="M224" s="638">
        <v>252.54</v>
      </c>
    </row>
    <row r="225" spans="1:13" ht="14.45" customHeight="1" x14ac:dyDescent="0.2">
      <c r="A225" s="627" t="s">
        <v>954</v>
      </c>
      <c r="B225" s="628" t="s">
        <v>893</v>
      </c>
      <c r="C225" s="628" t="s">
        <v>1069</v>
      </c>
      <c r="D225" s="628" t="s">
        <v>617</v>
      </c>
      <c r="E225" s="628" t="s">
        <v>1061</v>
      </c>
      <c r="F225" s="637"/>
      <c r="G225" s="637"/>
      <c r="H225" s="633">
        <v>0</v>
      </c>
      <c r="I225" s="637">
        <v>7</v>
      </c>
      <c r="J225" s="637">
        <v>441.98</v>
      </c>
      <c r="K225" s="633">
        <v>1</v>
      </c>
      <c r="L225" s="637">
        <v>7</v>
      </c>
      <c r="M225" s="638">
        <v>441.98</v>
      </c>
    </row>
    <row r="226" spans="1:13" ht="14.45" customHeight="1" x14ac:dyDescent="0.2">
      <c r="A226" s="627" t="s">
        <v>954</v>
      </c>
      <c r="B226" s="628" t="s">
        <v>893</v>
      </c>
      <c r="C226" s="628" t="s">
        <v>906</v>
      </c>
      <c r="D226" s="628" t="s">
        <v>617</v>
      </c>
      <c r="E226" s="628" t="s">
        <v>907</v>
      </c>
      <c r="F226" s="637"/>
      <c r="G226" s="637"/>
      <c r="H226" s="633">
        <v>0</v>
      </c>
      <c r="I226" s="637">
        <v>3</v>
      </c>
      <c r="J226" s="637">
        <v>147.24</v>
      </c>
      <c r="K226" s="633">
        <v>1</v>
      </c>
      <c r="L226" s="637">
        <v>3</v>
      </c>
      <c r="M226" s="638">
        <v>147.24</v>
      </c>
    </row>
    <row r="227" spans="1:13" ht="14.45" customHeight="1" x14ac:dyDescent="0.2">
      <c r="A227" s="627" t="s">
        <v>954</v>
      </c>
      <c r="B227" s="628" t="s">
        <v>893</v>
      </c>
      <c r="C227" s="628" t="s">
        <v>1072</v>
      </c>
      <c r="D227" s="628" t="s">
        <v>617</v>
      </c>
      <c r="E227" s="628" t="s">
        <v>1055</v>
      </c>
      <c r="F227" s="637"/>
      <c r="G227" s="637"/>
      <c r="H227" s="633">
        <v>0</v>
      </c>
      <c r="I227" s="637">
        <v>5</v>
      </c>
      <c r="J227" s="637">
        <v>841.80000000000007</v>
      </c>
      <c r="K227" s="633">
        <v>1</v>
      </c>
      <c r="L227" s="637">
        <v>5</v>
      </c>
      <c r="M227" s="638">
        <v>841.80000000000007</v>
      </c>
    </row>
    <row r="228" spans="1:13" ht="14.45" customHeight="1" x14ac:dyDescent="0.2">
      <c r="A228" s="627" t="s">
        <v>954</v>
      </c>
      <c r="B228" s="628" t="s">
        <v>893</v>
      </c>
      <c r="C228" s="628" t="s">
        <v>1073</v>
      </c>
      <c r="D228" s="628" t="s">
        <v>617</v>
      </c>
      <c r="E228" s="628" t="s">
        <v>1057</v>
      </c>
      <c r="F228" s="637"/>
      <c r="G228" s="637"/>
      <c r="H228" s="633">
        <v>0</v>
      </c>
      <c r="I228" s="637">
        <v>2</v>
      </c>
      <c r="J228" s="637">
        <v>230.66</v>
      </c>
      <c r="K228" s="633">
        <v>1</v>
      </c>
      <c r="L228" s="637">
        <v>2</v>
      </c>
      <c r="M228" s="638">
        <v>230.66</v>
      </c>
    </row>
    <row r="229" spans="1:13" ht="14.45" customHeight="1" x14ac:dyDescent="0.2">
      <c r="A229" s="627" t="s">
        <v>954</v>
      </c>
      <c r="B229" s="628" t="s">
        <v>908</v>
      </c>
      <c r="C229" s="628" t="s">
        <v>911</v>
      </c>
      <c r="D229" s="628" t="s">
        <v>680</v>
      </c>
      <c r="E229" s="628" t="s">
        <v>912</v>
      </c>
      <c r="F229" s="637"/>
      <c r="G229" s="637"/>
      <c r="H229" s="633"/>
      <c r="I229" s="637">
        <v>1</v>
      </c>
      <c r="J229" s="637">
        <v>0</v>
      </c>
      <c r="K229" s="633"/>
      <c r="L229" s="637">
        <v>1</v>
      </c>
      <c r="M229" s="638">
        <v>0</v>
      </c>
    </row>
    <row r="230" spans="1:13" ht="14.45" customHeight="1" x14ac:dyDescent="0.2">
      <c r="A230" s="627" t="s">
        <v>954</v>
      </c>
      <c r="B230" s="628" t="s">
        <v>913</v>
      </c>
      <c r="C230" s="628" t="s">
        <v>1434</v>
      </c>
      <c r="D230" s="628" t="s">
        <v>831</v>
      </c>
      <c r="E230" s="628" t="s">
        <v>832</v>
      </c>
      <c r="F230" s="637"/>
      <c r="G230" s="637"/>
      <c r="H230" s="633">
        <v>0</v>
      </c>
      <c r="I230" s="637">
        <v>1</v>
      </c>
      <c r="J230" s="637">
        <v>63.75</v>
      </c>
      <c r="K230" s="633">
        <v>1</v>
      </c>
      <c r="L230" s="637">
        <v>1</v>
      </c>
      <c r="M230" s="638">
        <v>63.75</v>
      </c>
    </row>
    <row r="231" spans="1:13" ht="14.45" customHeight="1" x14ac:dyDescent="0.2">
      <c r="A231" s="627" t="s">
        <v>954</v>
      </c>
      <c r="B231" s="628" t="s">
        <v>913</v>
      </c>
      <c r="C231" s="628" t="s">
        <v>1435</v>
      </c>
      <c r="D231" s="628" t="s">
        <v>1436</v>
      </c>
      <c r="E231" s="628" t="s">
        <v>1437</v>
      </c>
      <c r="F231" s="637">
        <v>1</v>
      </c>
      <c r="G231" s="637">
        <v>25.5</v>
      </c>
      <c r="H231" s="633">
        <v>1</v>
      </c>
      <c r="I231" s="637"/>
      <c r="J231" s="637"/>
      <c r="K231" s="633">
        <v>0</v>
      </c>
      <c r="L231" s="637">
        <v>1</v>
      </c>
      <c r="M231" s="638">
        <v>25.5</v>
      </c>
    </row>
    <row r="232" spans="1:13" ht="14.45" customHeight="1" x14ac:dyDescent="0.2">
      <c r="A232" s="627" t="s">
        <v>954</v>
      </c>
      <c r="B232" s="628" t="s">
        <v>1590</v>
      </c>
      <c r="C232" s="628" t="s">
        <v>1399</v>
      </c>
      <c r="D232" s="628" t="s">
        <v>1086</v>
      </c>
      <c r="E232" s="628" t="s">
        <v>1212</v>
      </c>
      <c r="F232" s="637"/>
      <c r="G232" s="637"/>
      <c r="H232" s="633">
        <v>0</v>
      </c>
      <c r="I232" s="637">
        <v>1</v>
      </c>
      <c r="J232" s="637">
        <v>176.32</v>
      </c>
      <c r="K232" s="633">
        <v>1</v>
      </c>
      <c r="L232" s="637">
        <v>1</v>
      </c>
      <c r="M232" s="638">
        <v>176.32</v>
      </c>
    </row>
    <row r="233" spans="1:13" ht="14.45" customHeight="1" x14ac:dyDescent="0.2">
      <c r="A233" s="627" t="s">
        <v>954</v>
      </c>
      <c r="B233" s="628" t="s">
        <v>1587</v>
      </c>
      <c r="C233" s="628" t="s">
        <v>1048</v>
      </c>
      <c r="D233" s="628" t="s">
        <v>1049</v>
      </c>
      <c r="E233" s="628" t="s">
        <v>1050</v>
      </c>
      <c r="F233" s="637"/>
      <c r="G233" s="637"/>
      <c r="H233" s="633">
        <v>0</v>
      </c>
      <c r="I233" s="637">
        <v>1</v>
      </c>
      <c r="J233" s="637">
        <v>414.07</v>
      </c>
      <c r="K233" s="633">
        <v>1</v>
      </c>
      <c r="L233" s="637">
        <v>1</v>
      </c>
      <c r="M233" s="638">
        <v>414.07</v>
      </c>
    </row>
    <row r="234" spans="1:13" ht="14.45" customHeight="1" thickBot="1" x14ac:dyDescent="0.25">
      <c r="A234" s="619" t="s">
        <v>954</v>
      </c>
      <c r="B234" s="620" t="s">
        <v>1599</v>
      </c>
      <c r="C234" s="620" t="s">
        <v>1326</v>
      </c>
      <c r="D234" s="620" t="s">
        <v>959</v>
      </c>
      <c r="E234" s="620"/>
      <c r="F234" s="639">
        <v>1</v>
      </c>
      <c r="G234" s="639">
        <v>50.32</v>
      </c>
      <c r="H234" s="625">
        <v>1</v>
      </c>
      <c r="I234" s="639"/>
      <c r="J234" s="639"/>
      <c r="K234" s="625">
        <v>0</v>
      </c>
      <c r="L234" s="639">
        <v>1</v>
      </c>
      <c r="M234" s="640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90F5E8E-2216-4F9A-A710-D1620C2A5A8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808" t="s">
        <v>177</v>
      </c>
      <c r="B1" s="809"/>
      <c r="C1" s="809"/>
      <c r="D1" s="809"/>
      <c r="E1" s="809"/>
      <c r="F1" s="809"/>
      <c r="G1" s="779"/>
      <c r="H1" s="810"/>
      <c r="I1" s="810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2018</v>
      </c>
      <c r="D3" s="377">
        <v>2019</v>
      </c>
      <c r="E3" s="11"/>
      <c r="F3" s="787">
        <v>2020</v>
      </c>
      <c r="G3" s="805"/>
      <c r="H3" s="805"/>
      <c r="I3" s="788"/>
    </row>
    <row r="4" spans="1:10" ht="14.45" customHeight="1" thickBot="1" x14ac:dyDescent="0.25">
      <c r="A4" s="381" t="s">
        <v>0</v>
      </c>
      <c r="B4" s="382" t="s">
        <v>239</v>
      </c>
      <c r="C4" s="806" t="s">
        <v>93</v>
      </c>
      <c r="D4" s="807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517" t="s">
        <v>562</v>
      </c>
      <c r="B5" s="518" t="s">
        <v>563</v>
      </c>
      <c r="C5" s="519" t="s">
        <v>329</v>
      </c>
      <c r="D5" s="519" t="s">
        <v>329</v>
      </c>
      <c r="E5" s="519"/>
      <c r="F5" s="519" t="s">
        <v>329</v>
      </c>
      <c r="G5" s="519" t="s">
        <v>329</v>
      </c>
      <c r="H5" s="519" t="s">
        <v>329</v>
      </c>
      <c r="I5" s="520" t="s">
        <v>329</v>
      </c>
      <c r="J5" s="521" t="s">
        <v>73</v>
      </c>
    </row>
    <row r="6" spans="1:10" ht="14.45" customHeight="1" x14ac:dyDescent="0.2">
      <c r="A6" s="517" t="s">
        <v>562</v>
      </c>
      <c r="B6" s="518" t="s">
        <v>1603</v>
      </c>
      <c r="C6" s="519">
        <v>0.62441999999999998</v>
      </c>
      <c r="D6" s="519">
        <v>1.0338299999999998</v>
      </c>
      <c r="E6" s="519"/>
      <c r="F6" s="519">
        <v>0.71929999999999994</v>
      </c>
      <c r="G6" s="519">
        <v>0</v>
      </c>
      <c r="H6" s="519">
        <v>0.71929999999999994</v>
      </c>
      <c r="I6" s="520" t="s">
        <v>329</v>
      </c>
      <c r="J6" s="521" t="s">
        <v>1</v>
      </c>
    </row>
    <row r="7" spans="1:10" ht="14.45" customHeight="1" x14ac:dyDescent="0.2">
      <c r="A7" s="517" t="s">
        <v>562</v>
      </c>
      <c r="B7" s="518" t="s">
        <v>1604</v>
      </c>
      <c r="C7" s="519">
        <v>0</v>
      </c>
      <c r="D7" s="519">
        <v>0</v>
      </c>
      <c r="E7" s="519"/>
      <c r="F7" s="519">
        <v>0.30885000000000001</v>
      </c>
      <c r="G7" s="519">
        <v>0</v>
      </c>
      <c r="H7" s="519">
        <v>0.30885000000000001</v>
      </c>
      <c r="I7" s="520" t="s">
        <v>329</v>
      </c>
      <c r="J7" s="521" t="s">
        <v>1</v>
      </c>
    </row>
    <row r="8" spans="1:10" ht="14.45" customHeight="1" x14ac:dyDescent="0.2">
      <c r="A8" s="517" t="s">
        <v>562</v>
      </c>
      <c r="B8" s="518" t="s">
        <v>1605</v>
      </c>
      <c r="C8" s="519">
        <v>33.971170000000008</v>
      </c>
      <c r="D8" s="519">
        <v>28.890979999999995</v>
      </c>
      <c r="E8" s="519"/>
      <c r="F8" s="519">
        <v>23.836409999999997</v>
      </c>
      <c r="G8" s="519">
        <v>0</v>
      </c>
      <c r="H8" s="519">
        <v>23.836409999999997</v>
      </c>
      <c r="I8" s="520" t="s">
        <v>329</v>
      </c>
      <c r="J8" s="521" t="s">
        <v>1</v>
      </c>
    </row>
    <row r="9" spans="1:10" ht="14.45" customHeight="1" x14ac:dyDescent="0.2">
      <c r="A9" s="517" t="s">
        <v>562</v>
      </c>
      <c r="B9" s="518" t="s">
        <v>1606</v>
      </c>
      <c r="C9" s="519">
        <v>2890.7887399999995</v>
      </c>
      <c r="D9" s="519">
        <v>2800.1878599999986</v>
      </c>
      <c r="E9" s="519"/>
      <c r="F9" s="519">
        <v>2721.2411899999993</v>
      </c>
      <c r="G9" s="519">
        <v>0</v>
      </c>
      <c r="H9" s="519">
        <v>2721.2411899999993</v>
      </c>
      <c r="I9" s="520" t="s">
        <v>329</v>
      </c>
      <c r="J9" s="521" t="s">
        <v>1</v>
      </c>
    </row>
    <row r="10" spans="1:10" ht="14.45" customHeight="1" x14ac:dyDescent="0.2">
      <c r="A10" s="517" t="s">
        <v>562</v>
      </c>
      <c r="B10" s="518" t="s">
        <v>1607</v>
      </c>
      <c r="C10" s="519">
        <v>5.0849999999999999E-2</v>
      </c>
      <c r="D10" s="519">
        <v>7.3471200000000003</v>
      </c>
      <c r="E10" s="519"/>
      <c r="F10" s="519">
        <v>4.1013599999999997</v>
      </c>
      <c r="G10" s="519">
        <v>0</v>
      </c>
      <c r="H10" s="519">
        <v>4.1013599999999997</v>
      </c>
      <c r="I10" s="520" t="s">
        <v>329</v>
      </c>
      <c r="J10" s="521" t="s">
        <v>1</v>
      </c>
    </row>
    <row r="11" spans="1:10" ht="14.45" customHeight="1" x14ac:dyDescent="0.2">
      <c r="A11" s="517" t="s">
        <v>562</v>
      </c>
      <c r="B11" s="518" t="s">
        <v>1608</v>
      </c>
      <c r="C11" s="519">
        <v>10.403</v>
      </c>
      <c r="D11" s="519">
        <v>20.93985</v>
      </c>
      <c r="E11" s="519"/>
      <c r="F11" s="519">
        <v>16.486220000000003</v>
      </c>
      <c r="G11" s="519">
        <v>0</v>
      </c>
      <c r="H11" s="519">
        <v>16.486220000000003</v>
      </c>
      <c r="I11" s="520" t="s">
        <v>329</v>
      </c>
      <c r="J11" s="521" t="s">
        <v>1</v>
      </c>
    </row>
    <row r="12" spans="1:10" ht="14.45" customHeight="1" x14ac:dyDescent="0.2">
      <c r="A12" s="517" t="s">
        <v>562</v>
      </c>
      <c r="B12" s="518" t="s">
        <v>1609</v>
      </c>
      <c r="C12" s="519">
        <v>58.957430000000002</v>
      </c>
      <c r="D12" s="519">
        <v>47.278469999999999</v>
      </c>
      <c r="E12" s="519"/>
      <c r="F12" s="519">
        <v>57.863730000000004</v>
      </c>
      <c r="G12" s="519">
        <v>0</v>
      </c>
      <c r="H12" s="519">
        <v>57.863730000000004</v>
      </c>
      <c r="I12" s="520" t="s">
        <v>329</v>
      </c>
      <c r="J12" s="521" t="s">
        <v>1</v>
      </c>
    </row>
    <row r="13" spans="1:10" ht="14.45" customHeight="1" x14ac:dyDescent="0.2">
      <c r="A13" s="517" t="s">
        <v>562</v>
      </c>
      <c r="B13" s="518" t="s">
        <v>1610</v>
      </c>
      <c r="C13" s="519">
        <v>1.9149799999999999</v>
      </c>
      <c r="D13" s="519">
        <v>0</v>
      </c>
      <c r="E13" s="519"/>
      <c r="F13" s="519">
        <v>0</v>
      </c>
      <c r="G13" s="519">
        <v>0</v>
      </c>
      <c r="H13" s="519">
        <v>0</v>
      </c>
      <c r="I13" s="520" t="s">
        <v>329</v>
      </c>
      <c r="J13" s="521" t="s">
        <v>1</v>
      </c>
    </row>
    <row r="14" spans="1:10" ht="14.45" customHeight="1" x14ac:dyDescent="0.2">
      <c r="A14" s="517" t="s">
        <v>562</v>
      </c>
      <c r="B14" s="518" t="s">
        <v>569</v>
      </c>
      <c r="C14" s="519">
        <v>2996.7105899999992</v>
      </c>
      <c r="D14" s="519">
        <v>2905.6781099999989</v>
      </c>
      <c r="E14" s="519"/>
      <c r="F14" s="519">
        <v>2824.5570599999992</v>
      </c>
      <c r="G14" s="519">
        <v>0</v>
      </c>
      <c r="H14" s="519">
        <v>2824.5570599999992</v>
      </c>
      <c r="I14" s="520" t="s">
        <v>329</v>
      </c>
      <c r="J14" s="521" t="s">
        <v>570</v>
      </c>
    </row>
    <row r="16" spans="1:10" ht="14.45" customHeight="1" x14ac:dyDescent="0.2">
      <c r="A16" s="517" t="s">
        <v>562</v>
      </c>
      <c r="B16" s="518" t="s">
        <v>563</v>
      </c>
      <c r="C16" s="519" t="s">
        <v>329</v>
      </c>
      <c r="D16" s="519" t="s">
        <v>329</v>
      </c>
      <c r="E16" s="519"/>
      <c r="F16" s="519" t="s">
        <v>329</v>
      </c>
      <c r="G16" s="519" t="s">
        <v>329</v>
      </c>
      <c r="H16" s="519" t="s">
        <v>329</v>
      </c>
      <c r="I16" s="520" t="s">
        <v>329</v>
      </c>
      <c r="J16" s="521" t="s">
        <v>73</v>
      </c>
    </row>
    <row r="17" spans="1:10" ht="14.45" customHeight="1" x14ac:dyDescent="0.2">
      <c r="A17" s="517" t="s">
        <v>571</v>
      </c>
      <c r="B17" s="518" t="s">
        <v>572</v>
      </c>
      <c r="C17" s="519" t="s">
        <v>329</v>
      </c>
      <c r="D17" s="519" t="s">
        <v>329</v>
      </c>
      <c r="E17" s="519"/>
      <c r="F17" s="519" t="s">
        <v>329</v>
      </c>
      <c r="G17" s="519" t="s">
        <v>329</v>
      </c>
      <c r="H17" s="519" t="s">
        <v>329</v>
      </c>
      <c r="I17" s="520" t="s">
        <v>329</v>
      </c>
      <c r="J17" s="521" t="s">
        <v>0</v>
      </c>
    </row>
    <row r="18" spans="1:10" ht="14.45" customHeight="1" x14ac:dyDescent="0.2">
      <c r="A18" s="517" t="s">
        <v>571</v>
      </c>
      <c r="B18" s="518" t="s">
        <v>1605</v>
      </c>
      <c r="C18" s="519">
        <v>5.2526900000000003</v>
      </c>
      <c r="D18" s="519">
        <v>2.97193</v>
      </c>
      <c r="E18" s="519"/>
      <c r="F18" s="519">
        <v>0.77929000000000015</v>
      </c>
      <c r="G18" s="519">
        <v>0</v>
      </c>
      <c r="H18" s="519">
        <v>0.77929000000000015</v>
      </c>
      <c r="I18" s="520" t="s">
        <v>329</v>
      </c>
      <c r="J18" s="521" t="s">
        <v>1</v>
      </c>
    </row>
    <row r="19" spans="1:10" ht="14.45" customHeight="1" x14ac:dyDescent="0.2">
      <c r="A19" s="517" t="s">
        <v>571</v>
      </c>
      <c r="B19" s="518" t="s">
        <v>1606</v>
      </c>
      <c r="C19" s="519">
        <v>12.910720000000001</v>
      </c>
      <c r="D19" s="519">
        <v>12.927320000000002</v>
      </c>
      <c r="E19" s="519"/>
      <c r="F19" s="519">
        <v>14.01127</v>
      </c>
      <c r="G19" s="519">
        <v>0</v>
      </c>
      <c r="H19" s="519">
        <v>14.01127</v>
      </c>
      <c r="I19" s="520" t="s">
        <v>329</v>
      </c>
      <c r="J19" s="521" t="s">
        <v>1</v>
      </c>
    </row>
    <row r="20" spans="1:10" ht="14.45" customHeight="1" x14ac:dyDescent="0.2">
      <c r="A20" s="517" t="s">
        <v>571</v>
      </c>
      <c r="B20" s="518" t="s">
        <v>1608</v>
      </c>
      <c r="C20" s="519">
        <v>5.3360000000000003</v>
      </c>
      <c r="D20" s="519">
        <v>7.0140000000000002</v>
      </c>
      <c r="E20" s="519"/>
      <c r="F20" s="519">
        <v>5.67659</v>
      </c>
      <c r="G20" s="519">
        <v>0</v>
      </c>
      <c r="H20" s="519">
        <v>5.67659</v>
      </c>
      <c r="I20" s="520" t="s">
        <v>329</v>
      </c>
      <c r="J20" s="521" t="s">
        <v>1</v>
      </c>
    </row>
    <row r="21" spans="1:10" ht="14.45" customHeight="1" x14ac:dyDescent="0.2">
      <c r="A21" s="517" t="s">
        <v>571</v>
      </c>
      <c r="B21" s="518" t="s">
        <v>1609</v>
      </c>
      <c r="C21" s="519">
        <v>6.4096000000000002</v>
      </c>
      <c r="D21" s="519">
        <v>5.9160000000000004</v>
      </c>
      <c r="E21" s="519"/>
      <c r="F21" s="519">
        <v>6.8419999999999996</v>
      </c>
      <c r="G21" s="519">
        <v>0</v>
      </c>
      <c r="H21" s="519">
        <v>6.8419999999999996</v>
      </c>
      <c r="I21" s="520" t="s">
        <v>329</v>
      </c>
      <c r="J21" s="521" t="s">
        <v>1</v>
      </c>
    </row>
    <row r="22" spans="1:10" ht="14.45" customHeight="1" x14ac:dyDescent="0.2">
      <c r="A22" s="517" t="s">
        <v>571</v>
      </c>
      <c r="B22" s="518" t="s">
        <v>573</v>
      </c>
      <c r="C22" s="519">
        <v>29.909010000000006</v>
      </c>
      <c r="D22" s="519">
        <v>28.829250000000002</v>
      </c>
      <c r="E22" s="519"/>
      <c r="F22" s="519">
        <v>27.309149999999999</v>
      </c>
      <c r="G22" s="519">
        <v>0</v>
      </c>
      <c r="H22" s="519">
        <v>27.309149999999999</v>
      </c>
      <c r="I22" s="520" t="s">
        <v>329</v>
      </c>
      <c r="J22" s="521" t="s">
        <v>574</v>
      </c>
    </row>
    <row r="23" spans="1:10" ht="14.45" customHeight="1" x14ac:dyDescent="0.2">
      <c r="A23" s="517" t="s">
        <v>329</v>
      </c>
      <c r="B23" s="518" t="s">
        <v>329</v>
      </c>
      <c r="C23" s="519" t="s">
        <v>329</v>
      </c>
      <c r="D23" s="519" t="s">
        <v>329</v>
      </c>
      <c r="E23" s="519"/>
      <c r="F23" s="519" t="s">
        <v>329</v>
      </c>
      <c r="G23" s="519" t="s">
        <v>329</v>
      </c>
      <c r="H23" s="519" t="s">
        <v>329</v>
      </c>
      <c r="I23" s="520" t="s">
        <v>329</v>
      </c>
      <c r="J23" s="521" t="s">
        <v>575</v>
      </c>
    </row>
    <row r="24" spans="1:10" ht="14.45" customHeight="1" x14ac:dyDescent="0.2">
      <c r="A24" s="517" t="s">
        <v>576</v>
      </c>
      <c r="B24" s="518" t="s">
        <v>577</v>
      </c>
      <c r="C24" s="519" t="s">
        <v>329</v>
      </c>
      <c r="D24" s="519" t="s">
        <v>329</v>
      </c>
      <c r="E24" s="519"/>
      <c r="F24" s="519" t="s">
        <v>329</v>
      </c>
      <c r="G24" s="519" t="s">
        <v>329</v>
      </c>
      <c r="H24" s="519" t="s">
        <v>329</v>
      </c>
      <c r="I24" s="520" t="s">
        <v>329</v>
      </c>
      <c r="J24" s="521" t="s">
        <v>0</v>
      </c>
    </row>
    <row r="25" spans="1:10" ht="14.45" customHeight="1" x14ac:dyDescent="0.2">
      <c r="A25" s="517" t="s">
        <v>576</v>
      </c>
      <c r="B25" s="518" t="s">
        <v>1603</v>
      </c>
      <c r="C25" s="519">
        <v>0</v>
      </c>
      <c r="D25" s="519">
        <v>0.70457999999999987</v>
      </c>
      <c r="E25" s="519"/>
      <c r="F25" s="519">
        <v>0.71929999999999994</v>
      </c>
      <c r="G25" s="519">
        <v>0</v>
      </c>
      <c r="H25" s="519">
        <v>0.71929999999999994</v>
      </c>
      <c r="I25" s="520" t="s">
        <v>329</v>
      </c>
      <c r="J25" s="521" t="s">
        <v>1</v>
      </c>
    </row>
    <row r="26" spans="1:10" ht="14.45" customHeight="1" x14ac:dyDescent="0.2">
      <c r="A26" s="517" t="s">
        <v>576</v>
      </c>
      <c r="B26" s="518" t="s">
        <v>1605</v>
      </c>
      <c r="C26" s="519">
        <v>6.8576199999999998</v>
      </c>
      <c r="D26" s="519">
        <v>6.9511199999999986</v>
      </c>
      <c r="E26" s="519"/>
      <c r="F26" s="519">
        <v>6.4868199999999998</v>
      </c>
      <c r="G26" s="519">
        <v>0</v>
      </c>
      <c r="H26" s="519">
        <v>6.4868199999999998</v>
      </c>
      <c r="I26" s="520" t="s">
        <v>329</v>
      </c>
      <c r="J26" s="521" t="s">
        <v>1</v>
      </c>
    </row>
    <row r="27" spans="1:10" ht="14.45" customHeight="1" x14ac:dyDescent="0.2">
      <c r="A27" s="517" t="s">
        <v>576</v>
      </c>
      <c r="B27" s="518" t="s">
        <v>1606</v>
      </c>
      <c r="C27" s="519">
        <v>122.98123999999999</v>
      </c>
      <c r="D27" s="519">
        <v>125.23475999999999</v>
      </c>
      <c r="E27" s="519"/>
      <c r="F27" s="519">
        <v>121.11423999999997</v>
      </c>
      <c r="G27" s="519">
        <v>0</v>
      </c>
      <c r="H27" s="519">
        <v>121.11423999999997</v>
      </c>
      <c r="I27" s="520" t="s">
        <v>329</v>
      </c>
      <c r="J27" s="521" t="s">
        <v>1</v>
      </c>
    </row>
    <row r="28" spans="1:10" ht="14.45" customHeight="1" x14ac:dyDescent="0.2">
      <c r="A28" s="517" t="s">
        <v>576</v>
      </c>
      <c r="B28" s="518" t="s">
        <v>1607</v>
      </c>
      <c r="C28" s="519">
        <v>0</v>
      </c>
      <c r="D28" s="519">
        <v>0</v>
      </c>
      <c r="E28" s="519"/>
      <c r="F28" s="519">
        <v>0</v>
      </c>
      <c r="G28" s="519">
        <v>0</v>
      </c>
      <c r="H28" s="519">
        <v>0</v>
      </c>
      <c r="I28" s="520" t="s">
        <v>329</v>
      </c>
      <c r="J28" s="521" t="s">
        <v>1</v>
      </c>
    </row>
    <row r="29" spans="1:10" ht="14.45" customHeight="1" x14ac:dyDescent="0.2">
      <c r="A29" s="517" t="s">
        <v>576</v>
      </c>
      <c r="B29" s="518" t="s">
        <v>1608</v>
      </c>
      <c r="C29" s="519">
        <v>1.9730000000000001</v>
      </c>
      <c r="D29" s="519">
        <v>1.9917</v>
      </c>
      <c r="E29" s="519"/>
      <c r="F29" s="519">
        <v>1.538</v>
      </c>
      <c r="G29" s="519">
        <v>0</v>
      </c>
      <c r="H29" s="519">
        <v>1.538</v>
      </c>
      <c r="I29" s="520" t="s">
        <v>329</v>
      </c>
      <c r="J29" s="521" t="s">
        <v>1</v>
      </c>
    </row>
    <row r="30" spans="1:10" ht="14.45" customHeight="1" x14ac:dyDescent="0.2">
      <c r="A30" s="517" t="s">
        <v>576</v>
      </c>
      <c r="B30" s="518" t="s">
        <v>1609</v>
      </c>
      <c r="C30" s="519">
        <v>16.759900000000002</v>
      </c>
      <c r="D30" s="519">
        <v>14.6448</v>
      </c>
      <c r="E30" s="519"/>
      <c r="F30" s="519">
        <v>17.950700000000001</v>
      </c>
      <c r="G30" s="519">
        <v>0</v>
      </c>
      <c r="H30" s="519">
        <v>17.950700000000001</v>
      </c>
      <c r="I30" s="520" t="s">
        <v>329</v>
      </c>
      <c r="J30" s="521" t="s">
        <v>1</v>
      </c>
    </row>
    <row r="31" spans="1:10" ht="14.45" customHeight="1" x14ac:dyDescent="0.2">
      <c r="A31" s="517" t="s">
        <v>576</v>
      </c>
      <c r="B31" s="518" t="s">
        <v>1610</v>
      </c>
      <c r="C31" s="519">
        <v>1.694</v>
      </c>
      <c r="D31" s="519">
        <v>0</v>
      </c>
      <c r="E31" s="519"/>
      <c r="F31" s="519">
        <v>0</v>
      </c>
      <c r="G31" s="519">
        <v>0</v>
      </c>
      <c r="H31" s="519">
        <v>0</v>
      </c>
      <c r="I31" s="520" t="s">
        <v>329</v>
      </c>
      <c r="J31" s="521" t="s">
        <v>1</v>
      </c>
    </row>
    <row r="32" spans="1:10" ht="14.45" customHeight="1" x14ac:dyDescent="0.2">
      <c r="A32" s="517" t="s">
        <v>576</v>
      </c>
      <c r="B32" s="518" t="s">
        <v>578</v>
      </c>
      <c r="C32" s="519">
        <v>150.26575999999997</v>
      </c>
      <c r="D32" s="519">
        <v>149.52696</v>
      </c>
      <c r="E32" s="519"/>
      <c r="F32" s="519">
        <v>147.80905999999999</v>
      </c>
      <c r="G32" s="519">
        <v>0</v>
      </c>
      <c r="H32" s="519">
        <v>147.80905999999999</v>
      </c>
      <c r="I32" s="520" t="s">
        <v>329</v>
      </c>
      <c r="J32" s="521" t="s">
        <v>574</v>
      </c>
    </row>
    <row r="33" spans="1:10" ht="14.45" customHeight="1" x14ac:dyDescent="0.2">
      <c r="A33" s="517" t="s">
        <v>329</v>
      </c>
      <c r="B33" s="518" t="s">
        <v>329</v>
      </c>
      <c r="C33" s="519" t="s">
        <v>329</v>
      </c>
      <c r="D33" s="519" t="s">
        <v>329</v>
      </c>
      <c r="E33" s="519"/>
      <c r="F33" s="519" t="s">
        <v>329</v>
      </c>
      <c r="G33" s="519" t="s">
        <v>329</v>
      </c>
      <c r="H33" s="519" t="s">
        <v>329</v>
      </c>
      <c r="I33" s="520" t="s">
        <v>329</v>
      </c>
      <c r="J33" s="521" t="s">
        <v>575</v>
      </c>
    </row>
    <row r="34" spans="1:10" ht="14.45" customHeight="1" x14ac:dyDescent="0.2">
      <c r="A34" s="517" t="s">
        <v>579</v>
      </c>
      <c r="B34" s="518" t="s">
        <v>580</v>
      </c>
      <c r="C34" s="519" t="s">
        <v>329</v>
      </c>
      <c r="D34" s="519" t="s">
        <v>329</v>
      </c>
      <c r="E34" s="519"/>
      <c r="F34" s="519" t="s">
        <v>329</v>
      </c>
      <c r="G34" s="519" t="s">
        <v>329</v>
      </c>
      <c r="H34" s="519" t="s">
        <v>329</v>
      </c>
      <c r="I34" s="520" t="s">
        <v>329</v>
      </c>
      <c r="J34" s="521" t="s">
        <v>0</v>
      </c>
    </row>
    <row r="35" spans="1:10" ht="14.45" customHeight="1" x14ac:dyDescent="0.2">
      <c r="A35" s="517" t="s">
        <v>579</v>
      </c>
      <c r="B35" s="518" t="s">
        <v>1604</v>
      </c>
      <c r="C35" s="519">
        <v>0</v>
      </c>
      <c r="D35" s="519">
        <v>0</v>
      </c>
      <c r="E35" s="519"/>
      <c r="F35" s="519">
        <v>0.30885000000000001</v>
      </c>
      <c r="G35" s="519">
        <v>0</v>
      </c>
      <c r="H35" s="519">
        <v>0.30885000000000001</v>
      </c>
      <c r="I35" s="520" t="s">
        <v>329</v>
      </c>
      <c r="J35" s="521" t="s">
        <v>1</v>
      </c>
    </row>
    <row r="36" spans="1:10" ht="14.45" customHeight="1" x14ac:dyDescent="0.2">
      <c r="A36" s="517" t="s">
        <v>579</v>
      </c>
      <c r="B36" s="518" t="s">
        <v>1605</v>
      </c>
      <c r="C36" s="519">
        <v>3.9530700000000007</v>
      </c>
      <c r="D36" s="519">
        <v>3.8824800000000002</v>
      </c>
      <c r="E36" s="519"/>
      <c r="F36" s="519">
        <v>0.17133999999999999</v>
      </c>
      <c r="G36" s="519">
        <v>0</v>
      </c>
      <c r="H36" s="519">
        <v>0.17133999999999999</v>
      </c>
      <c r="I36" s="520" t="s">
        <v>329</v>
      </c>
      <c r="J36" s="521" t="s">
        <v>1</v>
      </c>
    </row>
    <row r="37" spans="1:10" ht="14.45" customHeight="1" x14ac:dyDescent="0.2">
      <c r="A37" s="517" t="s">
        <v>579</v>
      </c>
      <c r="B37" s="518" t="s">
        <v>1606</v>
      </c>
      <c r="C37" s="519">
        <v>4.9831399999999997</v>
      </c>
      <c r="D37" s="519">
        <v>4.9044599999999994</v>
      </c>
      <c r="E37" s="519"/>
      <c r="F37" s="519">
        <v>4.78721</v>
      </c>
      <c r="G37" s="519">
        <v>0</v>
      </c>
      <c r="H37" s="519">
        <v>4.78721</v>
      </c>
      <c r="I37" s="520" t="s">
        <v>329</v>
      </c>
      <c r="J37" s="521" t="s">
        <v>1</v>
      </c>
    </row>
    <row r="38" spans="1:10" ht="14.45" customHeight="1" x14ac:dyDescent="0.2">
      <c r="A38" s="517" t="s">
        <v>579</v>
      </c>
      <c r="B38" s="518" t="s">
        <v>1608</v>
      </c>
      <c r="C38" s="519">
        <v>2.0129999999999999</v>
      </c>
      <c r="D38" s="519">
        <v>6.101</v>
      </c>
      <c r="E38" s="519"/>
      <c r="F38" s="519">
        <v>5.4802700000000009</v>
      </c>
      <c r="G38" s="519">
        <v>0</v>
      </c>
      <c r="H38" s="519">
        <v>5.4802700000000009</v>
      </c>
      <c r="I38" s="520" t="s">
        <v>329</v>
      </c>
      <c r="J38" s="521" t="s">
        <v>1</v>
      </c>
    </row>
    <row r="39" spans="1:10" ht="14.45" customHeight="1" x14ac:dyDescent="0.2">
      <c r="A39" s="517" t="s">
        <v>579</v>
      </c>
      <c r="B39" s="518" t="s">
        <v>1609</v>
      </c>
      <c r="C39" s="519">
        <v>6.9231000000000007</v>
      </c>
      <c r="D39" s="519">
        <v>2.7639999999999998</v>
      </c>
      <c r="E39" s="519"/>
      <c r="F39" s="519">
        <v>2.7480000000000002</v>
      </c>
      <c r="G39" s="519">
        <v>0</v>
      </c>
      <c r="H39" s="519">
        <v>2.7480000000000002</v>
      </c>
      <c r="I39" s="520" t="s">
        <v>329</v>
      </c>
      <c r="J39" s="521" t="s">
        <v>1</v>
      </c>
    </row>
    <row r="40" spans="1:10" ht="14.45" customHeight="1" x14ac:dyDescent="0.2">
      <c r="A40" s="517" t="s">
        <v>579</v>
      </c>
      <c r="B40" s="518" t="s">
        <v>581</v>
      </c>
      <c r="C40" s="519">
        <v>17.872310000000002</v>
      </c>
      <c r="D40" s="519">
        <v>17.65194</v>
      </c>
      <c r="E40" s="519"/>
      <c r="F40" s="519">
        <v>13.49567</v>
      </c>
      <c r="G40" s="519">
        <v>0</v>
      </c>
      <c r="H40" s="519">
        <v>13.49567</v>
      </c>
      <c r="I40" s="520" t="s">
        <v>329</v>
      </c>
      <c r="J40" s="521" t="s">
        <v>574</v>
      </c>
    </row>
    <row r="41" spans="1:10" ht="14.45" customHeight="1" x14ac:dyDescent="0.2">
      <c r="A41" s="517" t="s">
        <v>329</v>
      </c>
      <c r="B41" s="518" t="s">
        <v>329</v>
      </c>
      <c r="C41" s="519" t="s">
        <v>329</v>
      </c>
      <c r="D41" s="519" t="s">
        <v>329</v>
      </c>
      <c r="E41" s="519"/>
      <c r="F41" s="519" t="s">
        <v>329</v>
      </c>
      <c r="G41" s="519" t="s">
        <v>329</v>
      </c>
      <c r="H41" s="519" t="s">
        <v>329</v>
      </c>
      <c r="I41" s="520" t="s">
        <v>329</v>
      </c>
      <c r="J41" s="521" t="s">
        <v>575</v>
      </c>
    </row>
    <row r="42" spans="1:10" ht="14.45" customHeight="1" x14ac:dyDescent="0.2">
      <c r="A42" s="517" t="s">
        <v>582</v>
      </c>
      <c r="B42" s="518" t="s">
        <v>583</v>
      </c>
      <c r="C42" s="519" t="s">
        <v>329</v>
      </c>
      <c r="D42" s="519" t="s">
        <v>329</v>
      </c>
      <c r="E42" s="519"/>
      <c r="F42" s="519" t="s">
        <v>329</v>
      </c>
      <c r="G42" s="519" t="s">
        <v>329</v>
      </c>
      <c r="H42" s="519" t="s">
        <v>329</v>
      </c>
      <c r="I42" s="520" t="s">
        <v>329</v>
      </c>
      <c r="J42" s="521" t="s">
        <v>0</v>
      </c>
    </row>
    <row r="43" spans="1:10" ht="14.45" customHeight="1" x14ac:dyDescent="0.2">
      <c r="A43" s="517" t="s">
        <v>582</v>
      </c>
      <c r="B43" s="518" t="s">
        <v>1603</v>
      </c>
      <c r="C43" s="519">
        <v>0.62441999999999998</v>
      </c>
      <c r="D43" s="519">
        <v>0.32924999999999999</v>
      </c>
      <c r="E43" s="519"/>
      <c r="F43" s="519">
        <v>0</v>
      </c>
      <c r="G43" s="519">
        <v>0</v>
      </c>
      <c r="H43" s="519">
        <v>0</v>
      </c>
      <c r="I43" s="520" t="s">
        <v>329</v>
      </c>
      <c r="J43" s="521" t="s">
        <v>1</v>
      </c>
    </row>
    <row r="44" spans="1:10" ht="14.45" customHeight="1" x14ac:dyDescent="0.2">
      <c r="A44" s="517" t="s">
        <v>582</v>
      </c>
      <c r="B44" s="518" t="s">
        <v>1605</v>
      </c>
      <c r="C44" s="519">
        <v>17.907790000000006</v>
      </c>
      <c r="D44" s="519">
        <v>15.085449999999998</v>
      </c>
      <c r="E44" s="519"/>
      <c r="F44" s="519">
        <v>16.398959999999999</v>
      </c>
      <c r="G44" s="519">
        <v>0</v>
      </c>
      <c r="H44" s="519">
        <v>16.398959999999999</v>
      </c>
      <c r="I44" s="520" t="s">
        <v>329</v>
      </c>
      <c r="J44" s="521" t="s">
        <v>1</v>
      </c>
    </row>
    <row r="45" spans="1:10" ht="14.45" customHeight="1" x14ac:dyDescent="0.2">
      <c r="A45" s="517" t="s">
        <v>582</v>
      </c>
      <c r="B45" s="518" t="s">
        <v>1606</v>
      </c>
      <c r="C45" s="519">
        <v>2749.9136399999998</v>
      </c>
      <c r="D45" s="519">
        <v>2657.1213199999988</v>
      </c>
      <c r="E45" s="519"/>
      <c r="F45" s="519">
        <v>2581.3284699999995</v>
      </c>
      <c r="G45" s="519">
        <v>0</v>
      </c>
      <c r="H45" s="519">
        <v>2581.3284699999995</v>
      </c>
      <c r="I45" s="520" t="s">
        <v>329</v>
      </c>
      <c r="J45" s="521" t="s">
        <v>1</v>
      </c>
    </row>
    <row r="46" spans="1:10" ht="14.45" customHeight="1" x14ac:dyDescent="0.2">
      <c r="A46" s="517" t="s">
        <v>582</v>
      </c>
      <c r="B46" s="518" t="s">
        <v>1607</v>
      </c>
      <c r="C46" s="519">
        <v>5.0849999999999999E-2</v>
      </c>
      <c r="D46" s="519">
        <v>7.3471200000000003</v>
      </c>
      <c r="E46" s="519"/>
      <c r="F46" s="519">
        <v>4.1013599999999997</v>
      </c>
      <c r="G46" s="519">
        <v>0</v>
      </c>
      <c r="H46" s="519">
        <v>4.1013599999999997</v>
      </c>
      <c r="I46" s="520" t="s">
        <v>329</v>
      </c>
      <c r="J46" s="521" t="s">
        <v>1</v>
      </c>
    </row>
    <row r="47" spans="1:10" ht="14.45" customHeight="1" x14ac:dyDescent="0.2">
      <c r="A47" s="517" t="s">
        <v>582</v>
      </c>
      <c r="B47" s="518" t="s">
        <v>1608</v>
      </c>
      <c r="C47" s="519">
        <v>1.081</v>
      </c>
      <c r="D47" s="519">
        <v>5.8331499999999998</v>
      </c>
      <c r="E47" s="519"/>
      <c r="F47" s="519">
        <v>3.7913600000000001</v>
      </c>
      <c r="G47" s="519">
        <v>0</v>
      </c>
      <c r="H47" s="519">
        <v>3.7913600000000001</v>
      </c>
      <c r="I47" s="520" t="s">
        <v>329</v>
      </c>
      <c r="J47" s="521" t="s">
        <v>1</v>
      </c>
    </row>
    <row r="48" spans="1:10" ht="14.45" customHeight="1" x14ac:dyDescent="0.2">
      <c r="A48" s="517" t="s">
        <v>582</v>
      </c>
      <c r="B48" s="518" t="s">
        <v>1609</v>
      </c>
      <c r="C48" s="519">
        <v>28.864830000000001</v>
      </c>
      <c r="D48" s="519">
        <v>23.953669999999999</v>
      </c>
      <c r="E48" s="519"/>
      <c r="F48" s="519">
        <v>30.323030000000003</v>
      </c>
      <c r="G48" s="519">
        <v>0</v>
      </c>
      <c r="H48" s="519">
        <v>30.323030000000003</v>
      </c>
      <c r="I48" s="520" t="s">
        <v>329</v>
      </c>
      <c r="J48" s="521" t="s">
        <v>1</v>
      </c>
    </row>
    <row r="49" spans="1:10" ht="14.45" customHeight="1" x14ac:dyDescent="0.2">
      <c r="A49" s="517" t="s">
        <v>582</v>
      </c>
      <c r="B49" s="518" t="s">
        <v>1610</v>
      </c>
      <c r="C49" s="519">
        <v>0.22097999999999998</v>
      </c>
      <c r="D49" s="519">
        <v>0</v>
      </c>
      <c r="E49" s="519"/>
      <c r="F49" s="519">
        <v>0</v>
      </c>
      <c r="G49" s="519">
        <v>0</v>
      </c>
      <c r="H49" s="519">
        <v>0</v>
      </c>
      <c r="I49" s="520" t="s">
        <v>329</v>
      </c>
      <c r="J49" s="521" t="s">
        <v>1</v>
      </c>
    </row>
    <row r="50" spans="1:10" ht="14.45" customHeight="1" x14ac:dyDescent="0.2">
      <c r="A50" s="517" t="s">
        <v>582</v>
      </c>
      <c r="B50" s="518" t="s">
        <v>584</v>
      </c>
      <c r="C50" s="519">
        <v>2798.6635099999999</v>
      </c>
      <c r="D50" s="519">
        <v>2709.6699599999984</v>
      </c>
      <c r="E50" s="519"/>
      <c r="F50" s="519">
        <v>2635.9431799999998</v>
      </c>
      <c r="G50" s="519">
        <v>0</v>
      </c>
      <c r="H50" s="519">
        <v>2635.9431799999998</v>
      </c>
      <c r="I50" s="520" t="s">
        <v>329</v>
      </c>
      <c r="J50" s="521" t="s">
        <v>574</v>
      </c>
    </row>
    <row r="51" spans="1:10" ht="14.45" customHeight="1" x14ac:dyDescent="0.2">
      <c r="A51" s="517" t="s">
        <v>329</v>
      </c>
      <c r="B51" s="518" t="s">
        <v>329</v>
      </c>
      <c r="C51" s="519" t="s">
        <v>329</v>
      </c>
      <c r="D51" s="519" t="s">
        <v>329</v>
      </c>
      <c r="E51" s="519"/>
      <c r="F51" s="519" t="s">
        <v>329</v>
      </c>
      <c r="G51" s="519" t="s">
        <v>329</v>
      </c>
      <c r="H51" s="519" t="s">
        <v>329</v>
      </c>
      <c r="I51" s="520" t="s">
        <v>329</v>
      </c>
      <c r="J51" s="521" t="s">
        <v>575</v>
      </c>
    </row>
    <row r="52" spans="1:10" ht="14.45" customHeight="1" x14ac:dyDescent="0.2">
      <c r="A52" s="517" t="s">
        <v>562</v>
      </c>
      <c r="B52" s="518" t="s">
        <v>569</v>
      </c>
      <c r="C52" s="519">
        <v>2996.7105900000001</v>
      </c>
      <c r="D52" s="519">
        <v>2905.6781099999985</v>
      </c>
      <c r="E52" s="519"/>
      <c r="F52" s="519">
        <v>2824.5570599999996</v>
      </c>
      <c r="G52" s="519">
        <v>0</v>
      </c>
      <c r="H52" s="519">
        <v>2824.5570599999996</v>
      </c>
      <c r="I52" s="520" t="s">
        <v>329</v>
      </c>
      <c r="J52" s="521" t="s">
        <v>570</v>
      </c>
    </row>
  </sheetData>
  <mergeCells count="3">
    <mergeCell ref="A1:I1"/>
    <mergeCell ref="F3:I3"/>
    <mergeCell ref="C4:D4"/>
  </mergeCells>
  <conditionalFormatting sqref="F15 F53:F65537">
    <cfRule type="cellIs" dxfId="62" priority="18" stopIfTrue="1" operator="greaterThan">
      <formula>1</formula>
    </cfRule>
  </conditionalFormatting>
  <conditionalFormatting sqref="H5:H14">
    <cfRule type="expression" dxfId="61" priority="14">
      <formula>$H5&gt;0</formula>
    </cfRule>
  </conditionalFormatting>
  <conditionalFormatting sqref="I5:I14">
    <cfRule type="expression" dxfId="60" priority="15">
      <formula>$I5&gt;1</formula>
    </cfRule>
  </conditionalFormatting>
  <conditionalFormatting sqref="B5:B14">
    <cfRule type="expression" dxfId="59" priority="11">
      <formula>OR($J5="NS",$J5="SumaNS",$J5="Účet")</formula>
    </cfRule>
  </conditionalFormatting>
  <conditionalFormatting sqref="F5:I14 B5:D14">
    <cfRule type="expression" dxfId="58" priority="17">
      <formula>AND($J5&lt;&gt;"",$J5&lt;&gt;"mezeraKL")</formula>
    </cfRule>
  </conditionalFormatting>
  <conditionalFormatting sqref="B5:D14 F5:I14">
    <cfRule type="expression" dxfId="5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56" priority="13">
      <formula>OR($J5="SumaNS",$J5="NS")</formula>
    </cfRule>
  </conditionalFormatting>
  <conditionalFormatting sqref="A5:A14">
    <cfRule type="expression" dxfId="55" priority="9">
      <formula>AND($J5&lt;&gt;"mezeraKL",$J5&lt;&gt;"")</formula>
    </cfRule>
  </conditionalFormatting>
  <conditionalFormatting sqref="A5:A14">
    <cfRule type="expression" dxfId="54" priority="10">
      <formula>AND($J5&lt;&gt;"",$J5&lt;&gt;"mezeraKL")</formula>
    </cfRule>
  </conditionalFormatting>
  <conditionalFormatting sqref="H16:H52">
    <cfRule type="expression" dxfId="53" priority="6">
      <formula>$H16&gt;0</formula>
    </cfRule>
  </conditionalFormatting>
  <conditionalFormatting sqref="A16:A52">
    <cfRule type="expression" dxfId="52" priority="5">
      <formula>AND($J16&lt;&gt;"mezeraKL",$J16&lt;&gt;"")</formula>
    </cfRule>
  </conditionalFormatting>
  <conditionalFormatting sqref="I16:I52">
    <cfRule type="expression" dxfId="51" priority="7">
      <formula>$I16&gt;1</formula>
    </cfRule>
  </conditionalFormatting>
  <conditionalFormatting sqref="B16:B52">
    <cfRule type="expression" dxfId="50" priority="4">
      <formula>OR($J16="NS",$J16="SumaNS",$J16="Účet")</formula>
    </cfRule>
  </conditionalFormatting>
  <conditionalFormatting sqref="A16:D52 F16:I52">
    <cfRule type="expression" dxfId="49" priority="8">
      <formula>AND($J16&lt;&gt;"",$J16&lt;&gt;"mezeraKL")</formula>
    </cfRule>
  </conditionalFormatting>
  <conditionalFormatting sqref="B16:D52 F16:I52">
    <cfRule type="expression" dxfId="48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2 F16:I52">
    <cfRule type="expression" dxfId="47" priority="2">
      <formula>OR($J16="SumaNS",$J16="NS")</formula>
    </cfRule>
  </conditionalFormatting>
  <hyperlinks>
    <hyperlink ref="A2" location="Obsah!A1" display="Zpět na Obsah  KL 01  1.-4.měsíc" xr:uid="{73C45892-8821-4E35-BFFB-B54243CE5CA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815" t="s">
        <v>1823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811"/>
      <c r="D3" s="812"/>
      <c r="E3" s="812"/>
      <c r="F3" s="812"/>
      <c r="G3" s="812"/>
      <c r="H3" s="260" t="s">
        <v>158</v>
      </c>
      <c r="I3" s="203">
        <f>IF(J3&lt;&gt;0,K3/J3,0)</f>
        <v>15.107119827428075</v>
      </c>
      <c r="J3" s="203">
        <f>SUBTOTAL(9,J5:J1048576)</f>
        <v>186996</v>
      </c>
      <c r="K3" s="204">
        <f>SUBTOTAL(9,K5:K1048576)</f>
        <v>2824970.9792497405</v>
      </c>
    </row>
    <row r="4" spans="1:11" s="329" customFormat="1" ht="14.45" customHeight="1" thickBot="1" x14ac:dyDescent="0.25">
      <c r="A4" s="643" t="s">
        <v>4</v>
      </c>
      <c r="B4" s="523" t="s">
        <v>5</v>
      </c>
      <c r="C4" s="523" t="s">
        <v>0</v>
      </c>
      <c r="D4" s="523" t="s">
        <v>6</v>
      </c>
      <c r="E4" s="523" t="s">
        <v>7</v>
      </c>
      <c r="F4" s="523" t="s">
        <v>1</v>
      </c>
      <c r="G4" s="523" t="s">
        <v>89</v>
      </c>
      <c r="H4" s="525" t="s">
        <v>11</v>
      </c>
      <c r="I4" s="526" t="s">
        <v>183</v>
      </c>
      <c r="J4" s="526" t="s">
        <v>13</v>
      </c>
      <c r="K4" s="527" t="s">
        <v>200</v>
      </c>
    </row>
    <row r="5" spans="1:11" ht="14.45" customHeight="1" x14ac:dyDescent="0.2">
      <c r="A5" s="612" t="s">
        <v>562</v>
      </c>
      <c r="B5" s="613" t="s">
        <v>563</v>
      </c>
      <c r="C5" s="616" t="s">
        <v>571</v>
      </c>
      <c r="D5" s="644" t="s">
        <v>572</v>
      </c>
      <c r="E5" s="616" t="s">
        <v>1611</v>
      </c>
      <c r="F5" s="644" t="s">
        <v>1612</v>
      </c>
      <c r="G5" s="616" t="s">
        <v>1613</v>
      </c>
      <c r="H5" s="616" t="s">
        <v>1614</v>
      </c>
      <c r="I5" s="225">
        <v>13.079999923706055</v>
      </c>
      <c r="J5" s="225">
        <v>12</v>
      </c>
      <c r="K5" s="636">
        <v>156.96000671386719</v>
      </c>
    </row>
    <row r="6" spans="1:11" ht="14.45" customHeight="1" x14ac:dyDescent="0.2">
      <c r="A6" s="627" t="s">
        <v>562</v>
      </c>
      <c r="B6" s="628" t="s">
        <v>563</v>
      </c>
      <c r="C6" s="631" t="s">
        <v>571</v>
      </c>
      <c r="D6" s="645" t="s">
        <v>572</v>
      </c>
      <c r="E6" s="631" t="s">
        <v>1611</v>
      </c>
      <c r="F6" s="645" t="s">
        <v>1612</v>
      </c>
      <c r="G6" s="631" t="s">
        <v>1615</v>
      </c>
      <c r="H6" s="631" t="s">
        <v>1616</v>
      </c>
      <c r="I6" s="637">
        <v>7.0900001525878906</v>
      </c>
      <c r="J6" s="637">
        <v>2</v>
      </c>
      <c r="K6" s="638">
        <v>14.170000076293945</v>
      </c>
    </row>
    <row r="7" spans="1:11" ht="14.45" customHeight="1" x14ac:dyDescent="0.2">
      <c r="A7" s="627" t="s">
        <v>562</v>
      </c>
      <c r="B7" s="628" t="s">
        <v>563</v>
      </c>
      <c r="C7" s="631" t="s">
        <v>571</v>
      </c>
      <c r="D7" s="645" t="s">
        <v>572</v>
      </c>
      <c r="E7" s="631" t="s">
        <v>1611</v>
      </c>
      <c r="F7" s="645" t="s">
        <v>1612</v>
      </c>
      <c r="G7" s="631" t="s">
        <v>1617</v>
      </c>
      <c r="H7" s="631" t="s">
        <v>1618</v>
      </c>
      <c r="I7" s="637">
        <v>8.3400001525878906</v>
      </c>
      <c r="J7" s="637">
        <v>2</v>
      </c>
      <c r="K7" s="638">
        <v>16.680000305175781</v>
      </c>
    </row>
    <row r="8" spans="1:11" ht="14.45" customHeight="1" x14ac:dyDescent="0.2">
      <c r="A8" s="627" t="s">
        <v>562</v>
      </c>
      <c r="B8" s="628" t="s">
        <v>563</v>
      </c>
      <c r="C8" s="631" t="s">
        <v>571</v>
      </c>
      <c r="D8" s="645" t="s">
        <v>572</v>
      </c>
      <c r="E8" s="631" t="s">
        <v>1611</v>
      </c>
      <c r="F8" s="645" t="s">
        <v>1612</v>
      </c>
      <c r="G8" s="631" t="s">
        <v>1619</v>
      </c>
      <c r="H8" s="631" t="s">
        <v>1620</v>
      </c>
      <c r="I8" s="637">
        <v>31.306250095367432</v>
      </c>
      <c r="J8" s="637">
        <v>19</v>
      </c>
      <c r="K8" s="638">
        <v>591.48000144958496</v>
      </c>
    </row>
    <row r="9" spans="1:11" ht="14.45" customHeight="1" x14ac:dyDescent="0.2">
      <c r="A9" s="627" t="s">
        <v>562</v>
      </c>
      <c r="B9" s="628" t="s">
        <v>563</v>
      </c>
      <c r="C9" s="631" t="s">
        <v>571</v>
      </c>
      <c r="D9" s="645" t="s">
        <v>572</v>
      </c>
      <c r="E9" s="631" t="s">
        <v>1621</v>
      </c>
      <c r="F9" s="645" t="s">
        <v>1622</v>
      </c>
      <c r="G9" s="631" t="s">
        <v>1623</v>
      </c>
      <c r="H9" s="631" t="s">
        <v>1624</v>
      </c>
      <c r="I9" s="637">
        <v>2.3599998950958252</v>
      </c>
      <c r="J9" s="637">
        <v>2</v>
      </c>
      <c r="K9" s="638">
        <v>4.7199997901916504</v>
      </c>
    </row>
    <row r="10" spans="1:11" ht="14.45" customHeight="1" x14ac:dyDescent="0.2">
      <c r="A10" s="627" t="s">
        <v>562</v>
      </c>
      <c r="B10" s="628" t="s">
        <v>563</v>
      </c>
      <c r="C10" s="631" t="s">
        <v>571</v>
      </c>
      <c r="D10" s="645" t="s">
        <v>572</v>
      </c>
      <c r="E10" s="631" t="s">
        <v>1621</v>
      </c>
      <c r="F10" s="645" t="s">
        <v>1622</v>
      </c>
      <c r="G10" s="631" t="s">
        <v>1625</v>
      </c>
      <c r="H10" s="631" t="s">
        <v>1626</v>
      </c>
      <c r="I10" s="637">
        <v>2.3599998950958252</v>
      </c>
      <c r="J10" s="637">
        <v>2</v>
      </c>
      <c r="K10" s="638">
        <v>4.7199997901916504</v>
      </c>
    </row>
    <row r="11" spans="1:11" ht="14.45" customHeight="1" x14ac:dyDescent="0.2">
      <c r="A11" s="627" t="s">
        <v>562</v>
      </c>
      <c r="B11" s="628" t="s">
        <v>563</v>
      </c>
      <c r="C11" s="631" t="s">
        <v>571</v>
      </c>
      <c r="D11" s="645" t="s">
        <v>572</v>
      </c>
      <c r="E11" s="631" t="s">
        <v>1621</v>
      </c>
      <c r="F11" s="645" t="s">
        <v>1622</v>
      </c>
      <c r="G11" s="631" t="s">
        <v>1627</v>
      </c>
      <c r="H11" s="631" t="s">
        <v>1628</v>
      </c>
      <c r="I11" s="637">
        <v>2.3599998950958252</v>
      </c>
      <c r="J11" s="637">
        <v>2</v>
      </c>
      <c r="K11" s="638">
        <v>4.7199997901916504</v>
      </c>
    </row>
    <row r="12" spans="1:11" ht="14.45" customHeight="1" x14ac:dyDescent="0.2">
      <c r="A12" s="627" t="s">
        <v>562</v>
      </c>
      <c r="B12" s="628" t="s">
        <v>563</v>
      </c>
      <c r="C12" s="631" t="s">
        <v>571</v>
      </c>
      <c r="D12" s="645" t="s">
        <v>572</v>
      </c>
      <c r="E12" s="631" t="s">
        <v>1621</v>
      </c>
      <c r="F12" s="645" t="s">
        <v>1622</v>
      </c>
      <c r="G12" s="631" t="s">
        <v>1629</v>
      </c>
      <c r="H12" s="631" t="s">
        <v>1630</v>
      </c>
      <c r="I12" s="637">
        <v>1.142857117312295E-2</v>
      </c>
      <c r="J12" s="637">
        <v>2500</v>
      </c>
      <c r="K12" s="638">
        <v>31</v>
      </c>
    </row>
    <row r="13" spans="1:11" ht="14.45" customHeight="1" x14ac:dyDescent="0.2">
      <c r="A13" s="627" t="s">
        <v>562</v>
      </c>
      <c r="B13" s="628" t="s">
        <v>563</v>
      </c>
      <c r="C13" s="631" t="s">
        <v>571</v>
      </c>
      <c r="D13" s="645" t="s">
        <v>572</v>
      </c>
      <c r="E13" s="631" t="s">
        <v>1621</v>
      </c>
      <c r="F13" s="645" t="s">
        <v>1622</v>
      </c>
      <c r="G13" s="631" t="s">
        <v>1631</v>
      </c>
      <c r="H13" s="631" t="s">
        <v>1632</v>
      </c>
      <c r="I13" s="637">
        <v>11.734999656677246</v>
      </c>
      <c r="J13" s="637">
        <v>40</v>
      </c>
      <c r="K13" s="638">
        <v>469.40000915527344</v>
      </c>
    </row>
    <row r="14" spans="1:11" ht="14.45" customHeight="1" x14ac:dyDescent="0.2">
      <c r="A14" s="627" t="s">
        <v>562</v>
      </c>
      <c r="B14" s="628" t="s">
        <v>563</v>
      </c>
      <c r="C14" s="631" t="s">
        <v>571</v>
      </c>
      <c r="D14" s="645" t="s">
        <v>572</v>
      </c>
      <c r="E14" s="631" t="s">
        <v>1621</v>
      </c>
      <c r="F14" s="645" t="s">
        <v>1622</v>
      </c>
      <c r="G14" s="631" t="s">
        <v>1633</v>
      </c>
      <c r="H14" s="631" t="s">
        <v>1634</v>
      </c>
      <c r="I14" s="637">
        <v>12.710000038146973</v>
      </c>
      <c r="J14" s="637">
        <v>150</v>
      </c>
      <c r="K14" s="638">
        <v>1905.75</v>
      </c>
    </row>
    <row r="15" spans="1:11" ht="14.45" customHeight="1" x14ac:dyDescent="0.2">
      <c r="A15" s="627" t="s">
        <v>562</v>
      </c>
      <c r="B15" s="628" t="s">
        <v>563</v>
      </c>
      <c r="C15" s="631" t="s">
        <v>571</v>
      </c>
      <c r="D15" s="645" t="s">
        <v>572</v>
      </c>
      <c r="E15" s="631" t="s">
        <v>1621</v>
      </c>
      <c r="F15" s="645" t="s">
        <v>1622</v>
      </c>
      <c r="G15" s="631" t="s">
        <v>1635</v>
      </c>
      <c r="H15" s="631" t="s">
        <v>1636</v>
      </c>
      <c r="I15" s="637">
        <v>13.310000419616699</v>
      </c>
      <c r="J15" s="637">
        <v>60</v>
      </c>
      <c r="K15" s="638">
        <v>798.60003662109375</v>
      </c>
    </row>
    <row r="16" spans="1:11" ht="14.45" customHeight="1" x14ac:dyDescent="0.2">
      <c r="A16" s="627" t="s">
        <v>562</v>
      </c>
      <c r="B16" s="628" t="s">
        <v>563</v>
      </c>
      <c r="C16" s="631" t="s">
        <v>571</v>
      </c>
      <c r="D16" s="645" t="s">
        <v>572</v>
      </c>
      <c r="E16" s="631" t="s">
        <v>1621</v>
      </c>
      <c r="F16" s="645" t="s">
        <v>1622</v>
      </c>
      <c r="G16" s="631" t="s">
        <v>1637</v>
      </c>
      <c r="H16" s="631" t="s">
        <v>1638</v>
      </c>
      <c r="I16" s="637">
        <v>2.2879999637603761</v>
      </c>
      <c r="J16" s="637">
        <v>250</v>
      </c>
      <c r="K16" s="638">
        <v>572</v>
      </c>
    </row>
    <row r="17" spans="1:11" ht="14.45" customHeight="1" x14ac:dyDescent="0.2">
      <c r="A17" s="627" t="s">
        <v>562</v>
      </c>
      <c r="B17" s="628" t="s">
        <v>563</v>
      </c>
      <c r="C17" s="631" t="s">
        <v>571</v>
      </c>
      <c r="D17" s="645" t="s">
        <v>572</v>
      </c>
      <c r="E17" s="631" t="s">
        <v>1621</v>
      </c>
      <c r="F17" s="645" t="s">
        <v>1622</v>
      </c>
      <c r="G17" s="631" t="s">
        <v>1639</v>
      </c>
      <c r="H17" s="631" t="s">
        <v>1640</v>
      </c>
      <c r="I17" s="637">
        <v>0.82999998331069946</v>
      </c>
      <c r="J17" s="637">
        <v>100</v>
      </c>
      <c r="K17" s="638">
        <v>83</v>
      </c>
    </row>
    <row r="18" spans="1:11" ht="14.45" customHeight="1" x14ac:dyDescent="0.2">
      <c r="A18" s="627" t="s">
        <v>562</v>
      </c>
      <c r="B18" s="628" t="s">
        <v>563</v>
      </c>
      <c r="C18" s="631" t="s">
        <v>571</v>
      </c>
      <c r="D18" s="645" t="s">
        <v>572</v>
      </c>
      <c r="E18" s="631" t="s">
        <v>1621</v>
      </c>
      <c r="F18" s="645" t="s">
        <v>1622</v>
      </c>
      <c r="G18" s="631" t="s">
        <v>1641</v>
      </c>
      <c r="H18" s="631" t="s">
        <v>1642</v>
      </c>
      <c r="I18" s="637">
        <v>0.47999998927116394</v>
      </c>
      <c r="J18" s="637">
        <v>400</v>
      </c>
      <c r="K18" s="638">
        <v>192</v>
      </c>
    </row>
    <row r="19" spans="1:11" ht="14.45" customHeight="1" x14ac:dyDescent="0.2">
      <c r="A19" s="627" t="s">
        <v>562</v>
      </c>
      <c r="B19" s="628" t="s">
        <v>563</v>
      </c>
      <c r="C19" s="631" t="s">
        <v>571</v>
      </c>
      <c r="D19" s="645" t="s">
        <v>572</v>
      </c>
      <c r="E19" s="631" t="s">
        <v>1621</v>
      </c>
      <c r="F19" s="645" t="s">
        <v>1622</v>
      </c>
      <c r="G19" s="631" t="s">
        <v>1643</v>
      </c>
      <c r="H19" s="631" t="s">
        <v>1644</v>
      </c>
      <c r="I19" s="637">
        <v>79.870002746582031</v>
      </c>
      <c r="J19" s="637">
        <v>5</v>
      </c>
      <c r="K19" s="638">
        <v>399.35000610351563</v>
      </c>
    </row>
    <row r="20" spans="1:11" ht="14.45" customHeight="1" x14ac:dyDescent="0.2">
      <c r="A20" s="627" t="s">
        <v>562</v>
      </c>
      <c r="B20" s="628" t="s">
        <v>563</v>
      </c>
      <c r="C20" s="631" t="s">
        <v>571</v>
      </c>
      <c r="D20" s="645" t="s">
        <v>572</v>
      </c>
      <c r="E20" s="631" t="s">
        <v>1621</v>
      </c>
      <c r="F20" s="645" t="s">
        <v>1622</v>
      </c>
      <c r="G20" s="631" t="s">
        <v>1645</v>
      </c>
      <c r="H20" s="631" t="s">
        <v>1646</v>
      </c>
      <c r="I20" s="637">
        <v>43.439998626708984</v>
      </c>
      <c r="J20" s="637">
        <v>2</v>
      </c>
      <c r="K20" s="638">
        <v>86.879997253417969</v>
      </c>
    </row>
    <row r="21" spans="1:11" ht="14.45" customHeight="1" x14ac:dyDescent="0.2">
      <c r="A21" s="627" t="s">
        <v>562</v>
      </c>
      <c r="B21" s="628" t="s">
        <v>563</v>
      </c>
      <c r="C21" s="631" t="s">
        <v>571</v>
      </c>
      <c r="D21" s="645" t="s">
        <v>572</v>
      </c>
      <c r="E21" s="631" t="s">
        <v>1621</v>
      </c>
      <c r="F21" s="645" t="s">
        <v>1622</v>
      </c>
      <c r="G21" s="631" t="s">
        <v>1647</v>
      </c>
      <c r="H21" s="631" t="s">
        <v>1648</v>
      </c>
      <c r="I21" s="637">
        <v>1.9725000262260437</v>
      </c>
      <c r="J21" s="637">
        <v>200</v>
      </c>
      <c r="K21" s="638">
        <v>394.62999725341797</v>
      </c>
    </row>
    <row r="22" spans="1:11" ht="14.45" customHeight="1" x14ac:dyDescent="0.2">
      <c r="A22" s="627" t="s">
        <v>562</v>
      </c>
      <c r="B22" s="628" t="s">
        <v>563</v>
      </c>
      <c r="C22" s="631" t="s">
        <v>571</v>
      </c>
      <c r="D22" s="645" t="s">
        <v>572</v>
      </c>
      <c r="E22" s="631" t="s">
        <v>1621</v>
      </c>
      <c r="F22" s="645" t="s">
        <v>1622</v>
      </c>
      <c r="G22" s="631" t="s">
        <v>1649</v>
      </c>
      <c r="H22" s="631" t="s">
        <v>1650</v>
      </c>
      <c r="I22" s="637">
        <v>2.6985714776175365</v>
      </c>
      <c r="J22" s="637">
        <v>1300</v>
      </c>
      <c r="K22" s="638">
        <v>3508</v>
      </c>
    </row>
    <row r="23" spans="1:11" ht="14.45" customHeight="1" x14ac:dyDescent="0.2">
      <c r="A23" s="627" t="s">
        <v>562</v>
      </c>
      <c r="B23" s="628" t="s">
        <v>563</v>
      </c>
      <c r="C23" s="631" t="s">
        <v>571</v>
      </c>
      <c r="D23" s="645" t="s">
        <v>572</v>
      </c>
      <c r="E23" s="631" t="s">
        <v>1621</v>
      </c>
      <c r="F23" s="645" t="s">
        <v>1622</v>
      </c>
      <c r="G23" s="631" t="s">
        <v>1651</v>
      </c>
      <c r="H23" s="631" t="s">
        <v>1652</v>
      </c>
      <c r="I23" s="637">
        <v>3.0774999260902405</v>
      </c>
      <c r="J23" s="637">
        <v>300</v>
      </c>
      <c r="K23" s="638">
        <v>923.5</v>
      </c>
    </row>
    <row r="24" spans="1:11" ht="14.45" customHeight="1" x14ac:dyDescent="0.2">
      <c r="A24" s="627" t="s">
        <v>562</v>
      </c>
      <c r="B24" s="628" t="s">
        <v>563</v>
      </c>
      <c r="C24" s="631" t="s">
        <v>571</v>
      </c>
      <c r="D24" s="645" t="s">
        <v>572</v>
      </c>
      <c r="E24" s="631" t="s">
        <v>1621</v>
      </c>
      <c r="F24" s="645" t="s">
        <v>1622</v>
      </c>
      <c r="G24" s="631" t="s">
        <v>1653</v>
      </c>
      <c r="H24" s="631" t="s">
        <v>1654</v>
      </c>
      <c r="I24" s="637">
        <v>2.5119999885559081</v>
      </c>
      <c r="J24" s="637">
        <v>250</v>
      </c>
      <c r="K24" s="638">
        <v>628</v>
      </c>
    </row>
    <row r="25" spans="1:11" ht="14.45" customHeight="1" x14ac:dyDescent="0.2">
      <c r="A25" s="627" t="s">
        <v>562</v>
      </c>
      <c r="B25" s="628" t="s">
        <v>563</v>
      </c>
      <c r="C25" s="631" t="s">
        <v>571</v>
      </c>
      <c r="D25" s="645" t="s">
        <v>572</v>
      </c>
      <c r="E25" s="631" t="s">
        <v>1621</v>
      </c>
      <c r="F25" s="645" t="s">
        <v>1622</v>
      </c>
      <c r="G25" s="631" t="s">
        <v>1655</v>
      </c>
      <c r="H25" s="631" t="s">
        <v>1656</v>
      </c>
      <c r="I25" s="637">
        <v>40.049999237060547</v>
      </c>
      <c r="J25" s="637">
        <v>100</v>
      </c>
      <c r="K25" s="638">
        <v>4005</v>
      </c>
    </row>
    <row r="26" spans="1:11" ht="14.45" customHeight="1" x14ac:dyDescent="0.2">
      <c r="A26" s="627" t="s">
        <v>562</v>
      </c>
      <c r="B26" s="628" t="s">
        <v>563</v>
      </c>
      <c r="C26" s="631" t="s">
        <v>571</v>
      </c>
      <c r="D26" s="645" t="s">
        <v>572</v>
      </c>
      <c r="E26" s="631" t="s">
        <v>1657</v>
      </c>
      <c r="F26" s="645" t="s">
        <v>1658</v>
      </c>
      <c r="G26" s="631" t="s">
        <v>1659</v>
      </c>
      <c r="H26" s="631" t="s">
        <v>1660</v>
      </c>
      <c r="I26" s="637">
        <v>0.30000001192092896</v>
      </c>
      <c r="J26" s="637">
        <v>400</v>
      </c>
      <c r="K26" s="638">
        <v>120</v>
      </c>
    </row>
    <row r="27" spans="1:11" ht="14.45" customHeight="1" x14ac:dyDescent="0.2">
      <c r="A27" s="627" t="s">
        <v>562</v>
      </c>
      <c r="B27" s="628" t="s">
        <v>563</v>
      </c>
      <c r="C27" s="631" t="s">
        <v>571</v>
      </c>
      <c r="D27" s="645" t="s">
        <v>572</v>
      </c>
      <c r="E27" s="631" t="s">
        <v>1657</v>
      </c>
      <c r="F27" s="645" t="s">
        <v>1658</v>
      </c>
      <c r="G27" s="631" t="s">
        <v>1661</v>
      </c>
      <c r="H27" s="631" t="s">
        <v>1662</v>
      </c>
      <c r="I27" s="637">
        <v>0.30000001192092896</v>
      </c>
      <c r="J27" s="637">
        <v>300</v>
      </c>
      <c r="K27" s="638">
        <v>90</v>
      </c>
    </row>
    <row r="28" spans="1:11" ht="14.45" customHeight="1" x14ac:dyDescent="0.2">
      <c r="A28" s="627" t="s">
        <v>562</v>
      </c>
      <c r="B28" s="628" t="s">
        <v>563</v>
      </c>
      <c r="C28" s="631" t="s">
        <v>571</v>
      </c>
      <c r="D28" s="645" t="s">
        <v>572</v>
      </c>
      <c r="E28" s="631" t="s">
        <v>1657</v>
      </c>
      <c r="F28" s="645" t="s">
        <v>1658</v>
      </c>
      <c r="G28" s="631" t="s">
        <v>1663</v>
      </c>
      <c r="H28" s="631" t="s">
        <v>1664</v>
      </c>
      <c r="I28" s="637">
        <v>0.30000001192092896</v>
      </c>
      <c r="J28" s="637">
        <v>300</v>
      </c>
      <c r="K28" s="638">
        <v>90</v>
      </c>
    </row>
    <row r="29" spans="1:11" ht="14.45" customHeight="1" x14ac:dyDescent="0.2">
      <c r="A29" s="627" t="s">
        <v>562</v>
      </c>
      <c r="B29" s="628" t="s">
        <v>563</v>
      </c>
      <c r="C29" s="631" t="s">
        <v>571</v>
      </c>
      <c r="D29" s="645" t="s">
        <v>572</v>
      </c>
      <c r="E29" s="631" t="s">
        <v>1657</v>
      </c>
      <c r="F29" s="645" t="s">
        <v>1658</v>
      </c>
      <c r="G29" s="631" t="s">
        <v>1665</v>
      </c>
      <c r="H29" s="631" t="s">
        <v>1666</v>
      </c>
      <c r="I29" s="637">
        <v>48.819999694824219</v>
      </c>
      <c r="J29" s="637">
        <v>25</v>
      </c>
      <c r="K29" s="638">
        <v>1220.5899658203125</v>
      </c>
    </row>
    <row r="30" spans="1:11" ht="14.45" customHeight="1" x14ac:dyDescent="0.2">
      <c r="A30" s="627" t="s">
        <v>562</v>
      </c>
      <c r="B30" s="628" t="s">
        <v>563</v>
      </c>
      <c r="C30" s="631" t="s">
        <v>571</v>
      </c>
      <c r="D30" s="645" t="s">
        <v>572</v>
      </c>
      <c r="E30" s="631" t="s">
        <v>1657</v>
      </c>
      <c r="F30" s="645" t="s">
        <v>1658</v>
      </c>
      <c r="G30" s="631" t="s">
        <v>1667</v>
      </c>
      <c r="H30" s="631" t="s">
        <v>1668</v>
      </c>
      <c r="I30" s="637">
        <v>0.97000002861022949</v>
      </c>
      <c r="J30" s="637">
        <v>200</v>
      </c>
      <c r="K30" s="638">
        <v>194</v>
      </c>
    </row>
    <row r="31" spans="1:11" ht="14.45" customHeight="1" x14ac:dyDescent="0.2">
      <c r="A31" s="627" t="s">
        <v>562</v>
      </c>
      <c r="B31" s="628" t="s">
        <v>563</v>
      </c>
      <c r="C31" s="631" t="s">
        <v>571</v>
      </c>
      <c r="D31" s="645" t="s">
        <v>572</v>
      </c>
      <c r="E31" s="631" t="s">
        <v>1657</v>
      </c>
      <c r="F31" s="645" t="s">
        <v>1658</v>
      </c>
      <c r="G31" s="631" t="s">
        <v>1669</v>
      </c>
      <c r="H31" s="631" t="s">
        <v>1670</v>
      </c>
      <c r="I31" s="637">
        <v>1.8019999504089355</v>
      </c>
      <c r="J31" s="637">
        <v>2000</v>
      </c>
      <c r="K31" s="638">
        <v>3602</v>
      </c>
    </row>
    <row r="32" spans="1:11" ht="14.45" customHeight="1" x14ac:dyDescent="0.2">
      <c r="A32" s="627" t="s">
        <v>562</v>
      </c>
      <c r="B32" s="628" t="s">
        <v>563</v>
      </c>
      <c r="C32" s="631" t="s">
        <v>571</v>
      </c>
      <c r="D32" s="645" t="s">
        <v>572</v>
      </c>
      <c r="E32" s="631" t="s">
        <v>1657</v>
      </c>
      <c r="F32" s="645" t="s">
        <v>1658</v>
      </c>
      <c r="G32" s="631" t="s">
        <v>1671</v>
      </c>
      <c r="H32" s="631" t="s">
        <v>1672</v>
      </c>
      <c r="I32" s="637">
        <v>1.7999999523162842</v>
      </c>
      <c r="J32" s="637">
        <v>200</v>
      </c>
      <c r="K32" s="638">
        <v>360</v>
      </c>
    </row>
    <row r="33" spans="1:11" ht="14.45" customHeight="1" x14ac:dyDescent="0.2">
      <c r="A33" s="627" t="s">
        <v>562</v>
      </c>
      <c r="B33" s="628" t="s">
        <v>563</v>
      </c>
      <c r="C33" s="631" t="s">
        <v>571</v>
      </c>
      <c r="D33" s="645" t="s">
        <v>572</v>
      </c>
      <c r="E33" s="631" t="s">
        <v>1673</v>
      </c>
      <c r="F33" s="645" t="s">
        <v>1674</v>
      </c>
      <c r="G33" s="631" t="s">
        <v>1675</v>
      </c>
      <c r="H33" s="631" t="s">
        <v>1676</v>
      </c>
      <c r="I33" s="637">
        <v>0.62999999523162842</v>
      </c>
      <c r="J33" s="637">
        <v>200</v>
      </c>
      <c r="K33" s="638">
        <v>126</v>
      </c>
    </row>
    <row r="34" spans="1:11" ht="14.45" customHeight="1" x14ac:dyDescent="0.2">
      <c r="A34" s="627" t="s">
        <v>562</v>
      </c>
      <c r="B34" s="628" t="s">
        <v>563</v>
      </c>
      <c r="C34" s="631" t="s">
        <v>571</v>
      </c>
      <c r="D34" s="645" t="s">
        <v>572</v>
      </c>
      <c r="E34" s="631" t="s">
        <v>1673</v>
      </c>
      <c r="F34" s="645" t="s">
        <v>1674</v>
      </c>
      <c r="G34" s="631" t="s">
        <v>1677</v>
      </c>
      <c r="H34" s="631" t="s">
        <v>1678</v>
      </c>
      <c r="I34" s="637">
        <v>0.69999999659402035</v>
      </c>
      <c r="J34" s="637">
        <v>4600</v>
      </c>
      <c r="K34" s="638">
        <v>3214</v>
      </c>
    </row>
    <row r="35" spans="1:11" ht="14.45" customHeight="1" x14ac:dyDescent="0.2">
      <c r="A35" s="627" t="s">
        <v>562</v>
      </c>
      <c r="B35" s="628" t="s">
        <v>563</v>
      </c>
      <c r="C35" s="631" t="s">
        <v>571</v>
      </c>
      <c r="D35" s="645" t="s">
        <v>572</v>
      </c>
      <c r="E35" s="631" t="s">
        <v>1673</v>
      </c>
      <c r="F35" s="645" t="s">
        <v>1674</v>
      </c>
      <c r="G35" s="631" t="s">
        <v>1679</v>
      </c>
      <c r="H35" s="631" t="s">
        <v>1680</v>
      </c>
      <c r="I35" s="637">
        <v>0.82999998331069946</v>
      </c>
      <c r="J35" s="637">
        <v>200</v>
      </c>
      <c r="K35" s="638">
        <v>166</v>
      </c>
    </row>
    <row r="36" spans="1:11" ht="14.45" customHeight="1" x14ac:dyDescent="0.2">
      <c r="A36" s="627" t="s">
        <v>562</v>
      </c>
      <c r="B36" s="628" t="s">
        <v>563</v>
      </c>
      <c r="C36" s="631" t="s">
        <v>571</v>
      </c>
      <c r="D36" s="645" t="s">
        <v>572</v>
      </c>
      <c r="E36" s="631" t="s">
        <v>1673</v>
      </c>
      <c r="F36" s="645" t="s">
        <v>1674</v>
      </c>
      <c r="G36" s="631" t="s">
        <v>1675</v>
      </c>
      <c r="H36" s="631" t="s">
        <v>1681</v>
      </c>
      <c r="I36" s="637">
        <v>1.0300000011920929</v>
      </c>
      <c r="J36" s="637">
        <v>600</v>
      </c>
      <c r="K36" s="638">
        <v>656</v>
      </c>
    </row>
    <row r="37" spans="1:11" ht="14.45" customHeight="1" x14ac:dyDescent="0.2">
      <c r="A37" s="627" t="s">
        <v>562</v>
      </c>
      <c r="B37" s="628" t="s">
        <v>563</v>
      </c>
      <c r="C37" s="631" t="s">
        <v>571</v>
      </c>
      <c r="D37" s="645" t="s">
        <v>572</v>
      </c>
      <c r="E37" s="631" t="s">
        <v>1673</v>
      </c>
      <c r="F37" s="645" t="s">
        <v>1674</v>
      </c>
      <c r="G37" s="631" t="s">
        <v>1677</v>
      </c>
      <c r="H37" s="631" t="s">
        <v>1682</v>
      </c>
      <c r="I37" s="637">
        <v>1.1559999942779542</v>
      </c>
      <c r="J37" s="637">
        <v>2400</v>
      </c>
      <c r="K37" s="638">
        <v>2680</v>
      </c>
    </row>
    <row r="38" spans="1:11" ht="14.45" customHeight="1" x14ac:dyDescent="0.2">
      <c r="A38" s="627" t="s">
        <v>562</v>
      </c>
      <c r="B38" s="628" t="s">
        <v>563</v>
      </c>
      <c r="C38" s="631" t="s">
        <v>576</v>
      </c>
      <c r="D38" s="645" t="s">
        <v>577</v>
      </c>
      <c r="E38" s="631" t="s">
        <v>1683</v>
      </c>
      <c r="F38" s="645" t="s">
        <v>1684</v>
      </c>
      <c r="G38" s="631" t="s">
        <v>1685</v>
      </c>
      <c r="H38" s="631" t="s">
        <v>1686</v>
      </c>
      <c r="I38" s="637">
        <v>82.279998779296875</v>
      </c>
      <c r="J38" s="637">
        <v>1</v>
      </c>
      <c r="K38" s="638">
        <v>82.279998779296875</v>
      </c>
    </row>
    <row r="39" spans="1:11" ht="14.45" customHeight="1" x14ac:dyDescent="0.2">
      <c r="A39" s="627" t="s">
        <v>562</v>
      </c>
      <c r="B39" s="628" t="s">
        <v>563</v>
      </c>
      <c r="C39" s="631" t="s">
        <v>576</v>
      </c>
      <c r="D39" s="645" t="s">
        <v>577</v>
      </c>
      <c r="E39" s="631" t="s">
        <v>1683</v>
      </c>
      <c r="F39" s="645" t="s">
        <v>1684</v>
      </c>
      <c r="G39" s="631" t="s">
        <v>1687</v>
      </c>
      <c r="H39" s="631" t="s">
        <v>1688</v>
      </c>
      <c r="I39" s="637">
        <v>109.74508386148909</v>
      </c>
      <c r="J39" s="637">
        <v>5</v>
      </c>
      <c r="K39" s="638">
        <v>548.72541930744546</v>
      </c>
    </row>
    <row r="40" spans="1:11" ht="14.45" customHeight="1" x14ac:dyDescent="0.2">
      <c r="A40" s="627" t="s">
        <v>562</v>
      </c>
      <c r="B40" s="628" t="s">
        <v>563</v>
      </c>
      <c r="C40" s="631" t="s">
        <v>576</v>
      </c>
      <c r="D40" s="645" t="s">
        <v>577</v>
      </c>
      <c r="E40" s="631" t="s">
        <v>1683</v>
      </c>
      <c r="F40" s="645" t="s">
        <v>1684</v>
      </c>
      <c r="G40" s="631" t="s">
        <v>1689</v>
      </c>
      <c r="H40" s="631" t="s">
        <v>1690</v>
      </c>
      <c r="I40" s="637">
        <v>502.20999145507813</v>
      </c>
      <c r="J40" s="637">
        <v>1</v>
      </c>
      <c r="K40" s="638">
        <v>502.20999145507813</v>
      </c>
    </row>
    <row r="41" spans="1:11" ht="14.45" customHeight="1" x14ac:dyDescent="0.2">
      <c r="A41" s="627" t="s">
        <v>562</v>
      </c>
      <c r="B41" s="628" t="s">
        <v>563</v>
      </c>
      <c r="C41" s="631" t="s">
        <v>576</v>
      </c>
      <c r="D41" s="645" t="s">
        <v>577</v>
      </c>
      <c r="E41" s="631" t="s">
        <v>1611</v>
      </c>
      <c r="F41" s="645" t="s">
        <v>1612</v>
      </c>
      <c r="G41" s="631" t="s">
        <v>1691</v>
      </c>
      <c r="H41" s="631" t="s">
        <v>1692</v>
      </c>
      <c r="I41" s="637">
        <v>10.329999923706055</v>
      </c>
      <c r="J41" s="637">
        <v>12</v>
      </c>
      <c r="K41" s="638">
        <v>123.95999908447266</v>
      </c>
    </row>
    <row r="42" spans="1:11" ht="14.45" customHeight="1" x14ac:dyDescent="0.2">
      <c r="A42" s="627" t="s">
        <v>562</v>
      </c>
      <c r="B42" s="628" t="s">
        <v>563</v>
      </c>
      <c r="C42" s="631" t="s">
        <v>576</v>
      </c>
      <c r="D42" s="645" t="s">
        <v>577</v>
      </c>
      <c r="E42" s="631" t="s">
        <v>1611</v>
      </c>
      <c r="F42" s="645" t="s">
        <v>1612</v>
      </c>
      <c r="G42" s="631" t="s">
        <v>1693</v>
      </c>
      <c r="H42" s="631" t="s">
        <v>1694</v>
      </c>
      <c r="I42" s="637">
        <v>0.37999999523162842</v>
      </c>
      <c r="J42" s="637">
        <v>40</v>
      </c>
      <c r="K42" s="638">
        <v>15.199999809265137</v>
      </c>
    </row>
    <row r="43" spans="1:11" ht="14.45" customHeight="1" x14ac:dyDescent="0.2">
      <c r="A43" s="627" t="s">
        <v>562</v>
      </c>
      <c r="B43" s="628" t="s">
        <v>563</v>
      </c>
      <c r="C43" s="631" t="s">
        <v>576</v>
      </c>
      <c r="D43" s="645" t="s">
        <v>577</v>
      </c>
      <c r="E43" s="631" t="s">
        <v>1611</v>
      </c>
      <c r="F43" s="645" t="s">
        <v>1612</v>
      </c>
      <c r="G43" s="631" t="s">
        <v>1613</v>
      </c>
      <c r="H43" s="631" t="s">
        <v>1614</v>
      </c>
      <c r="I43" s="637">
        <v>13.079999923706055</v>
      </c>
      <c r="J43" s="637">
        <v>84</v>
      </c>
      <c r="K43" s="638">
        <v>1098.7200469970703</v>
      </c>
    </row>
    <row r="44" spans="1:11" ht="14.45" customHeight="1" x14ac:dyDescent="0.2">
      <c r="A44" s="627" t="s">
        <v>562</v>
      </c>
      <c r="B44" s="628" t="s">
        <v>563</v>
      </c>
      <c r="C44" s="631" t="s">
        <v>576</v>
      </c>
      <c r="D44" s="645" t="s">
        <v>577</v>
      </c>
      <c r="E44" s="631" t="s">
        <v>1611</v>
      </c>
      <c r="F44" s="645" t="s">
        <v>1612</v>
      </c>
      <c r="G44" s="631" t="s">
        <v>1695</v>
      </c>
      <c r="H44" s="631" t="s">
        <v>1696</v>
      </c>
      <c r="I44" s="637">
        <v>72.220001220703125</v>
      </c>
      <c r="J44" s="637">
        <v>28</v>
      </c>
      <c r="K44" s="638">
        <v>2022.1600341796875</v>
      </c>
    </row>
    <row r="45" spans="1:11" ht="14.45" customHeight="1" x14ac:dyDescent="0.2">
      <c r="A45" s="627" t="s">
        <v>562</v>
      </c>
      <c r="B45" s="628" t="s">
        <v>563</v>
      </c>
      <c r="C45" s="631" t="s">
        <v>576</v>
      </c>
      <c r="D45" s="645" t="s">
        <v>577</v>
      </c>
      <c r="E45" s="631" t="s">
        <v>1611</v>
      </c>
      <c r="F45" s="645" t="s">
        <v>1612</v>
      </c>
      <c r="G45" s="631" t="s">
        <v>1697</v>
      </c>
      <c r="H45" s="631" t="s">
        <v>1698</v>
      </c>
      <c r="I45" s="637">
        <v>0.67000001668930054</v>
      </c>
      <c r="J45" s="637">
        <v>40</v>
      </c>
      <c r="K45" s="638">
        <v>26.799999237060547</v>
      </c>
    </row>
    <row r="46" spans="1:11" ht="14.45" customHeight="1" x14ac:dyDescent="0.2">
      <c r="A46" s="627" t="s">
        <v>562</v>
      </c>
      <c r="B46" s="628" t="s">
        <v>563</v>
      </c>
      <c r="C46" s="631" t="s">
        <v>576</v>
      </c>
      <c r="D46" s="645" t="s">
        <v>577</v>
      </c>
      <c r="E46" s="631" t="s">
        <v>1611</v>
      </c>
      <c r="F46" s="645" t="s">
        <v>1612</v>
      </c>
      <c r="G46" s="631" t="s">
        <v>1619</v>
      </c>
      <c r="H46" s="631" t="s">
        <v>1620</v>
      </c>
      <c r="I46" s="637">
        <v>31.420000076293945</v>
      </c>
      <c r="J46" s="637">
        <v>19</v>
      </c>
      <c r="K46" s="638">
        <v>596.98001098632813</v>
      </c>
    </row>
    <row r="47" spans="1:11" ht="14.45" customHeight="1" x14ac:dyDescent="0.2">
      <c r="A47" s="627" t="s">
        <v>562</v>
      </c>
      <c r="B47" s="628" t="s">
        <v>563</v>
      </c>
      <c r="C47" s="631" t="s">
        <v>576</v>
      </c>
      <c r="D47" s="645" t="s">
        <v>577</v>
      </c>
      <c r="E47" s="631" t="s">
        <v>1611</v>
      </c>
      <c r="F47" s="645" t="s">
        <v>1612</v>
      </c>
      <c r="G47" s="631" t="s">
        <v>1699</v>
      </c>
      <c r="H47" s="631" t="s">
        <v>1700</v>
      </c>
      <c r="I47" s="637">
        <v>260.29998779296875</v>
      </c>
      <c r="J47" s="637">
        <v>2</v>
      </c>
      <c r="K47" s="638">
        <v>520.5999755859375</v>
      </c>
    </row>
    <row r="48" spans="1:11" ht="14.45" customHeight="1" x14ac:dyDescent="0.2">
      <c r="A48" s="627" t="s">
        <v>562</v>
      </c>
      <c r="B48" s="628" t="s">
        <v>563</v>
      </c>
      <c r="C48" s="631" t="s">
        <v>576</v>
      </c>
      <c r="D48" s="645" t="s">
        <v>577</v>
      </c>
      <c r="E48" s="631" t="s">
        <v>1611</v>
      </c>
      <c r="F48" s="645" t="s">
        <v>1612</v>
      </c>
      <c r="G48" s="631" t="s">
        <v>1699</v>
      </c>
      <c r="H48" s="631" t="s">
        <v>1701</v>
      </c>
      <c r="I48" s="637">
        <v>260.29998779296875</v>
      </c>
      <c r="J48" s="637">
        <v>8</v>
      </c>
      <c r="K48" s="638">
        <v>2082.4000244140625</v>
      </c>
    </row>
    <row r="49" spans="1:11" ht="14.45" customHeight="1" x14ac:dyDescent="0.2">
      <c r="A49" s="627" t="s">
        <v>562</v>
      </c>
      <c r="B49" s="628" t="s">
        <v>563</v>
      </c>
      <c r="C49" s="631" t="s">
        <v>576</v>
      </c>
      <c r="D49" s="645" t="s">
        <v>577</v>
      </c>
      <c r="E49" s="631" t="s">
        <v>1621</v>
      </c>
      <c r="F49" s="645" t="s">
        <v>1622</v>
      </c>
      <c r="G49" s="631" t="s">
        <v>1623</v>
      </c>
      <c r="H49" s="631" t="s">
        <v>1624</v>
      </c>
      <c r="I49" s="637">
        <v>2.3599998950958252</v>
      </c>
      <c r="J49" s="637">
        <v>2</v>
      </c>
      <c r="K49" s="638">
        <v>4.7199997901916504</v>
      </c>
    </row>
    <row r="50" spans="1:11" ht="14.45" customHeight="1" x14ac:dyDescent="0.2">
      <c r="A50" s="627" t="s">
        <v>562</v>
      </c>
      <c r="B50" s="628" t="s">
        <v>563</v>
      </c>
      <c r="C50" s="631" t="s">
        <v>576</v>
      </c>
      <c r="D50" s="645" t="s">
        <v>577</v>
      </c>
      <c r="E50" s="631" t="s">
        <v>1621</v>
      </c>
      <c r="F50" s="645" t="s">
        <v>1622</v>
      </c>
      <c r="G50" s="631" t="s">
        <v>1625</v>
      </c>
      <c r="H50" s="631" t="s">
        <v>1626</v>
      </c>
      <c r="I50" s="637">
        <v>2.3549998998641968</v>
      </c>
      <c r="J50" s="637">
        <v>4</v>
      </c>
      <c r="K50" s="638">
        <v>9.4199995994567871</v>
      </c>
    </row>
    <row r="51" spans="1:11" ht="14.45" customHeight="1" x14ac:dyDescent="0.2">
      <c r="A51" s="627" t="s">
        <v>562</v>
      </c>
      <c r="B51" s="628" t="s">
        <v>563</v>
      </c>
      <c r="C51" s="631" t="s">
        <v>576</v>
      </c>
      <c r="D51" s="645" t="s">
        <v>577</v>
      </c>
      <c r="E51" s="631" t="s">
        <v>1621</v>
      </c>
      <c r="F51" s="645" t="s">
        <v>1622</v>
      </c>
      <c r="G51" s="631" t="s">
        <v>1627</v>
      </c>
      <c r="H51" s="631" t="s">
        <v>1628</v>
      </c>
      <c r="I51" s="637">
        <v>2.3599998950958252</v>
      </c>
      <c r="J51" s="637">
        <v>2</v>
      </c>
      <c r="K51" s="638">
        <v>4.7199997901916504</v>
      </c>
    </row>
    <row r="52" spans="1:11" ht="14.45" customHeight="1" x14ac:dyDescent="0.2">
      <c r="A52" s="627" t="s">
        <v>562</v>
      </c>
      <c r="B52" s="628" t="s">
        <v>563</v>
      </c>
      <c r="C52" s="631" t="s">
        <v>576</v>
      </c>
      <c r="D52" s="645" t="s">
        <v>577</v>
      </c>
      <c r="E52" s="631" t="s">
        <v>1621</v>
      </c>
      <c r="F52" s="645" t="s">
        <v>1622</v>
      </c>
      <c r="G52" s="631" t="s">
        <v>1702</v>
      </c>
      <c r="H52" s="631" t="s">
        <v>1703</v>
      </c>
      <c r="I52" s="637">
        <v>5238.08984375</v>
      </c>
      <c r="J52" s="637">
        <v>1</v>
      </c>
      <c r="K52" s="638">
        <v>5238.08984375</v>
      </c>
    </row>
    <row r="53" spans="1:11" ht="14.45" customHeight="1" x14ac:dyDescent="0.2">
      <c r="A53" s="627" t="s">
        <v>562</v>
      </c>
      <c r="B53" s="628" t="s">
        <v>563</v>
      </c>
      <c r="C53" s="631" t="s">
        <v>576</v>
      </c>
      <c r="D53" s="645" t="s">
        <v>577</v>
      </c>
      <c r="E53" s="631" t="s">
        <v>1621</v>
      </c>
      <c r="F53" s="645" t="s">
        <v>1622</v>
      </c>
      <c r="G53" s="631" t="s">
        <v>1704</v>
      </c>
      <c r="H53" s="631" t="s">
        <v>1705</v>
      </c>
      <c r="I53" s="637">
        <v>1.7300000190734863</v>
      </c>
      <c r="J53" s="637">
        <v>16000</v>
      </c>
      <c r="K53" s="638">
        <v>27622</v>
      </c>
    </row>
    <row r="54" spans="1:11" ht="14.45" customHeight="1" x14ac:dyDescent="0.2">
      <c r="A54" s="627" t="s">
        <v>562</v>
      </c>
      <c r="B54" s="628" t="s">
        <v>563</v>
      </c>
      <c r="C54" s="631" t="s">
        <v>576</v>
      </c>
      <c r="D54" s="645" t="s">
        <v>577</v>
      </c>
      <c r="E54" s="631" t="s">
        <v>1621</v>
      </c>
      <c r="F54" s="645" t="s">
        <v>1622</v>
      </c>
      <c r="G54" s="631" t="s">
        <v>1706</v>
      </c>
      <c r="H54" s="631" t="s">
        <v>1707</v>
      </c>
      <c r="I54" s="637">
        <v>155.02999877929688</v>
      </c>
      <c r="J54" s="637">
        <v>200</v>
      </c>
      <c r="K54" s="638">
        <v>31101.77978515625</v>
      </c>
    </row>
    <row r="55" spans="1:11" ht="14.45" customHeight="1" x14ac:dyDescent="0.2">
      <c r="A55" s="627" t="s">
        <v>562</v>
      </c>
      <c r="B55" s="628" t="s">
        <v>563</v>
      </c>
      <c r="C55" s="631" t="s">
        <v>576</v>
      </c>
      <c r="D55" s="645" t="s">
        <v>577</v>
      </c>
      <c r="E55" s="631" t="s">
        <v>1621</v>
      </c>
      <c r="F55" s="645" t="s">
        <v>1622</v>
      </c>
      <c r="G55" s="631" t="s">
        <v>1708</v>
      </c>
      <c r="H55" s="631" t="s">
        <v>1709</v>
      </c>
      <c r="I55" s="637">
        <v>15.920000076293945</v>
      </c>
      <c r="J55" s="637">
        <v>50</v>
      </c>
      <c r="K55" s="638">
        <v>796</v>
      </c>
    </row>
    <row r="56" spans="1:11" ht="14.45" customHeight="1" x14ac:dyDescent="0.2">
      <c r="A56" s="627" t="s">
        <v>562</v>
      </c>
      <c r="B56" s="628" t="s">
        <v>563</v>
      </c>
      <c r="C56" s="631" t="s">
        <v>576</v>
      </c>
      <c r="D56" s="645" t="s">
        <v>577</v>
      </c>
      <c r="E56" s="631" t="s">
        <v>1621</v>
      </c>
      <c r="F56" s="645" t="s">
        <v>1622</v>
      </c>
      <c r="G56" s="631" t="s">
        <v>1710</v>
      </c>
      <c r="H56" s="631" t="s">
        <v>1711</v>
      </c>
      <c r="I56" s="637">
        <v>3.4850000143051147</v>
      </c>
      <c r="J56" s="637">
        <v>2200</v>
      </c>
      <c r="K56" s="638">
        <v>7670</v>
      </c>
    </row>
    <row r="57" spans="1:11" ht="14.45" customHeight="1" x14ac:dyDescent="0.2">
      <c r="A57" s="627" t="s">
        <v>562</v>
      </c>
      <c r="B57" s="628" t="s">
        <v>563</v>
      </c>
      <c r="C57" s="631" t="s">
        <v>576</v>
      </c>
      <c r="D57" s="645" t="s">
        <v>577</v>
      </c>
      <c r="E57" s="631" t="s">
        <v>1621</v>
      </c>
      <c r="F57" s="645" t="s">
        <v>1622</v>
      </c>
      <c r="G57" s="631" t="s">
        <v>1712</v>
      </c>
      <c r="H57" s="631" t="s">
        <v>1713</v>
      </c>
      <c r="I57" s="637">
        <v>8.8299999237060547</v>
      </c>
      <c r="J57" s="637">
        <v>514</v>
      </c>
      <c r="K57" s="638">
        <v>4539.719970703125</v>
      </c>
    </row>
    <row r="58" spans="1:11" ht="14.45" customHeight="1" x14ac:dyDescent="0.2">
      <c r="A58" s="627" t="s">
        <v>562</v>
      </c>
      <c r="B58" s="628" t="s">
        <v>563</v>
      </c>
      <c r="C58" s="631" t="s">
        <v>576</v>
      </c>
      <c r="D58" s="645" t="s">
        <v>577</v>
      </c>
      <c r="E58" s="631" t="s">
        <v>1621</v>
      </c>
      <c r="F58" s="645" t="s">
        <v>1622</v>
      </c>
      <c r="G58" s="631" t="s">
        <v>1714</v>
      </c>
      <c r="H58" s="631" t="s">
        <v>1715</v>
      </c>
      <c r="I58" s="637">
        <v>33.880001068115234</v>
      </c>
      <c r="J58" s="637">
        <v>5</v>
      </c>
      <c r="K58" s="638">
        <v>169.39999389648438</v>
      </c>
    </row>
    <row r="59" spans="1:11" ht="14.45" customHeight="1" x14ac:dyDescent="0.2">
      <c r="A59" s="627" t="s">
        <v>562</v>
      </c>
      <c r="B59" s="628" t="s">
        <v>563</v>
      </c>
      <c r="C59" s="631" t="s">
        <v>576</v>
      </c>
      <c r="D59" s="645" t="s">
        <v>577</v>
      </c>
      <c r="E59" s="631" t="s">
        <v>1621</v>
      </c>
      <c r="F59" s="645" t="s">
        <v>1622</v>
      </c>
      <c r="G59" s="631" t="s">
        <v>1716</v>
      </c>
      <c r="H59" s="631" t="s">
        <v>1717</v>
      </c>
      <c r="I59" s="637">
        <v>37.900001525878906</v>
      </c>
      <c r="J59" s="637">
        <v>5</v>
      </c>
      <c r="K59" s="638">
        <v>189.5</v>
      </c>
    </row>
    <row r="60" spans="1:11" ht="14.45" customHeight="1" x14ac:dyDescent="0.2">
      <c r="A60" s="627" t="s">
        <v>562</v>
      </c>
      <c r="B60" s="628" t="s">
        <v>563</v>
      </c>
      <c r="C60" s="631" t="s">
        <v>576</v>
      </c>
      <c r="D60" s="645" t="s">
        <v>577</v>
      </c>
      <c r="E60" s="631" t="s">
        <v>1621</v>
      </c>
      <c r="F60" s="645" t="s">
        <v>1622</v>
      </c>
      <c r="G60" s="631" t="s">
        <v>1718</v>
      </c>
      <c r="H60" s="631" t="s">
        <v>1719</v>
      </c>
      <c r="I60" s="637">
        <v>3509</v>
      </c>
      <c r="J60" s="637">
        <v>1</v>
      </c>
      <c r="K60" s="638">
        <v>3509</v>
      </c>
    </row>
    <row r="61" spans="1:11" ht="14.45" customHeight="1" x14ac:dyDescent="0.2">
      <c r="A61" s="627" t="s">
        <v>562</v>
      </c>
      <c r="B61" s="628" t="s">
        <v>563</v>
      </c>
      <c r="C61" s="631" t="s">
        <v>576</v>
      </c>
      <c r="D61" s="645" t="s">
        <v>577</v>
      </c>
      <c r="E61" s="631" t="s">
        <v>1621</v>
      </c>
      <c r="F61" s="645" t="s">
        <v>1622</v>
      </c>
      <c r="G61" s="631" t="s">
        <v>1720</v>
      </c>
      <c r="H61" s="631" t="s">
        <v>1721</v>
      </c>
      <c r="I61" s="637">
        <v>130.09857286725725</v>
      </c>
      <c r="J61" s="637">
        <v>180</v>
      </c>
      <c r="K61" s="638">
        <v>23504.1904296875</v>
      </c>
    </row>
    <row r="62" spans="1:11" ht="14.45" customHeight="1" x14ac:dyDescent="0.2">
      <c r="A62" s="627" t="s">
        <v>562</v>
      </c>
      <c r="B62" s="628" t="s">
        <v>563</v>
      </c>
      <c r="C62" s="631" t="s">
        <v>576</v>
      </c>
      <c r="D62" s="645" t="s">
        <v>577</v>
      </c>
      <c r="E62" s="631" t="s">
        <v>1621</v>
      </c>
      <c r="F62" s="645" t="s">
        <v>1622</v>
      </c>
      <c r="G62" s="631" t="s">
        <v>1631</v>
      </c>
      <c r="H62" s="631" t="s">
        <v>1632</v>
      </c>
      <c r="I62" s="637">
        <v>11.734999656677246</v>
      </c>
      <c r="J62" s="637">
        <v>70</v>
      </c>
      <c r="K62" s="638">
        <v>821.60000610351563</v>
      </c>
    </row>
    <row r="63" spans="1:11" ht="14.45" customHeight="1" x14ac:dyDescent="0.2">
      <c r="A63" s="627" t="s">
        <v>562</v>
      </c>
      <c r="B63" s="628" t="s">
        <v>563</v>
      </c>
      <c r="C63" s="631" t="s">
        <v>576</v>
      </c>
      <c r="D63" s="645" t="s">
        <v>577</v>
      </c>
      <c r="E63" s="631" t="s">
        <v>1621</v>
      </c>
      <c r="F63" s="645" t="s">
        <v>1622</v>
      </c>
      <c r="G63" s="631" t="s">
        <v>1633</v>
      </c>
      <c r="H63" s="631" t="s">
        <v>1634</v>
      </c>
      <c r="I63" s="637">
        <v>12.710000038146973</v>
      </c>
      <c r="J63" s="637">
        <v>200</v>
      </c>
      <c r="K63" s="638">
        <v>2541</v>
      </c>
    </row>
    <row r="64" spans="1:11" ht="14.45" customHeight="1" x14ac:dyDescent="0.2">
      <c r="A64" s="627" t="s">
        <v>562</v>
      </c>
      <c r="B64" s="628" t="s">
        <v>563</v>
      </c>
      <c r="C64" s="631" t="s">
        <v>576</v>
      </c>
      <c r="D64" s="645" t="s">
        <v>577</v>
      </c>
      <c r="E64" s="631" t="s">
        <v>1621</v>
      </c>
      <c r="F64" s="645" t="s">
        <v>1622</v>
      </c>
      <c r="G64" s="631" t="s">
        <v>1635</v>
      </c>
      <c r="H64" s="631" t="s">
        <v>1636</v>
      </c>
      <c r="I64" s="637">
        <v>13.310000419616699</v>
      </c>
      <c r="J64" s="637">
        <v>20</v>
      </c>
      <c r="K64" s="638">
        <v>266.20001220703125</v>
      </c>
    </row>
    <row r="65" spans="1:11" ht="14.45" customHeight="1" x14ac:dyDescent="0.2">
      <c r="A65" s="627" t="s">
        <v>562</v>
      </c>
      <c r="B65" s="628" t="s">
        <v>563</v>
      </c>
      <c r="C65" s="631" t="s">
        <v>576</v>
      </c>
      <c r="D65" s="645" t="s">
        <v>577</v>
      </c>
      <c r="E65" s="631" t="s">
        <v>1621</v>
      </c>
      <c r="F65" s="645" t="s">
        <v>1622</v>
      </c>
      <c r="G65" s="631" t="s">
        <v>1639</v>
      </c>
      <c r="H65" s="631" t="s">
        <v>1640</v>
      </c>
      <c r="I65" s="637">
        <v>0.82285713297980168</v>
      </c>
      <c r="J65" s="637">
        <v>2500</v>
      </c>
      <c r="K65" s="638">
        <v>2060</v>
      </c>
    </row>
    <row r="66" spans="1:11" ht="14.45" customHeight="1" x14ac:dyDescent="0.2">
      <c r="A66" s="627" t="s">
        <v>562</v>
      </c>
      <c r="B66" s="628" t="s">
        <v>563</v>
      </c>
      <c r="C66" s="631" t="s">
        <v>576</v>
      </c>
      <c r="D66" s="645" t="s">
        <v>577</v>
      </c>
      <c r="E66" s="631" t="s">
        <v>1621</v>
      </c>
      <c r="F66" s="645" t="s">
        <v>1622</v>
      </c>
      <c r="G66" s="631" t="s">
        <v>1641</v>
      </c>
      <c r="H66" s="631" t="s">
        <v>1642</v>
      </c>
      <c r="I66" s="637">
        <v>0.47999998927116394</v>
      </c>
      <c r="J66" s="637">
        <v>600</v>
      </c>
      <c r="K66" s="638">
        <v>286.11000823974609</v>
      </c>
    </row>
    <row r="67" spans="1:11" ht="14.45" customHeight="1" x14ac:dyDescent="0.2">
      <c r="A67" s="627" t="s">
        <v>562</v>
      </c>
      <c r="B67" s="628" t="s">
        <v>563</v>
      </c>
      <c r="C67" s="631" t="s">
        <v>576</v>
      </c>
      <c r="D67" s="645" t="s">
        <v>577</v>
      </c>
      <c r="E67" s="631" t="s">
        <v>1621</v>
      </c>
      <c r="F67" s="645" t="s">
        <v>1622</v>
      </c>
      <c r="G67" s="631" t="s">
        <v>1722</v>
      </c>
      <c r="H67" s="631" t="s">
        <v>1723</v>
      </c>
      <c r="I67" s="637">
        <v>1.1399999856948853</v>
      </c>
      <c r="J67" s="637">
        <v>640</v>
      </c>
      <c r="K67" s="638">
        <v>729.59999084472656</v>
      </c>
    </row>
    <row r="68" spans="1:11" ht="14.45" customHeight="1" x14ac:dyDescent="0.2">
      <c r="A68" s="627" t="s">
        <v>562</v>
      </c>
      <c r="B68" s="628" t="s">
        <v>563</v>
      </c>
      <c r="C68" s="631" t="s">
        <v>576</v>
      </c>
      <c r="D68" s="645" t="s">
        <v>577</v>
      </c>
      <c r="E68" s="631" t="s">
        <v>1621</v>
      </c>
      <c r="F68" s="645" t="s">
        <v>1622</v>
      </c>
      <c r="G68" s="631" t="s">
        <v>1724</v>
      </c>
      <c r="H68" s="631" t="s">
        <v>1725</v>
      </c>
      <c r="I68" s="637">
        <v>0.57999998331069946</v>
      </c>
      <c r="J68" s="637">
        <v>1100</v>
      </c>
      <c r="K68" s="638">
        <v>638</v>
      </c>
    </row>
    <row r="69" spans="1:11" ht="14.45" customHeight="1" x14ac:dyDescent="0.2">
      <c r="A69" s="627" t="s">
        <v>562</v>
      </c>
      <c r="B69" s="628" t="s">
        <v>563</v>
      </c>
      <c r="C69" s="631" t="s">
        <v>576</v>
      </c>
      <c r="D69" s="645" t="s">
        <v>577</v>
      </c>
      <c r="E69" s="631" t="s">
        <v>1621</v>
      </c>
      <c r="F69" s="645" t="s">
        <v>1622</v>
      </c>
      <c r="G69" s="631" t="s">
        <v>1726</v>
      </c>
      <c r="H69" s="631" t="s">
        <v>1727</v>
      </c>
      <c r="I69" s="637">
        <v>2.75</v>
      </c>
      <c r="J69" s="637">
        <v>200</v>
      </c>
      <c r="K69" s="638">
        <v>550</v>
      </c>
    </row>
    <row r="70" spans="1:11" ht="14.45" customHeight="1" x14ac:dyDescent="0.2">
      <c r="A70" s="627" t="s">
        <v>562</v>
      </c>
      <c r="B70" s="628" t="s">
        <v>563</v>
      </c>
      <c r="C70" s="631" t="s">
        <v>576</v>
      </c>
      <c r="D70" s="645" t="s">
        <v>577</v>
      </c>
      <c r="E70" s="631" t="s">
        <v>1621</v>
      </c>
      <c r="F70" s="645" t="s">
        <v>1622</v>
      </c>
      <c r="G70" s="631" t="s">
        <v>1728</v>
      </c>
      <c r="H70" s="631" t="s">
        <v>1729</v>
      </c>
      <c r="I70" s="637">
        <v>6.309999942779541</v>
      </c>
      <c r="J70" s="637">
        <v>100</v>
      </c>
      <c r="K70" s="638">
        <v>631.16998291015625</v>
      </c>
    </row>
    <row r="71" spans="1:11" ht="14.45" customHeight="1" x14ac:dyDescent="0.2">
      <c r="A71" s="627" t="s">
        <v>562</v>
      </c>
      <c r="B71" s="628" t="s">
        <v>563</v>
      </c>
      <c r="C71" s="631" t="s">
        <v>576</v>
      </c>
      <c r="D71" s="645" t="s">
        <v>577</v>
      </c>
      <c r="E71" s="631" t="s">
        <v>1621</v>
      </c>
      <c r="F71" s="645" t="s">
        <v>1622</v>
      </c>
      <c r="G71" s="631" t="s">
        <v>1730</v>
      </c>
      <c r="H71" s="631" t="s">
        <v>1731</v>
      </c>
      <c r="I71" s="637">
        <v>9.1499996185302734</v>
      </c>
      <c r="J71" s="637">
        <v>200</v>
      </c>
      <c r="K71" s="638">
        <v>1829.6500244140625</v>
      </c>
    </row>
    <row r="72" spans="1:11" ht="14.45" customHeight="1" x14ac:dyDescent="0.2">
      <c r="A72" s="627" t="s">
        <v>562</v>
      </c>
      <c r="B72" s="628" t="s">
        <v>563</v>
      </c>
      <c r="C72" s="631" t="s">
        <v>576</v>
      </c>
      <c r="D72" s="645" t="s">
        <v>577</v>
      </c>
      <c r="E72" s="631" t="s">
        <v>1621</v>
      </c>
      <c r="F72" s="645" t="s">
        <v>1622</v>
      </c>
      <c r="G72" s="631" t="s">
        <v>1732</v>
      </c>
      <c r="H72" s="631" t="s">
        <v>1733</v>
      </c>
      <c r="I72" s="637">
        <v>4.309999942779541</v>
      </c>
      <c r="J72" s="637">
        <v>200</v>
      </c>
      <c r="K72" s="638">
        <v>861.52001953125</v>
      </c>
    </row>
    <row r="73" spans="1:11" ht="14.45" customHeight="1" x14ac:dyDescent="0.2">
      <c r="A73" s="627" t="s">
        <v>562</v>
      </c>
      <c r="B73" s="628" t="s">
        <v>563</v>
      </c>
      <c r="C73" s="631" t="s">
        <v>576</v>
      </c>
      <c r="D73" s="645" t="s">
        <v>577</v>
      </c>
      <c r="E73" s="631" t="s">
        <v>1621</v>
      </c>
      <c r="F73" s="645" t="s">
        <v>1622</v>
      </c>
      <c r="G73" s="631" t="s">
        <v>1734</v>
      </c>
      <c r="H73" s="631" t="s">
        <v>1735</v>
      </c>
      <c r="I73" s="637">
        <v>1.5499999523162842</v>
      </c>
      <c r="J73" s="637">
        <v>200</v>
      </c>
      <c r="K73" s="638">
        <v>310</v>
      </c>
    </row>
    <row r="74" spans="1:11" ht="14.45" customHeight="1" x14ac:dyDescent="0.2">
      <c r="A74" s="627" t="s">
        <v>562</v>
      </c>
      <c r="B74" s="628" t="s">
        <v>563</v>
      </c>
      <c r="C74" s="631" t="s">
        <v>576</v>
      </c>
      <c r="D74" s="645" t="s">
        <v>577</v>
      </c>
      <c r="E74" s="631" t="s">
        <v>1621</v>
      </c>
      <c r="F74" s="645" t="s">
        <v>1622</v>
      </c>
      <c r="G74" s="631" t="s">
        <v>1736</v>
      </c>
      <c r="H74" s="631" t="s">
        <v>1737</v>
      </c>
      <c r="I74" s="637">
        <v>2.1800000667572021</v>
      </c>
      <c r="J74" s="637">
        <v>100</v>
      </c>
      <c r="K74" s="638">
        <v>217.74000549316406</v>
      </c>
    </row>
    <row r="75" spans="1:11" ht="14.45" customHeight="1" x14ac:dyDescent="0.2">
      <c r="A75" s="627" t="s">
        <v>562</v>
      </c>
      <c r="B75" s="628" t="s">
        <v>563</v>
      </c>
      <c r="C75" s="631" t="s">
        <v>576</v>
      </c>
      <c r="D75" s="645" t="s">
        <v>577</v>
      </c>
      <c r="E75" s="631" t="s">
        <v>1621</v>
      </c>
      <c r="F75" s="645" t="s">
        <v>1622</v>
      </c>
      <c r="G75" s="631" t="s">
        <v>1643</v>
      </c>
      <c r="H75" s="631" t="s">
        <v>1644</v>
      </c>
      <c r="I75" s="637">
        <v>79.879997253417969</v>
      </c>
      <c r="J75" s="637">
        <v>3</v>
      </c>
      <c r="K75" s="638">
        <v>239.63999938964844</v>
      </c>
    </row>
    <row r="76" spans="1:11" ht="14.45" customHeight="1" x14ac:dyDescent="0.2">
      <c r="A76" s="627" t="s">
        <v>562</v>
      </c>
      <c r="B76" s="628" t="s">
        <v>563</v>
      </c>
      <c r="C76" s="631" t="s">
        <v>576</v>
      </c>
      <c r="D76" s="645" t="s">
        <v>577</v>
      </c>
      <c r="E76" s="631" t="s">
        <v>1621</v>
      </c>
      <c r="F76" s="645" t="s">
        <v>1622</v>
      </c>
      <c r="G76" s="631" t="s">
        <v>1645</v>
      </c>
      <c r="H76" s="631" t="s">
        <v>1646</v>
      </c>
      <c r="I76" s="637">
        <v>43.439998626708984</v>
      </c>
      <c r="J76" s="637">
        <v>2</v>
      </c>
      <c r="K76" s="638">
        <v>86.870002746582031</v>
      </c>
    </row>
    <row r="77" spans="1:11" ht="14.45" customHeight="1" x14ac:dyDescent="0.2">
      <c r="A77" s="627" t="s">
        <v>562</v>
      </c>
      <c r="B77" s="628" t="s">
        <v>563</v>
      </c>
      <c r="C77" s="631" t="s">
        <v>576</v>
      </c>
      <c r="D77" s="645" t="s">
        <v>577</v>
      </c>
      <c r="E77" s="631" t="s">
        <v>1621</v>
      </c>
      <c r="F77" s="645" t="s">
        <v>1622</v>
      </c>
      <c r="G77" s="631" t="s">
        <v>1738</v>
      </c>
      <c r="H77" s="631" t="s">
        <v>1739</v>
      </c>
      <c r="I77" s="637">
        <v>5.809999942779541</v>
      </c>
      <c r="J77" s="637">
        <v>10</v>
      </c>
      <c r="K77" s="638">
        <v>58.099998474121094</v>
      </c>
    </row>
    <row r="78" spans="1:11" ht="14.45" customHeight="1" x14ac:dyDescent="0.2">
      <c r="A78" s="627" t="s">
        <v>562</v>
      </c>
      <c r="B78" s="628" t="s">
        <v>563</v>
      </c>
      <c r="C78" s="631" t="s">
        <v>576</v>
      </c>
      <c r="D78" s="645" t="s">
        <v>577</v>
      </c>
      <c r="E78" s="631" t="s">
        <v>1621</v>
      </c>
      <c r="F78" s="645" t="s">
        <v>1622</v>
      </c>
      <c r="G78" s="631" t="s">
        <v>1740</v>
      </c>
      <c r="H78" s="631" t="s">
        <v>1741</v>
      </c>
      <c r="I78" s="637">
        <v>0.47333332896232605</v>
      </c>
      <c r="J78" s="637">
        <v>2800</v>
      </c>
      <c r="K78" s="638">
        <v>1326</v>
      </c>
    </row>
    <row r="79" spans="1:11" ht="14.45" customHeight="1" x14ac:dyDescent="0.2">
      <c r="A79" s="627" t="s">
        <v>562</v>
      </c>
      <c r="B79" s="628" t="s">
        <v>563</v>
      </c>
      <c r="C79" s="631" t="s">
        <v>576</v>
      </c>
      <c r="D79" s="645" t="s">
        <v>577</v>
      </c>
      <c r="E79" s="631" t="s">
        <v>1621</v>
      </c>
      <c r="F79" s="645" t="s">
        <v>1622</v>
      </c>
      <c r="G79" s="631" t="s">
        <v>1647</v>
      </c>
      <c r="H79" s="631" t="s">
        <v>1648</v>
      </c>
      <c r="I79" s="637">
        <v>1.9900000095367432</v>
      </c>
      <c r="J79" s="637">
        <v>100</v>
      </c>
      <c r="K79" s="638">
        <v>199</v>
      </c>
    </row>
    <row r="80" spans="1:11" ht="14.45" customHeight="1" x14ac:dyDescent="0.2">
      <c r="A80" s="627" t="s">
        <v>562</v>
      </c>
      <c r="B80" s="628" t="s">
        <v>563</v>
      </c>
      <c r="C80" s="631" t="s">
        <v>576</v>
      </c>
      <c r="D80" s="645" t="s">
        <v>577</v>
      </c>
      <c r="E80" s="631" t="s">
        <v>1621</v>
      </c>
      <c r="F80" s="645" t="s">
        <v>1622</v>
      </c>
      <c r="G80" s="631" t="s">
        <v>1649</v>
      </c>
      <c r="H80" s="631" t="s">
        <v>1650</v>
      </c>
      <c r="I80" s="637">
        <v>2.7000000476837158</v>
      </c>
      <c r="J80" s="637">
        <v>200</v>
      </c>
      <c r="K80" s="638">
        <v>540</v>
      </c>
    </row>
    <row r="81" spans="1:11" ht="14.45" customHeight="1" x14ac:dyDescent="0.2">
      <c r="A81" s="627" t="s">
        <v>562</v>
      </c>
      <c r="B81" s="628" t="s">
        <v>563</v>
      </c>
      <c r="C81" s="631" t="s">
        <v>576</v>
      </c>
      <c r="D81" s="645" t="s">
        <v>577</v>
      </c>
      <c r="E81" s="631" t="s">
        <v>1621</v>
      </c>
      <c r="F81" s="645" t="s">
        <v>1622</v>
      </c>
      <c r="G81" s="631" t="s">
        <v>1651</v>
      </c>
      <c r="H81" s="631" t="s">
        <v>1652</v>
      </c>
      <c r="I81" s="637">
        <v>3.0749999284744263</v>
      </c>
      <c r="J81" s="637">
        <v>150</v>
      </c>
      <c r="K81" s="638">
        <v>461.5</v>
      </c>
    </row>
    <row r="82" spans="1:11" ht="14.45" customHeight="1" x14ac:dyDescent="0.2">
      <c r="A82" s="627" t="s">
        <v>562</v>
      </c>
      <c r="B82" s="628" t="s">
        <v>563</v>
      </c>
      <c r="C82" s="631" t="s">
        <v>576</v>
      </c>
      <c r="D82" s="645" t="s">
        <v>577</v>
      </c>
      <c r="E82" s="631" t="s">
        <v>1621</v>
      </c>
      <c r="F82" s="645" t="s">
        <v>1622</v>
      </c>
      <c r="G82" s="631" t="s">
        <v>1742</v>
      </c>
      <c r="H82" s="631" t="s">
        <v>1743</v>
      </c>
      <c r="I82" s="637">
        <v>1.9299999475479126</v>
      </c>
      <c r="J82" s="637">
        <v>100</v>
      </c>
      <c r="K82" s="638">
        <v>193</v>
      </c>
    </row>
    <row r="83" spans="1:11" ht="14.45" customHeight="1" x14ac:dyDescent="0.2">
      <c r="A83" s="627" t="s">
        <v>562</v>
      </c>
      <c r="B83" s="628" t="s">
        <v>563</v>
      </c>
      <c r="C83" s="631" t="s">
        <v>576</v>
      </c>
      <c r="D83" s="645" t="s">
        <v>577</v>
      </c>
      <c r="E83" s="631" t="s">
        <v>1621</v>
      </c>
      <c r="F83" s="645" t="s">
        <v>1622</v>
      </c>
      <c r="G83" s="631" t="s">
        <v>1744</v>
      </c>
      <c r="H83" s="631" t="s">
        <v>1745</v>
      </c>
      <c r="I83" s="637">
        <v>21.239999771118164</v>
      </c>
      <c r="J83" s="637">
        <v>50</v>
      </c>
      <c r="K83" s="638">
        <v>1062</v>
      </c>
    </row>
    <row r="84" spans="1:11" ht="14.45" customHeight="1" x14ac:dyDescent="0.2">
      <c r="A84" s="627" t="s">
        <v>562</v>
      </c>
      <c r="B84" s="628" t="s">
        <v>563</v>
      </c>
      <c r="C84" s="631" t="s">
        <v>576</v>
      </c>
      <c r="D84" s="645" t="s">
        <v>577</v>
      </c>
      <c r="E84" s="631" t="s">
        <v>1621</v>
      </c>
      <c r="F84" s="645" t="s">
        <v>1622</v>
      </c>
      <c r="G84" s="631" t="s">
        <v>1649</v>
      </c>
      <c r="H84" s="631" t="s">
        <v>1746</v>
      </c>
      <c r="I84" s="637">
        <v>2.7000000476837158</v>
      </c>
      <c r="J84" s="637">
        <v>200</v>
      </c>
      <c r="K84" s="638">
        <v>540</v>
      </c>
    </row>
    <row r="85" spans="1:11" ht="14.45" customHeight="1" x14ac:dyDescent="0.2">
      <c r="A85" s="627" t="s">
        <v>562</v>
      </c>
      <c r="B85" s="628" t="s">
        <v>563</v>
      </c>
      <c r="C85" s="631" t="s">
        <v>576</v>
      </c>
      <c r="D85" s="645" t="s">
        <v>577</v>
      </c>
      <c r="E85" s="631" t="s">
        <v>1621</v>
      </c>
      <c r="F85" s="645" t="s">
        <v>1622</v>
      </c>
      <c r="G85" s="631" t="s">
        <v>1651</v>
      </c>
      <c r="H85" s="631" t="s">
        <v>1747</v>
      </c>
      <c r="I85" s="637">
        <v>3.0699999332427979</v>
      </c>
      <c r="J85" s="637">
        <v>100</v>
      </c>
      <c r="K85" s="638">
        <v>307</v>
      </c>
    </row>
    <row r="86" spans="1:11" ht="14.45" customHeight="1" x14ac:dyDescent="0.2">
      <c r="A86" s="627" t="s">
        <v>562</v>
      </c>
      <c r="B86" s="628" t="s">
        <v>563</v>
      </c>
      <c r="C86" s="631" t="s">
        <v>576</v>
      </c>
      <c r="D86" s="645" t="s">
        <v>577</v>
      </c>
      <c r="E86" s="631" t="s">
        <v>1657</v>
      </c>
      <c r="F86" s="645" t="s">
        <v>1658</v>
      </c>
      <c r="G86" s="631" t="s">
        <v>1659</v>
      </c>
      <c r="H86" s="631" t="s">
        <v>1660</v>
      </c>
      <c r="I86" s="637">
        <v>0.30100001096725465</v>
      </c>
      <c r="J86" s="637">
        <v>3200</v>
      </c>
      <c r="K86" s="638">
        <v>964</v>
      </c>
    </row>
    <row r="87" spans="1:11" ht="14.45" customHeight="1" x14ac:dyDescent="0.2">
      <c r="A87" s="627" t="s">
        <v>562</v>
      </c>
      <c r="B87" s="628" t="s">
        <v>563</v>
      </c>
      <c r="C87" s="631" t="s">
        <v>576</v>
      </c>
      <c r="D87" s="645" t="s">
        <v>577</v>
      </c>
      <c r="E87" s="631" t="s">
        <v>1657</v>
      </c>
      <c r="F87" s="645" t="s">
        <v>1658</v>
      </c>
      <c r="G87" s="631" t="s">
        <v>1748</v>
      </c>
      <c r="H87" s="631" t="s">
        <v>1749</v>
      </c>
      <c r="I87" s="637">
        <v>0.3033333420753479</v>
      </c>
      <c r="J87" s="637">
        <v>800</v>
      </c>
      <c r="K87" s="638">
        <v>244</v>
      </c>
    </row>
    <row r="88" spans="1:11" ht="14.45" customHeight="1" x14ac:dyDescent="0.2">
      <c r="A88" s="627" t="s">
        <v>562</v>
      </c>
      <c r="B88" s="628" t="s">
        <v>563</v>
      </c>
      <c r="C88" s="631" t="s">
        <v>576</v>
      </c>
      <c r="D88" s="645" t="s">
        <v>577</v>
      </c>
      <c r="E88" s="631" t="s">
        <v>1657</v>
      </c>
      <c r="F88" s="645" t="s">
        <v>1658</v>
      </c>
      <c r="G88" s="631" t="s">
        <v>1750</v>
      </c>
      <c r="H88" s="631" t="s">
        <v>1751</v>
      </c>
      <c r="I88" s="637">
        <v>0.68000000715255737</v>
      </c>
      <c r="J88" s="637">
        <v>200</v>
      </c>
      <c r="K88" s="638">
        <v>136</v>
      </c>
    </row>
    <row r="89" spans="1:11" ht="14.45" customHeight="1" x14ac:dyDescent="0.2">
      <c r="A89" s="627" t="s">
        <v>562</v>
      </c>
      <c r="B89" s="628" t="s">
        <v>563</v>
      </c>
      <c r="C89" s="631" t="s">
        <v>576</v>
      </c>
      <c r="D89" s="645" t="s">
        <v>577</v>
      </c>
      <c r="E89" s="631" t="s">
        <v>1657</v>
      </c>
      <c r="F89" s="645" t="s">
        <v>1658</v>
      </c>
      <c r="G89" s="631" t="s">
        <v>1667</v>
      </c>
      <c r="H89" s="631" t="s">
        <v>1668</v>
      </c>
      <c r="I89" s="637">
        <v>0.97000002861022949</v>
      </c>
      <c r="J89" s="637">
        <v>200</v>
      </c>
      <c r="K89" s="638">
        <v>194</v>
      </c>
    </row>
    <row r="90" spans="1:11" ht="14.45" customHeight="1" x14ac:dyDescent="0.2">
      <c r="A90" s="627" t="s">
        <v>562</v>
      </c>
      <c r="B90" s="628" t="s">
        <v>563</v>
      </c>
      <c r="C90" s="631" t="s">
        <v>576</v>
      </c>
      <c r="D90" s="645" t="s">
        <v>577</v>
      </c>
      <c r="E90" s="631" t="s">
        <v>1673</v>
      </c>
      <c r="F90" s="645" t="s">
        <v>1674</v>
      </c>
      <c r="G90" s="631" t="s">
        <v>1752</v>
      </c>
      <c r="H90" s="631" t="s">
        <v>1753</v>
      </c>
      <c r="I90" s="637">
        <v>1.2200000286102295</v>
      </c>
      <c r="J90" s="637">
        <v>100</v>
      </c>
      <c r="K90" s="638">
        <v>122</v>
      </c>
    </row>
    <row r="91" spans="1:11" ht="14.45" customHeight="1" x14ac:dyDescent="0.2">
      <c r="A91" s="627" t="s">
        <v>562</v>
      </c>
      <c r="B91" s="628" t="s">
        <v>563</v>
      </c>
      <c r="C91" s="631" t="s">
        <v>576</v>
      </c>
      <c r="D91" s="645" t="s">
        <v>577</v>
      </c>
      <c r="E91" s="631" t="s">
        <v>1673</v>
      </c>
      <c r="F91" s="645" t="s">
        <v>1674</v>
      </c>
      <c r="G91" s="631" t="s">
        <v>1675</v>
      </c>
      <c r="H91" s="631" t="s">
        <v>1676</v>
      </c>
      <c r="I91" s="637">
        <v>0.67500000198682153</v>
      </c>
      <c r="J91" s="637">
        <v>3800</v>
      </c>
      <c r="K91" s="638">
        <v>2536</v>
      </c>
    </row>
    <row r="92" spans="1:11" ht="14.45" customHeight="1" x14ac:dyDescent="0.2">
      <c r="A92" s="627" t="s">
        <v>562</v>
      </c>
      <c r="B92" s="628" t="s">
        <v>563</v>
      </c>
      <c r="C92" s="631" t="s">
        <v>576</v>
      </c>
      <c r="D92" s="645" t="s">
        <v>577</v>
      </c>
      <c r="E92" s="631" t="s">
        <v>1673</v>
      </c>
      <c r="F92" s="645" t="s">
        <v>1674</v>
      </c>
      <c r="G92" s="631" t="s">
        <v>1677</v>
      </c>
      <c r="H92" s="631" t="s">
        <v>1678</v>
      </c>
      <c r="I92" s="637">
        <v>0.69857142652784077</v>
      </c>
      <c r="J92" s="637">
        <v>6800</v>
      </c>
      <c r="K92" s="638">
        <v>4722</v>
      </c>
    </row>
    <row r="93" spans="1:11" ht="14.45" customHeight="1" x14ac:dyDescent="0.2">
      <c r="A93" s="627" t="s">
        <v>562</v>
      </c>
      <c r="B93" s="628" t="s">
        <v>563</v>
      </c>
      <c r="C93" s="631" t="s">
        <v>576</v>
      </c>
      <c r="D93" s="645" t="s">
        <v>577</v>
      </c>
      <c r="E93" s="631" t="s">
        <v>1673</v>
      </c>
      <c r="F93" s="645" t="s">
        <v>1674</v>
      </c>
      <c r="G93" s="631" t="s">
        <v>1754</v>
      </c>
      <c r="H93" s="631" t="s">
        <v>1755</v>
      </c>
      <c r="I93" s="637">
        <v>0.75499999523162842</v>
      </c>
      <c r="J93" s="637">
        <v>800</v>
      </c>
      <c r="K93" s="638">
        <v>604</v>
      </c>
    </row>
    <row r="94" spans="1:11" ht="14.45" customHeight="1" x14ac:dyDescent="0.2">
      <c r="A94" s="627" t="s">
        <v>562</v>
      </c>
      <c r="B94" s="628" t="s">
        <v>563</v>
      </c>
      <c r="C94" s="631" t="s">
        <v>576</v>
      </c>
      <c r="D94" s="645" t="s">
        <v>577</v>
      </c>
      <c r="E94" s="631" t="s">
        <v>1673</v>
      </c>
      <c r="F94" s="645" t="s">
        <v>1674</v>
      </c>
      <c r="G94" s="631" t="s">
        <v>1756</v>
      </c>
      <c r="H94" s="631" t="s">
        <v>1757</v>
      </c>
      <c r="I94" s="637">
        <v>0.83500000834465027</v>
      </c>
      <c r="J94" s="637">
        <v>1020</v>
      </c>
      <c r="K94" s="638">
        <v>843.19998168945313</v>
      </c>
    </row>
    <row r="95" spans="1:11" ht="14.45" customHeight="1" x14ac:dyDescent="0.2">
      <c r="A95" s="627" t="s">
        <v>562</v>
      </c>
      <c r="B95" s="628" t="s">
        <v>563</v>
      </c>
      <c r="C95" s="631" t="s">
        <v>576</v>
      </c>
      <c r="D95" s="645" t="s">
        <v>577</v>
      </c>
      <c r="E95" s="631" t="s">
        <v>1673</v>
      </c>
      <c r="F95" s="645" t="s">
        <v>1674</v>
      </c>
      <c r="G95" s="631" t="s">
        <v>1758</v>
      </c>
      <c r="H95" s="631" t="s">
        <v>1759</v>
      </c>
      <c r="I95" s="637">
        <v>4.8299999237060547</v>
      </c>
      <c r="J95" s="637">
        <v>400</v>
      </c>
      <c r="K95" s="638">
        <v>1932</v>
      </c>
    </row>
    <row r="96" spans="1:11" ht="14.45" customHeight="1" x14ac:dyDescent="0.2">
      <c r="A96" s="627" t="s">
        <v>562</v>
      </c>
      <c r="B96" s="628" t="s">
        <v>563</v>
      </c>
      <c r="C96" s="631" t="s">
        <v>576</v>
      </c>
      <c r="D96" s="645" t="s">
        <v>577</v>
      </c>
      <c r="E96" s="631" t="s">
        <v>1673</v>
      </c>
      <c r="F96" s="645" t="s">
        <v>1674</v>
      </c>
      <c r="G96" s="631" t="s">
        <v>1679</v>
      </c>
      <c r="H96" s="631" t="s">
        <v>1680</v>
      </c>
      <c r="I96" s="637">
        <v>0.82999998331069946</v>
      </c>
      <c r="J96" s="637">
        <v>400</v>
      </c>
      <c r="K96" s="638">
        <v>332</v>
      </c>
    </row>
    <row r="97" spans="1:11" ht="14.45" customHeight="1" x14ac:dyDescent="0.2">
      <c r="A97" s="627" t="s">
        <v>562</v>
      </c>
      <c r="B97" s="628" t="s">
        <v>563</v>
      </c>
      <c r="C97" s="631" t="s">
        <v>576</v>
      </c>
      <c r="D97" s="645" t="s">
        <v>577</v>
      </c>
      <c r="E97" s="631" t="s">
        <v>1673</v>
      </c>
      <c r="F97" s="645" t="s">
        <v>1674</v>
      </c>
      <c r="G97" s="631" t="s">
        <v>1675</v>
      </c>
      <c r="H97" s="631" t="s">
        <v>1681</v>
      </c>
      <c r="I97" s="637">
        <v>1.1650000214576721</v>
      </c>
      <c r="J97" s="637">
        <v>1000</v>
      </c>
      <c r="K97" s="638">
        <v>1198</v>
      </c>
    </row>
    <row r="98" spans="1:11" ht="14.45" customHeight="1" x14ac:dyDescent="0.2">
      <c r="A98" s="627" t="s">
        <v>562</v>
      </c>
      <c r="B98" s="628" t="s">
        <v>563</v>
      </c>
      <c r="C98" s="631" t="s">
        <v>576</v>
      </c>
      <c r="D98" s="645" t="s">
        <v>577</v>
      </c>
      <c r="E98" s="631" t="s">
        <v>1673</v>
      </c>
      <c r="F98" s="645" t="s">
        <v>1674</v>
      </c>
      <c r="G98" s="631" t="s">
        <v>1677</v>
      </c>
      <c r="H98" s="631" t="s">
        <v>1682</v>
      </c>
      <c r="I98" s="637">
        <v>1.1900000095367431</v>
      </c>
      <c r="J98" s="637">
        <v>3000</v>
      </c>
      <c r="K98" s="638">
        <v>3496</v>
      </c>
    </row>
    <row r="99" spans="1:11" ht="14.45" customHeight="1" x14ac:dyDescent="0.2">
      <c r="A99" s="627" t="s">
        <v>562</v>
      </c>
      <c r="B99" s="628" t="s">
        <v>563</v>
      </c>
      <c r="C99" s="631" t="s">
        <v>576</v>
      </c>
      <c r="D99" s="645" t="s">
        <v>577</v>
      </c>
      <c r="E99" s="631" t="s">
        <v>1673</v>
      </c>
      <c r="F99" s="645" t="s">
        <v>1674</v>
      </c>
      <c r="G99" s="631" t="s">
        <v>1754</v>
      </c>
      <c r="H99" s="631" t="s">
        <v>1760</v>
      </c>
      <c r="I99" s="637">
        <v>1.0300000111262004</v>
      </c>
      <c r="J99" s="637">
        <v>1000</v>
      </c>
      <c r="K99" s="638">
        <v>1066</v>
      </c>
    </row>
    <row r="100" spans="1:11" ht="14.45" customHeight="1" x14ac:dyDescent="0.2">
      <c r="A100" s="627" t="s">
        <v>562</v>
      </c>
      <c r="B100" s="628" t="s">
        <v>563</v>
      </c>
      <c r="C100" s="631" t="s">
        <v>576</v>
      </c>
      <c r="D100" s="645" t="s">
        <v>577</v>
      </c>
      <c r="E100" s="631" t="s">
        <v>1673</v>
      </c>
      <c r="F100" s="645" t="s">
        <v>1674</v>
      </c>
      <c r="G100" s="631" t="s">
        <v>1756</v>
      </c>
      <c r="H100" s="631" t="s">
        <v>1761</v>
      </c>
      <c r="I100" s="637">
        <v>1.3500000238418579</v>
      </c>
      <c r="J100" s="637">
        <v>170</v>
      </c>
      <c r="K100" s="638">
        <v>229.5</v>
      </c>
    </row>
    <row r="101" spans="1:11" ht="14.45" customHeight="1" x14ac:dyDescent="0.2">
      <c r="A101" s="627" t="s">
        <v>562</v>
      </c>
      <c r="B101" s="628" t="s">
        <v>563</v>
      </c>
      <c r="C101" s="631" t="s">
        <v>576</v>
      </c>
      <c r="D101" s="645" t="s">
        <v>577</v>
      </c>
      <c r="E101" s="631" t="s">
        <v>1673</v>
      </c>
      <c r="F101" s="645" t="s">
        <v>1674</v>
      </c>
      <c r="G101" s="631" t="s">
        <v>1762</v>
      </c>
      <c r="H101" s="631" t="s">
        <v>1763</v>
      </c>
      <c r="I101" s="637">
        <v>4.3499999046325684</v>
      </c>
      <c r="J101" s="637">
        <v>200</v>
      </c>
      <c r="K101" s="638">
        <v>870</v>
      </c>
    </row>
    <row r="102" spans="1:11" ht="14.45" customHeight="1" x14ac:dyDescent="0.2">
      <c r="A102" s="627" t="s">
        <v>562</v>
      </c>
      <c r="B102" s="628" t="s">
        <v>563</v>
      </c>
      <c r="C102" s="631" t="s">
        <v>579</v>
      </c>
      <c r="D102" s="645" t="s">
        <v>580</v>
      </c>
      <c r="E102" s="631" t="s">
        <v>1764</v>
      </c>
      <c r="F102" s="645" t="s">
        <v>1765</v>
      </c>
      <c r="G102" s="631" t="s">
        <v>1766</v>
      </c>
      <c r="H102" s="631" t="s">
        <v>1767</v>
      </c>
      <c r="I102" s="637">
        <v>0.31000000238418579</v>
      </c>
      <c r="J102" s="637">
        <v>1000</v>
      </c>
      <c r="K102" s="638">
        <v>308.85000610351563</v>
      </c>
    </row>
    <row r="103" spans="1:11" ht="14.45" customHeight="1" x14ac:dyDescent="0.2">
      <c r="A103" s="627" t="s">
        <v>562</v>
      </c>
      <c r="B103" s="628" t="s">
        <v>563</v>
      </c>
      <c r="C103" s="631" t="s">
        <v>579</v>
      </c>
      <c r="D103" s="645" t="s">
        <v>580</v>
      </c>
      <c r="E103" s="631" t="s">
        <v>1611</v>
      </c>
      <c r="F103" s="645" t="s">
        <v>1612</v>
      </c>
      <c r="G103" s="631" t="s">
        <v>1768</v>
      </c>
      <c r="H103" s="631" t="s">
        <v>1769</v>
      </c>
      <c r="I103" s="637">
        <v>0.85000002384185791</v>
      </c>
      <c r="J103" s="637">
        <v>20</v>
      </c>
      <c r="K103" s="638">
        <v>17</v>
      </c>
    </row>
    <row r="104" spans="1:11" ht="14.45" customHeight="1" x14ac:dyDescent="0.2">
      <c r="A104" s="627" t="s">
        <v>562</v>
      </c>
      <c r="B104" s="628" t="s">
        <v>563</v>
      </c>
      <c r="C104" s="631" t="s">
        <v>579</v>
      </c>
      <c r="D104" s="645" t="s">
        <v>580</v>
      </c>
      <c r="E104" s="631" t="s">
        <v>1611</v>
      </c>
      <c r="F104" s="645" t="s">
        <v>1612</v>
      </c>
      <c r="G104" s="631" t="s">
        <v>1619</v>
      </c>
      <c r="H104" s="631" t="s">
        <v>1620</v>
      </c>
      <c r="I104" s="637">
        <v>30.960000038146973</v>
      </c>
      <c r="J104" s="637">
        <v>5</v>
      </c>
      <c r="K104" s="638">
        <v>154.34000015258789</v>
      </c>
    </row>
    <row r="105" spans="1:11" ht="14.45" customHeight="1" x14ac:dyDescent="0.2">
      <c r="A105" s="627" t="s">
        <v>562</v>
      </c>
      <c r="B105" s="628" t="s">
        <v>563</v>
      </c>
      <c r="C105" s="631" t="s">
        <v>579</v>
      </c>
      <c r="D105" s="645" t="s">
        <v>580</v>
      </c>
      <c r="E105" s="631" t="s">
        <v>1621</v>
      </c>
      <c r="F105" s="645" t="s">
        <v>1622</v>
      </c>
      <c r="G105" s="631" t="s">
        <v>1641</v>
      </c>
      <c r="H105" s="631" t="s">
        <v>1642</v>
      </c>
      <c r="I105" s="637">
        <v>0.47749999165534973</v>
      </c>
      <c r="J105" s="637">
        <v>3000</v>
      </c>
      <c r="K105" s="638">
        <v>1430.8899879455566</v>
      </c>
    </row>
    <row r="106" spans="1:11" ht="14.45" customHeight="1" x14ac:dyDescent="0.2">
      <c r="A106" s="627" t="s">
        <v>562</v>
      </c>
      <c r="B106" s="628" t="s">
        <v>563</v>
      </c>
      <c r="C106" s="631" t="s">
        <v>579</v>
      </c>
      <c r="D106" s="645" t="s">
        <v>580</v>
      </c>
      <c r="E106" s="631" t="s">
        <v>1621</v>
      </c>
      <c r="F106" s="645" t="s">
        <v>1622</v>
      </c>
      <c r="G106" s="631" t="s">
        <v>1724</v>
      </c>
      <c r="H106" s="631" t="s">
        <v>1725</v>
      </c>
      <c r="I106" s="637">
        <v>0.57999998331069946</v>
      </c>
      <c r="J106" s="637">
        <v>1800</v>
      </c>
      <c r="K106" s="638">
        <v>1044</v>
      </c>
    </row>
    <row r="107" spans="1:11" ht="14.45" customHeight="1" x14ac:dyDescent="0.2">
      <c r="A107" s="627" t="s">
        <v>562</v>
      </c>
      <c r="B107" s="628" t="s">
        <v>563</v>
      </c>
      <c r="C107" s="631" t="s">
        <v>579</v>
      </c>
      <c r="D107" s="645" t="s">
        <v>580</v>
      </c>
      <c r="E107" s="631" t="s">
        <v>1621</v>
      </c>
      <c r="F107" s="645" t="s">
        <v>1622</v>
      </c>
      <c r="G107" s="631" t="s">
        <v>1732</v>
      </c>
      <c r="H107" s="631" t="s">
        <v>1733</v>
      </c>
      <c r="I107" s="637">
        <v>4.3000001907348633</v>
      </c>
      <c r="J107" s="637">
        <v>400</v>
      </c>
      <c r="K107" s="638">
        <v>1721.8399658203125</v>
      </c>
    </row>
    <row r="108" spans="1:11" ht="14.45" customHeight="1" x14ac:dyDescent="0.2">
      <c r="A108" s="627" t="s">
        <v>562</v>
      </c>
      <c r="B108" s="628" t="s">
        <v>563</v>
      </c>
      <c r="C108" s="631" t="s">
        <v>579</v>
      </c>
      <c r="D108" s="645" t="s">
        <v>580</v>
      </c>
      <c r="E108" s="631" t="s">
        <v>1621</v>
      </c>
      <c r="F108" s="645" t="s">
        <v>1622</v>
      </c>
      <c r="G108" s="631" t="s">
        <v>1734</v>
      </c>
      <c r="H108" s="631" t="s">
        <v>1735</v>
      </c>
      <c r="I108" s="637">
        <v>1.5499999523162842</v>
      </c>
      <c r="J108" s="637">
        <v>100</v>
      </c>
      <c r="K108" s="638">
        <v>155</v>
      </c>
    </row>
    <row r="109" spans="1:11" ht="14.45" customHeight="1" x14ac:dyDescent="0.2">
      <c r="A109" s="627" t="s">
        <v>562</v>
      </c>
      <c r="B109" s="628" t="s">
        <v>563</v>
      </c>
      <c r="C109" s="631" t="s">
        <v>579</v>
      </c>
      <c r="D109" s="645" t="s">
        <v>580</v>
      </c>
      <c r="E109" s="631" t="s">
        <v>1621</v>
      </c>
      <c r="F109" s="645" t="s">
        <v>1622</v>
      </c>
      <c r="G109" s="631" t="s">
        <v>1736</v>
      </c>
      <c r="H109" s="631" t="s">
        <v>1737</v>
      </c>
      <c r="I109" s="637">
        <v>2.1800000667572021</v>
      </c>
      <c r="J109" s="637">
        <v>200</v>
      </c>
      <c r="K109" s="638">
        <v>435.48001098632813</v>
      </c>
    </row>
    <row r="110" spans="1:11" ht="14.45" customHeight="1" x14ac:dyDescent="0.2">
      <c r="A110" s="627" t="s">
        <v>562</v>
      </c>
      <c r="B110" s="628" t="s">
        <v>563</v>
      </c>
      <c r="C110" s="631" t="s">
        <v>579</v>
      </c>
      <c r="D110" s="645" t="s">
        <v>580</v>
      </c>
      <c r="E110" s="631" t="s">
        <v>1657</v>
      </c>
      <c r="F110" s="645" t="s">
        <v>1658</v>
      </c>
      <c r="G110" s="631" t="s">
        <v>1659</v>
      </c>
      <c r="H110" s="631" t="s">
        <v>1660</v>
      </c>
      <c r="I110" s="637">
        <v>0.30538462217037493</v>
      </c>
      <c r="J110" s="637">
        <v>4800</v>
      </c>
      <c r="K110" s="638">
        <v>1475.0200004577637</v>
      </c>
    </row>
    <row r="111" spans="1:11" ht="14.45" customHeight="1" x14ac:dyDescent="0.2">
      <c r="A111" s="627" t="s">
        <v>562</v>
      </c>
      <c r="B111" s="628" t="s">
        <v>563</v>
      </c>
      <c r="C111" s="631" t="s">
        <v>579</v>
      </c>
      <c r="D111" s="645" t="s">
        <v>580</v>
      </c>
      <c r="E111" s="631" t="s">
        <v>1657</v>
      </c>
      <c r="F111" s="645" t="s">
        <v>1658</v>
      </c>
      <c r="G111" s="631" t="s">
        <v>1663</v>
      </c>
      <c r="H111" s="631" t="s">
        <v>1664</v>
      </c>
      <c r="I111" s="637">
        <v>0.30000001192092896</v>
      </c>
      <c r="J111" s="637">
        <v>200</v>
      </c>
      <c r="K111" s="638">
        <v>60</v>
      </c>
    </row>
    <row r="112" spans="1:11" ht="14.45" customHeight="1" x14ac:dyDescent="0.2">
      <c r="A112" s="627" t="s">
        <v>562</v>
      </c>
      <c r="B112" s="628" t="s">
        <v>563</v>
      </c>
      <c r="C112" s="631" t="s">
        <v>579</v>
      </c>
      <c r="D112" s="645" t="s">
        <v>580</v>
      </c>
      <c r="E112" s="631" t="s">
        <v>1657</v>
      </c>
      <c r="F112" s="645" t="s">
        <v>1658</v>
      </c>
      <c r="G112" s="631" t="s">
        <v>1748</v>
      </c>
      <c r="H112" s="631" t="s">
        <v>1749</v>
      </c>
      <c r="I112" s="637">
        <v>0.32285715000970022</v>
      </c>
      <c r="J112" s="637">
        <v>3400</v>
      </c>
      <c r="K112" s="638">
        <v>1103</v>
      </c>
    </row>
    <row r="113" spans="1:11" ht="14.45" customHeight="1" x14ac:dyDescent="0.2">
      <c r="A113" s="627" t="s">
        <v>562</v>
      </c>
      <c r="B113" s="628" t="s">
        <v>563</v>
      </c>
      <c r="C113" s="631" t="s">
        <v>579</v>
      </c>
      <c r="D113" s="645" t="s">
        <v>580</v>
      </c>
      <c r="E113" s="631" t="s">
        <v>1657</v>
      </c>
      <c r="F113" s="645" t="s">
        <v>1658</v>
      </c>
      <c r="G113" s="631" t="s">
        <v>1750</v>
      </c>
      <c r="H113" s="631" t="s">
        <v>1751</v>
      </c>
      <c r="I113" s="637">
        <v>0.67500001192092896</v>
      </c>
      <c r="J113" s="637">
        <v>500</v>
      </c>
      <c r="K113" s="638">
        <v>338.25</v>
      </c>
    </row>
    <row r="114" spans="1:11" ht="14.45" customHeight="1" x14ac:dyDescent="0.2">
      <c r="A114" s="627" t="s">
        <v>562</v>
      </c>
      <c r="B114" s="628" t="s">
        <v>563</v>
      </c>
      <c r="C114" s="631" t="s">
        <v>579</v>
      </c>
      <c r="D114" s="645" t="s">
        <v>580</v>
      </c>
      <c r="E114" s="631" t="s">
        <v>1657</v>
      </c>
      <c r="F114" s="645" t="s">
        <v>1658</v>
      </c>
      <c r="G114" s="631" t="s">
        <v>1770</v>
      </c>
      <c r="H114" s="631" t="s">
        <v>1771</v>
      </c>
      <c r="I114" s="637">
        <v>0.54000002145767212</v>
      </c>
      <c r="J114" s="637">
        <v>700</v>
      </c>
      <c r="K114" s="638">
        <v>378</v>
      </c>
    </row>
    <row r="115" spans="1:11" ht="14.45" customHeight="1" x14ac:dyDescent="0.2">
      <c r="A115" s="627" t="s">
        <v>562</v>
      </c>
      <c r="B115" s="628" t="s">
        <v>563</v>
      </c>
      <c r="C115" s="631" t="s">
        <v>579</v>
      </c>
      <c r="D115" s="645" t="s">
        <v>580</v>
      </c>
      <c r="E115" s="631" t="s">
        <v>1657</v>
      </c>
      <c r="F115" s="645" t="s">
        <v>1658</v>
      </c>
      <c r="G115" s="631" t="s">
        <v>1667</v>
      </c>
      <c r="H115" s="631" t="s">
        <v>1668</v>
      </c>
      <c r="I115" s="637">
        <v>0.96600000858306889</v>
      </c>
      <c r="J115" s="637">
        <v>2200</v>
      </c>
      <c r="K115" s="638">
        <v>2126</v>
      </c>
    </row>
    <row r="116" spans="1:11" ht="14.45" customHeight="1" x14ac:dyDescent="0.2">
      <c r="A116" s="627" t="s">
        <v>562</v>
      </c>
      <c r="B116" s="628" t="s">
        <v>563</v>
      </c>
      <c r="C116" s="631" t="s">
        <v>579</v>
      </c>
      <c r="D116" s="645" t="s">
        <v>580</v>
      </c>
      <c r="E116" s="631" t="s">
        <v>1673</v>
      </c>
      <c r="F116" s="645" t="s">
        <v>1674</v>
      </c>
      <c r="G116" s="631" t="s">
        <v>1675</v>
      </c>
      <c r="H116" s="631" t="s">
        <v>1676</v>
      </c>
      <c r="I116" s="637">
        <v>0.80000001192092896</v>
      </c>
      <c r="J116" s="637">
        <v>200</v>
      </c>
      <c r="K116" s="638">
        <v>160</v>
      </c>
    </row>
    <row r="117" spans="1:11" ht="14.45" customHeight="1" x14ac:dyDescent="0.2">
      <c r="A117" s="627" t="s">
        <v>562</v>
      </c>
      <c r="B117" s="628" t="s">
        <v>563</v>
      </c>
      <c r="C117" s="631" t="s">
        <v>579</v>
      </c>
      <c r="D117" s="645" t="s">
        <v>580</v>
      </c>
      <c r="E117" s="631" t="s">
        <v>1673</v>
      </c>
      <c r="F117" s="645" t="s">
        <v>1674</v>
      </c>
      <c r="G117" s="631" t="s">
        <v>1677</v>
      </c>
      <c r="H117" s="631" t="s">
        <v>1678</v>
      </c>
      <c r="I117" s="637">
        <v>0.72599999904632573</v>
      </c>
      <c r="J117" s="637">
        <v>2000</v>
      </c>
      <c r="K117" s="638">
        <v>1432</v>
      </c>
    </row>
    <row r="118" spans="1:11" ht="14.45" customHeight="1" x14ac:dyDescent="0.2">
      <c r="A118" s="627" t="s">
        <v>562</v>
      </c>
      <c r="B118" s="628" t="s">
        <v>563</v>
      </c>
      <c r="C118" s="631" t="s">
        <v>579</v>
      </c>
      <c r="D118" s="645" t="s">
        <v>580</v>
      </c>
      <c r="E118" s="631" t="s">
        <v>1673</v>
      </c>
      <c r="F118" s="645" t="s">
        <v>1674</v>
      </c>
      <c r="G118" s="631" t="s">
        <v>1677</v>
      </c>
      <c r="H118" s="631" t="s">
        <v>1682</v>
      </c>
      <c r="I118" s="637">
        <v>1.1559999942779542</v>
      </c>
      <c r="J118" s="637">
        <v>1000</v>
      </c>
      <c r="K118" s="638">
        <v>1156</v>
      </c>
    </row>
    <row r="119" spans="1:11" ht="14.45" customHeight="1" x14ac:dyDescent="0.2">
      <c r="A119" s="627" t="s">
        <v>562</v>
      </c>
      <c r="B119" s="628" t="s">
        <v>563</v>
      </c>
      <c r="C119" s="631" t="s">
        <v>582</v>
      </c>
      <c r="D119" s="645" t="s">
        <v>583</v>
      </c>
      <c r="E119" s="631" t="s">
        <v>1611</v>
      </c>
      <c r="F119" s="645" t="s">
        <v>1612</v>
      </c>
      <c r="G119" s="631" t="s">
        <v>1772</v>
      </c>
      <c r="H119" s="631" t="s">
        <v>1773</v>
      </c>
      <c r="I119" s="637">
        <v>7.6033336321512861</v>
      </c>
      <c r="J119" s="637">
        <v>300</v>
      </c>
      <c r="K119" s="638">
        <v>2281</v>
      </c>
    </row>
    <row r="120" spans="1:11" ht="14.45" customHeight="1" x14ac:dyDescent="0.2">
      <c r="A120" s="627" t="s">
        <v>562</v>
      </c>
      <c r="B120" s="628" t="s">
        <v>563</v>
      </c>
      <c r="C120" s="631" t="s">
        <v>582</v>
      </c>
      <c r="D120" s="645" t="s">
        <v>583</v>
      </c>
      <c r="E120" s="631" t="s">
        <v>1611</v>
      </c>
      <c r="F120" s="645" t="s">
        <v>1612</v>
      </c>
      <c r="G120" s="631" t="s">
        <v>1774</v>
      </c>
      <c r="H120" s="631" t="s">
        <v>1775</v>
      </c>
      <c r="I120" s="637">
        <v>13.010000228881836</v>
      </c>
      <c r="J120" s="637">
        <v>7</v>
      </c>
      <c r="K120" s="638">
        <v>91.069999694824219</v>
      </c>
    </row>
    <row r="121" spans="1:11" ht="14.45" customHeight="1" x14ac:dyDescent="0.2">
      <c r="A121" s="627" t="s">
        <v>562</v>
      </c>
      <c r="B121" s="628" t="s">
        <v>563</v>
      </c>
      <c r="C121" s="631" t="s">
        <v>582</v>
      </c>
      <c r="D121" s="645" t="s">
        <v>583</v>
      </c>
      <c r="E121" s="631" t="s">
        <v>1611</v>
      </c>
      <c r="F121" s="645" t="s">
        <v>1612</v>
      </c>
      <c r="G121" s="631" t="s">
        <v>1768</v>
      </c>
      <c r="H121" s="631" t="s">
        <v>1769</v>
      </c>
      <c r="I121" s="637">
        <v>0.86000001430511475</v>
      </c>
      <c r="J121" s="637">
        <v>50</v>
      </c>
      <c r="K121" s="638">
        <v>43</v>
      </c>
    </row>
    <row r="122" spans="1:11" ht="14.45" customHeight="1" x14ac:dyDescent="0.2">
      <c r="A122" s="627" t="s">
        <v>562</v>
      </c>
      <c r="B122" s="628" t="s">
        <v>563</v>
      </c>
      <c r="C122" s="631" t="s">
        <v>582</v>
      </c>
      <c r="D122" s="645" t="s">
        <v>583</v>
      </c>
      <c r="E122" s="631" t="s">
        <v>1611</v>
      </c>
      <c r="F122" s="645" t="s">
        <v>1612</v>
      </c>
      <c r="G122" s="631" t="s">
        <v>1776</v>
      </c>
      <c r="H122" s="631" t="s">
        <v>1777</v>
      </c>
      <c r="I122" s="637">
        <v>15.020000457763672</v>
      </c>
      <c r="J122" s="637">
        <v>72</v>
      </c>
      <c r="K122" s="638">
        <v>1081.760009765625</v>
      </c>
    </row>
    <row r="123" spans="1:11" ht="14.45" customHeight="1" x14ac:dyDescent="0.2">
      <c r="A123" s="627" t="s">
        <v>562</v>
      </c>
      <c r="B123" s="628" t="s">
        <v>563</v>
      </c>
      <c r="C123" s="631" t="s">
        <v>582</v>
      </c>
      <c r="D123" s="645" t="s">
        <v>583</v>
      </c>
      <c r="E123" s="631" t="s">
        <v>1611</v>
      </c>
      <c r="F123" s="645" t="s">
        <v>1612</v>
      </c>
      <c r="G123" s="631" t="s">
        <v>1693</v>
      </c>
      <c r="H123" s="631" t="s">
        <v>1694</v>
      </c>
      <c r="I123" s="637">
        <v>0.37999999523162842</v>
      </c>
      <c r="J123" s="637">
        <v>50</v>
      </c>
      <c r="K123" s="638">
        <v>19</v>
      </c>
    </row>
    <row r="124" spans="1:11" ht="14.45" customHeight="1" x14ac:dyDescent="0.2">
      <c r="A124" s="627" t="s">
        <v>562</v>
      </c>
      <c r="B124" s="628" t="s">
        <v>563</v>
      </c>
      <c r="C124" s="631" t="s">
        <v>582</v>
      </c>
      <c r="D124" s="645" t="s">
        <v>583</v>
      </c>
      <c r="E124" s="631" t="s">
        <v>1611</v>
      </c>
      <c r="F124" s="645" t="s">
        <v>1612</v>
      </c>
      <c r="G124" s="631" t="s">
        <v>1613</v>
      </c>
      <c r="H124" s="631" t="s">
        <v>1614</v>
      </c>
      <c r="I124" s="637">
        <v>13.082999992370606</v>
      </c>
      <c r="J124" s="637">
        <v>180</v>
      </c>
      <c r="K124" s="638">
        <v>2355.0000762939453</v>
      </c>
    </row>
    <row r="125" spans="1:11" ht="14.45" customHeight="1" x14ac:dyDescent="0.2">
      <c r="A125" s="627" t="s">
        <v>562</v>
      </c>
      <c r="B125" s="628" t="s">
        <v>563</v>
      </c>
      <c r="C125" s="631" t="s">
        <v>582</v>
      </c>
      <c r="D125" s="645" t="s">
        <v>583</v>
      </c>
      <c r="E125" s="631" t="s">
        <v>1611</v>
      </c>
      <c r="F125" s="645" t="s">
        <v>1612</v>
      </c>
      <c r="G125" s="631" t="s">
        <v>1615</v>
      </c>
      <c r="H125" s="631" t="s">
        <v>1616</v>
      </c>
      <c r="I125" s="637">
        <v>7.0866667429606123</v>
      </c>
      <c r="J125" s="637">
        <v>9</v>
      </c>
      <c r="K125" s="638">
        <v>63.770000457763672</v>
      </c>
    </row>
    <row r="126" spans="1:11" ht="14.45" customHeight="1" x14ac:dyDescent="0.2">
      <c r="A126" s="627" t="s">
        <v>562</v>
      </c>
      <c r="B126" s="628" t="s">
        <v>563</v>
      </c>
      <c r="C126" s="631" t="s">
        <v>582</v>
      </c>
      <c r="D126" s="645" t="s">
        <v>583</v>
      </c>
      <c r="E126" s="631" t="s">
        <v>1611</v>
      </c>
      <c r="F126" s="645" t="s">
        <v>1612</v>
      </c>
      <c r="G126" s="631" t="s">
        <v>1617</v>
      </c>
      <c r="H126" s="631" t="s">
        <v>1618</v>
      </c>
      <c r="I126" s="637">
        <v>8.3400001525878906</v>
      </c>
      <c r="J126" s="637">
        <v>5</v>
      </c>
      <c r="K126" s="638">
        <v>41.690000534057617</v>
      </c>
    </row>
    <row r="127" spans="1:11" ht="14.45" customHeight="1" x14ac:dyDescent="0.2">
      <c r="A127" s="627" t="s">
        <v>562</v>
      </c>
      <c r="B127" s="628" t="s">
        <v>563</v>
      </c>
      <c r="C127" s="631" t="s">
        <v>582</v>
      </c>
      <c r="D127" s="645" t="s">
        <v>583</v>
      </c>
      <c r="E127" s="631" t="s">
        <v>1611</v>
      </c>
      <c r="F127" s="645" t="s">
        <v>1612</v>
      </c>
      <c r="G127" s="631" t="s">
        <v>1778</v>
      </c>
      <c r="H127" s="631" t="s">
        <v>1779</v>
      </c>
      <c r="I127" s="637">
        <v>9.5900001525878906</v>
      </c>
      <c r="J127" s="637">
        <v>4</v>
      </c>
      <c r="K127" s="638">
        <v>38.360000610351563</v>
      </c>
    </row>
    <row r="128" spans="1:11" ht="14.45" customHeight="1" x14ac:dyDescent="0.2">
      <c r="A128" s="627" t="s">
        <v>562</v>
      </c>
      <c r="B128" s="628" t="s">
        <v>563</v>
      </c>
      <c r="C128" s="631" t="s">
        <v>582</v>
      </c>
      <c r="D128" s="645" t="s">
        <v>583</v>
      </c>
      <c r="E128" s="631" t="s">
        <v>1611</v>
      </c>
      <c r="F128" s="645" t="s">
        <v>1612</v>
      </c>
      <c r="G128" s="631" t="s">
        <v>1695</v>
      </c>
      <c r="H128" s="631" t="s">
        <v>1696</v>
      </c>
      <c r="I128" s="637">
        <v>72.220001220703125</v>
      </c>
      <c r="J128" s="637">
        <v>68</v>
      </c>
      <c r="K128" s="638">
        <v>4910.9601135253906</v>
      </c>
    </row>
    <row r="129" spans="1:11" ht="14.45" customHeight="1" x14ac:dyDescent="0.2">
      <c r="A129" s="627" t="s">
        <v>562</v>
      </c>
      <c r="B129" s="628" t="s">
        <v>563</v>
      </c>
      <c r="C129" s="631" t="s">
        <v>582</v>
      </c>
      <c r="D129" s="645" t="s">
        <v>583</v>
      </c>
      <c r="E129" s="631" t="s">
        <v>1611</v>
      </c>
      <c r="F129" s="645" t="s">
        <v>1612</v>
      </c>
      <c r="G129" s="631" t="s">
        <v>1619</v>
      </c>
      <c r="H129" s="631" t="s">
        <v>1620</v>
      </c>
      <c r="I129" s="637">
        <v>31.112222247653538</v>
      </c>
      <c r="J129" s="637">
        <v>42</v>
      </c>
      <c r="K129" s="638">
        <v>1308.5600280761719</v>
      </c>
    </row>
    <row r="130" spans="1:11" ht="14.45" customHeight="1" x14ac:dyDescent="0.2">
      <c r="A130" s="627" t="s">
        <v>562</v>
      </c>
      <c r="B130" s="628" t="s">
        <v>563</v>
      </c>
      <c r="C130" s="631" t="s">
        <v>582</v>
      </c>
      <c r="D130" s="645" t="s">
        <v>583</v>
      </c>
      <c r="E130" s="631" t="s">
        <v>1611</v>
      </c>
      <c r="F130" s="645" t="s">
        <v>1612</v>
      </c>
      <c r="G130" s="631" t="s">
        <v>1699</v>
      </c>
      <c r="H130" s="631" t="s">
        <v>1700</v>
      </c>
      <c r="I130" s="637">
        <v>260.29874038696289</v>
      </c>
      <c r="J130" s="637">
        <v>10</v>
      </c>
      <c r="K130" s="638">
        <v>2602.9898986816406</v>
      </c>
    </row>
    <row r="131" spans="1:11" ht="14.45" customHeight="1" x14ac:dyDescent="0.2">
      <c r="A131" s="627" t="s">
        <v>562</v>
      </c>
      <c r="B131" s="628" t="s">
        <v>563</v>
      </c>
      <c r="C131" s="631" t="s">
        <v>582</v>
      </c>
      <c r="D131" s="645" t="s">
        <v>583</v>
      </c>
      <c r="E131" s="631" t="s">
        <v>1611</v>
      </c>
      <c r="F131" s="645" t="s">
        <v>1612</v>
      </c>
      <c r="G131" s="631" t="s">
        <v>1699</v>
      </c>
      <c r="H131" s="631" t="s">
        <v>1701</v>
      </c>
      <c r="I131" s="637">
        <v>260.29998779296875</v>
      </c>
      <c r="J131" s="637">
        <v>6</v>
      </c>
      <c r="K131" s="638">
        <v>1561.7999267578125</v>
      </c>
    </row>
    <row r="132" spans="1:11" ht="14.45" customHeight="1" x14ac:dyDescent="0.2">
      <c r="A132" s="627" t="s">
        <v>562</v>
      </c>
      <c r="B132" s="628" t="s">
        <v>563</v>
      </c>
      <c r="C132" s="631" t="s">
        <v>582</v>
      </c>
      <c r="D132" s="645" t="s">
        <v>583</v>
      </c>
      <c r="E132" s="631" t="s">
        <v>1621</v>
      </c>
      <c r="F132" s="645" t="s">
        <v>1622</v>
      </c>
      <c r="G132" s="631" t="s">
        <v>1780</v>
      </c>
      <c r="H132" s="631" t="s">
        <v>1781</v>
      </c>
      <c r="I132" s="637">
        <v>10.270000457763672</v>
      </c>
      <c r="J132" s="637">
        <v>100</v>
      </c>
      <c r="K132" s="638">
        <v>1027.2900390625</v>
      </c>
    </row>
    <row r="133" spans="1:11" ht="14.45" customHeight="1" x14ac:dyDescent="0.2">
      <c r="A133" s="627" t="s">
        <v>562</v>
      </c>
      <c r="B133" s="628" t="s">
        <v>563</v>
      </c>
      <c r="C133" s="631" t="s">
        <v>582</v>
      </c>
      <c r="D133" s="645" t="s">
        <v>583</v>
      </c>
      <c r="E133" s="631" t="s">
        <v>1621</v>
      </c>
      <c r="F133" s="645" t="s">
        <v>1622</v>
      </c>
      <c r="G133" s="631" t="s">
        <v>1782</v>
      </c>
      <c r="H133" s="631" t="s">
        <v>1783</v>
      </c>
      <c r="I133" s="637">
        <v>13.810000419616699</v>
      </c>
      <c r="J133" s="637">
        <v>30</v>
      </c>
      <c r="K133" s="638">
        <v>414.29998779296875</v>
      </c>
    </row>
    <row r="134" spans="1:11" ht="14.45" customHeight="1" x14ac:dyDescent="0.2">
      <c r="A134" s="627" t="s">
        <v>562</v>
      </c>
      <c r="B134" s="628" t="s">
        <v>563</v>
      </c>
      <c r="C134" s="631" t="s">
        <v>582</v>
      </c>
      <c r="D134" s="645" t="s">
        <v>583</v>
      </c>
      <c r="E134" s="631" t="s">
        <v>1621</v>
      </c>
      <c r="F134" s="645" t="s">
        <v>1622</v>
      </c>
      <c r="G134" s="631" t="s">
        <v>1623</v>
      </c>
      <c r="H134" s="631" t="s">
        <v>1624</v>
      </c>
      <c r="I134" s="637">
        <v>2.3599998950958252</v>
      </c>
      <c r="J134" s="637">
        <v>2</v>
      </c>
      <c r="K134" s="638">
        <v>4.7199997901916504</v>
      </c>
    </row>
    <row r="135" spans="1:11" ht="14.45" customHeight="1" x14ac:dyDescent="0.2">
      <c r="A135" s="627" t="s">
        <v>562</v>
      </c>
      <c r="B135" s="628" t="s">
        <v>563</v>
      </c>
      <c r="C135" s="631" t="s">
        <v>582</v>
      </c>
      <c r="D135" s="645" t="s">
        <v>583</v>
      </c>
      <c r="E135" s="631" t="s">
        <v>1621</v>
      </c>
      <c r="F135" s="645" t="s">
        <v>1622</v>
      </c>
      <c r="G135" s="631" t="s">
        <v>1625</v>
      </c>
      <c r="H135" s="631" t="s">
        <v>1626</v>
      </c>
      <c r="I135" s="637">
        <v>2.3549998998641968</v>
      </c>
      <c r="J135" s="637">
        <v>6</v>
      </c>
      <c r="K135" s="638">
        <v>14.119999408721924</v>
      </c>
    </row>
    <row r="136" spans="1:11" ht="14.45" customHeight="1" x14ac:dyDescent="0.2">
      <c r="A136" s="627" t="s">
        <v>562</v>
      </c>
      <c r="B136" s="628" t="s">
        <v>563</v>
      </c>
      <c r="C136" s="631" t="s">
        <v>582</v>
      </c>
      <c r="D136" s="645" t="s">
        <v>583</v>
      </c>
      <c r="E136" s="631" t="s">
        <v>1621</v>
      </c>
      <c r="F136" s="645" t="s">
        <v>1622</v>
      </c>
      <c r="G136" s="631" t="s">
        <v>1627</v>
      </c>
      <c r="H136" s="631" t="s">
        <v>1628</v>
      </c>
      <c r="I136" s="637">
        <v>2.3599998950958252</v>
      </c>
      <c r="J136" s="637">
        <v>2</v>
      </c>
      <c r="K136" s="638">
        <v>4.7199997901916504</v>
      </c>
    </row>
    <row r="137" spans="1:11" ht="14.45" customHeight="1" x14ac:dyDescent="0.2">
      <c r="A137" s="627" t="s">
        <v>562</v>
      </c>
      <c r="B137" s="628" t="s">
        <v>563</v>
      </c>
      <c r="C137" s="631" t="s">
        <v>582</v>
      </c>
      <c r="D137" s="645" t="s">
        <v>583</v>
      </c>
      <c r="E137" s="631" t="s">
        <v>1621</v>
      </c>
      <c r="F137" s="645" t="s">
        <v>1622</v>
      </c>
      <c r="G137" s="631" t="s">
        <v>1704</v>
      </c>
      <c r="H137" s="631" t="s">
        <v>1705</v>
      </c>
      <c r="I137" s="637">
        <v>1.7000000476837158</v>
      </c>
      <c r="J137" s="637">
        <v>1000</v>
      </c>
      <c r="K137" s="638">
        <v>1700</v>
      </c>
    </row>
    <row r="138" spans="1:11" ht="14.45" customHeight="1" x14ac:dyDescent="0.2">
      <c r="A138" s="627" t="s">
        <v>562</v>
      </c>
      <c r="B138" s="628" t="s">
        <v>563</v>
      </c>
      <c r="C138" s="631" t="s">
        <v>582</v>
      </c>
      <c r="D138" s="645" t="s">
        <v>583</v>
      </c>
      <c r="E138" s="631" t="s">
        <v>1621</v>
      </c>
      <c r="F138" s="645" t="s">
        <v>1622</v>
      </c>
      <c r="G138" s="631" t="s">
        <v>1706</v>
      </c>
      <c r="H138" s="631" t="s">
        <v>1707</v>
      </c>
      <c r="I138" s="637">
        <v>152.63999938964844</v>
      </c>
      <c r="J138" s="637">
        <v>100</v>
      </c>
      <c r="K138" s="638">
        <v>15264.20947265625</v>
      </c>
    </row>
    <row r="139" spans="1:11" ht="14.45" customHeight="1" x14ac:dyDescent="0.2">
      <c r="A139" s="627" t="s">
        <v>562</v>
      </c>
      <c r="B139" s="628" t="s">
        <v>563</v>
      </c>
      <c r="C139" s="631" t="s">
        <v>582</v>
      </c>
      <c r="D139" s="645" t="s">
        <v>583</v>
      </c>
      <c r="E139" s="631" t="s">
        <v>1621</v>
      </c>
      <c r="F139" s="645" t="s">
        <v>1622</v>
      </c>
      <c r="G139" s="631" t="s">
        <v>1708</v>
      </c>
      <c r="H139" s="631" t="s">
        <v>1709</v>
      </c>
      <c r="I139" s="637">
        <v>15.922727411443537</v>
      </c>
      <c r="J139" s="637">
        <v>600</v>
      </c>
      <c r="K139" s="638">
        <v>9553.5</v>
      </c>
    </row>
    <row r="140" spans="1:11" ht="14.45" customHeight="1" x14ac:dyDescent="0.2">
      <c r="A140" s="627" t="s">
        <v>562</v>
      </c>
      <c r="B140" s="628" t="s">
        <v>563</v>
      </c>
      <c r="C140" s="631" t="s">
        <v>582</v>
      </c>
      <c r="D140" s="645" t="s">
        <v>583</v>
      </c>
      <c r="E140" s="631" t="s">
        <v>1621</v>
      </c>
      <c r="F140" s="645" t="s">
        <v>1622</v>
      </c>
      <c r="G140" s="631" t="s">
        <v>1784</v>
      </c>
      <c r="H140" s="631" t="s">
        <v>1785</v>
      </c>
      <c r="I140" s="637">
        <v>9.7512500286102295</v>
      </c>
      <c r="J140" s="637">
        <v>350</v>
      </c>
      <c r="K140" s="638">
        <v>3900.5</v>
      </c>
    </row>
    <row r="141" spans="1:11" ht="14.45" customHeight="1" x14ac:dyDescent="0.2">
      <c r="A141" s="627" t="s">
        <v>562</v>
      </c>
      <c r="B141" s="628" t="s">
        <v>563</v>
      </c>
      <c r="C141" s="631" t="s">
        <v>582</v>
      </c>
      <c r="D141" s="645" t="s">
        <v>583</v>
      </c>
      <c r="E141" s="631" t="s">
        <v>1621</v>
      </c>
      <c r="F141" s="645" t="s">
        <v>1622</v>
      </c>
      <c r="G141" s="631" t="s">
        <v>1786</v>
      </c>
      <c r="H141" s="631" t="s">
        <v>1787</v>
      </c>
      <c r="I141" s="637">
        <v>5.2640001296997072</v>
      </c>
      <c r="J141" s="637">
        <v>2600</v>
      </c>
      <c r="K141" s="638">
        <v>13688</v>
      </c>
    </row>
    <row r="142" spans="1:11" ht="14.45" customHeight="1" x14ac:dyDescent="0.2">
      <c r="A142" s="627" t="s">
        <v>562</v>
      </c>
      <c r="B142" s="628" t="s">
        <v>563</v>
      </c>
      <c r="C142" s="631" t="s">
        <v>582</v>
      </c>
      <c r="D142" s="645" t="s">
        <v>583</v>
      </c>
      <c r="E142" s="631" t="s">
        <v>1621</v>
      </c>
      <c r="F142" s="645" t="s">
        <v>1622</v>
      </c>
      <c r="G142" s="631" t="s">
        <v>1710</v>
      </c>
      <c r="H142" s="631" t="s">
        <v>1711</v>
      </c>
      <c r="I142" s="637">
        <v>3.4862500131130219</v>
      </c>
      <c r="J142" s="637">
        <v>9000</v>
      </c>
      <c r="K142" s="638">
        <v>31374</v>
      </c>
    </row>
    <row r="143" spans="1:11" ht="14.45" customHeight="1" x14ac:dyDescent="0.2">
      <c r="A143" s="627" t="s">
        <v>562</v>
      </c>
      <c r="B143" s="628" t="s">
        <v>563</v>
      </c>
      <c r="C143" s="631" t="s">
        <v>582</v>
      </c>
      <c r="D143" s="645" t="s">
        <v>583</v>
      </c>
      <c r="E143" s="631" t="s">
        <v>1621</v>
      </c>
      <c r="F143" s="645" t="s">
        <v>1622</v>
      </c>
      <c r="G143" s="631" t="s">
        <v>1788</v>
      </c>
      <c r="H143" s="631" t="s">
        <v>1789</v>
      </c>
      <c r="I143" s="637">
        <v>115.43000030517578</v>
      </c>
      <c r="J143" s="637">
        <v>300</v>
      </c>
      <c r="K143" s="638">
        <v>34630.201171875</v>
      </c>
    </row>
    <row r="144" spans="1:11" ht="14.45" customHeight="1" x14ac:dyDescent="0.2">
      <c r="A144" s="627" t="s">
        <v>562</v>
      </c>
      <c r="B144" s="628" t="s">
        <v>563</v>
      </c>
      <c r="C144" s="631" t="s">
        <v>582</v>
      </c>
      <c r="D144" s="645" t="s">
        <v>583</v>
      </c>
      <c r="E144" s="631" t="s">
        <v>1621</v>
      </c>
      <c r="F144" s="645" t="s">
        <v>1622</v>
      </c>
      <c r="G144" s="631" t="s">
        <v>1790</v>
      </c>
      <c r="H144" s="631" t="s">
        <v>1791</v>
      </c>
      <c r="I144" s="637">
        <v>845.78997802734375</v>
      </c>
      <c r="J144" s="637">
        <v>320</v>
      </c>
      <c r="K144" s="638">
        <v>270652.802734375</v>
      </c>
    </row>
    <row r="145" spans="1:11" ht="14.45" customHeight="1" x14ac:dyDescent="0.2">
      <c r="A145" s="627" t="s">
        <v>562</v>
      </c>
      <c r="B145" s="628" t="s">
        <v>563</v>
      </c>
      <c r="C145" s="631" t="s">
        <v>582</v>
      </c>
      <c r="D145" s="645" t="s">
        <v>583</v>
      </c>
      <c r="E145" s="631" t="s">
        <v>1621</v>
      </c>
      <c r="F145" s="645" t="s">
        <v>1622</v>
      </c>
      <c r="G145" s="631" t="s">
        <v>1792</v>
      </c>
      <c r="H145" s="631" t="s">
        <v>1793</v>
      </c>
      <c r="I145" s="637">
        <v>17.983332951863606</v>
      </c>
      <c r="J145" s="637">
        <v>2400</v>
      </c>
      <c r="K145" s="638">
        <v>43159</v>
      </c>
    </row>
    <row r="146" spans="1:11" ht="14.45" customHeight="1" x14ac:dyDescent="0.2">
      <c r="A146" s="627" t="s">
        <v>562</v>
      </c>
      <c r="B146" s="628" t="s">
        <v>563</v>
      </c>
      <c r="C146" s="631" t="s">
        <v>582</v>
      </c>
      <c r="D146" s="645" t="s">
        <v>583</v>
      </c>
      <c r="E146" s="631" t="s">
        <v>1621</v>
      </c>
      <c r="F146" s="645" t="s">
        <v>1622</v>
      </c>
      <c r="G146" s="631" t="s">
        <v>1794</v>
      </c>
      <c r="H146" s="631" t="s">
        <v>1795</v>
      </c>
      <c r="I146" s="637">
        <v>17.981249570846558</v>
      </c>
      <c r="J146" s="637">
        <v>3300</v>
      </c>
      <c r="K146" s="638">
        <v>59337</v>
      </c>
    </row>
    <row r="147" spans="1:11" ht="14.45" customHeight="1" x14ac:dyDescent="0.2">
      <c r="A147" s="627" t="s">
        <v>562</v>
      </c>
      <c r="B147" s="628" t="s">
        <v>563</v>
      </c>
      <c r="C147" s="631" t="s">
        <v>582</v>
      </c>
      <c r="D147" s="645" t="s">
        <v>583</v>
      </c>
      <c r="E147" s="631" t="s">
        <v>1621</v>
      </c>
      <c r="F147" s="645" t="s">
        <v>1622</v>
      </c>
      <c r="G147" s="631" t="s">
        <v>1712</v>
      </c>
      <c r="H147" s="631" t="s">
        <v>1713</v>
      </c>
      <c r="I147" s="637">
        <v>8.4719997406005856</v>
      </c>
      <c r="J147" s="637">
        <v>825</v>
      </c>
      <c r="K147" s="638">
        <v>6970.050048828125</v>
      </c>
    </row>
    <row r="148" spans="1:11" ht="14.45" customHeight="1" x14ac:dyDescent="0.2">
      <c r="A148" s="627" t="s">
        <v>562</v>
      </c>
      <c r="B148" s="628" t="s">
        <v>563</v>
      </c>
      <c r="C148" s="631" t="s">
        <v>582</v>
      </c>
      <c r="D148" s="645" t="s">
        <v>583</v>
      </c>
      <c r="E148" s="631" t="s">
        <v>1621</v>
      </c>
      <c r="F148" s="645" t="s">
        <v>1622</v>
      </c>
      <c r="G148" s="631" t="s">
        <v>1796</v>
      </c>
      <c r="H148" s="631" t="s">
        <v>1797</v>
      </c>
      <c r="I148" s="637">
        <v>3.869999885559082</v>
      </c>
      <c r="J148" s="637">
        <v>3800</v>
      </c>
      <c r="K148" s="638">
        <v>14712.400268554688</v>
      </c>
    </row>
    <row r="149" spans="1:11" ht="14.45" customHeight="1" x14ac:dyDescent="0.2">
      <c r="A149" s="627" t="s">
        <v>562</v>
      </c>
      <c r="B149" s="628" t="s">
        <v>563</v>
      </c>
      <c r="C149" s="631" t="s">
        <v>582</v>
      </c>
      <c r="D149" s="645" t="s">
        <v>583</v>
      </c>
      <c r="E149" s="631" t="s">
        <v>1621</v>
      </c>
      <c r="F149" s="645" t="s">
        <v>1622</v>
      </c>
      <c r="G149" s="631" t="s">
        <v>1716</v>
      </c>
      <c r="H149" s="631" t="s">
        <v>1717</v>
      </c>
      <c r="I149" s="637">
        <v>35.090000152587891</v>
      </c>
      <c r="J149" s="637">
        <v>5</v>
      </c>
      <c r="K149" s="638">
        <v>175.44999694824219</v>
      </c>
    </row>
    <row r="150" spans="1:11" ht="14.45" customHeight="1" x14ac:dyDescent="0.2">
      <c r="A150" s="627" t="s">
        <v>562</v>
      </c>
      <c r="B150" s="628" t="s">
        <v>563</v>
      </c>
      <c r="C150" s="631" t="s">
        <v>582</v>
      </c>
      <c r="D150" s="645" t="s">
        <v>583</v>
      </c>
      <c r="E150" s="631" t="s">
        <v>1621</v>
      </c>
      <c r="F150" s="645" t="s">
        <v>1622</v>
      </c>
      <c r="G150" s="631" t="s">
        <v>1720</v>
      </c>
      <c r="H150" s="631" t="s">
        <v>1721</v>
      </c>
      <c r="I150" s="637">
        <v>127.23000335693359</v>
      </c>
      <c r="J150" s="637">
        <v>80</v>
      </c>
      <c r="K150" s="638">
        <v>10178.579833984375</v>
      </c>
    </row>
    <row r="151" spans="1:11" ht="14.45" customHeight="1" x14ac:dyDescent="0.2">
      <c r="A151" s="627" t="s">
        <v>562</v>
      </c>
      <c r="B151" s="628" t="s">
        <v>563</v>
      </c>
      <c r="C151" s="631" t="s">
        <v>582</v>
      </c>
      <c r="D151" s="645" t="s">
        <v>583</v>
      </c>
      <c r="E151" s="631" t="s">
        <v>1621</v>
      </c>
      <c r="F151" s="645" t="s">
        <v>1622</v>
      </c>
      <c r="G151" s="631" t="s">
        <v>1798</v>
      </c>
      <c r="H151" s="631" t="s">
        <v>1799</v>
      </c>
      <c r="I151" s="637">
        <v>9.1999998092651367</v>
      </c>
      <c r="J151" s="637">
        <v>4400</v>
      </c>
      <c r="K151" s="638">
        <v>40480</v>
      </c>
    </row>
    <row r="152" spans="1:11" ht="14.45" customHeight="1" x14ac:dyDescent="0.2">
      <c r="A152" s="627" t="s">
        <v>562</v>
      </c>
      <c r="B152" s="628" t="s">
        <v>563</v>
      </c>
      <c r="C152" s="631" t="s">
        <v>582</v>
      </c>
      <c r="D152" s="645" t="s">
        <v>583</v>
      </c>
      <c r="E152" s="631" t="s">
        <v>1621</v>
      </c>
      <c r="F152" s="645" t="s">
        <v>1622</v>
      </c>
      <c r="G152" s="631" t="s">
        <v>1800</v>
      </c>
      <c r="H152" s="631" t="s">
        <v>1801</v>
      </c>
      <c r="I152" s="637">
        <v>172.5</v>
      </c>
      <c r="J152" s="637">
        <v>6</v>
      </c>
      <c r="K152" s="638">
        <v>1035</v>
      </c>
    </row>
    <row r="153" spans="1:11" ht="14.45" customHeight="1" x14ac:dyDescent="0.2">
      <c r="A153" s="627" t="s">
        <v>562</v>
      </c>
      <c r="B153" s="628" t="s">
        <v>563</v>
      </c>
      <c r="C153" s="631" t="s">
        <v>582</v>
      </c>
      <c r="D153" s="645" t="s">
        <v>583</v>
      </c>
      <c r="E153" s="631" t="s">
        <v>1621</v>
      </c>
      <c r="F153" s="645" t="s">
        <v>1622</v>
      </c>
      <c r="G153" s="631" t="s">
        <v>1802</v>
      </c>
      <c r="H153" s="631" t="s">
        <v>1803</v>
      </c>
      <c r="I153" s="637">
        <v>205.69999694824219</v>
      </c>
      <c r="J153" s="637">
        <v>4200</v>
      </c>
      <c r="K153" s="638">
        <v>863940</v>
      </c>
    </row>
    <row r="154" spans="1:11" ht="14.45" customHeight="1" x14ac:dyDescent="0.2">
      <c r="A154" s="627" t="s">
        <v>562</v>
      </c>
      <c r="B154" s="628" t="s">
        <v>563</v>
      </c>
      <c r="C154" s="631" t="s">
        <v>582</v>
      </c>
      <c r="D154" s="645" t="s">
        <v>583</v>
      </c>
      <c r="E154" s="631" t="s">
        <v>1621</v>
      </c>
      <c r="F154" s="645" t="s">
        <v>1622</v>
      </c>
      <c r="G154" s="631" t="s">
        <v>1804</v>
      </c>
      <c r="H154" s="631" t="s">
        <v>1805</v>
      </c>
      <c r="I154" s="637">
        <v>157.30000305175781</v>
      </c>
      <c r="J154" s="637">
        <v>350</v>
      </c>
      <c r="K154" s="638">
        <v>55055</v>
      </c>
    </row>
    <row r="155" spans="1:11" ht="14.45" customHeight="1" x14ac:dyDescent="0.2">
      <c r="A155" s="627" t="s">
        <v>562</v>
      </c>
      <c r="B155" s="628" t="s">
        <v>563</v>
      </c>
      <c r="C155" s="631" t="s">
        <v>582</v>
      </c>
      <c r="D155" s="645" t="s">
        <v>583</v>
      </c>
      <c r="E155" s="631" t="s">
        <v>1621</v>
      </c>
      <c r="F155" s="645" t="s">
        <v>1622</v>
      </c>
      <c r="G155" s="631" t="s">
        <v>1806</v>
      </c>
      <c r="H155" s="631" t="s">
        <v>1807</v>
      </c>
      <c r="I155" s="637">
        <v>4513.2998046875</v>
      </c>
      <c r="J155" s="637">
        <v>240</v>
      </c>
      <c r="K155" s="638">
        <v>1083192</v>
      </c>
    </row>
    <row r="156" spans="1:11" ht="14.45" customHeight="1" x14ac:dyDescent="0.2">
      <c r="A156" s="627" t="s">
        <v>562</v>
      </c>
      <c r="B156" s="628" t="s">
        <v>563</v>
      </c>
      <c r="C156" s="631" t="s">
        <v>582</v>
      </c>
      <c r="D156" s="645" t="s">
        <v>583</v>
      </c>
      <c r="E156" s="631" t="s">
        <v>1621</v>
      </c>
      <c r="F156" s="645" t="s">
        <v>1622</v>
      </c>
      <c r="G156" s="631" t="s">
        <v>1639</v>
      </c>
      <c r="H156" s="631" t="s">
        <v>1640</v>
      </c>
      <c r="I156" s="637">
        <v>0.82333332300186157</v>
      </c>
      <c r="J156" s="637">
        <v>3100</v>
      </c>
      <c r="K156" s="638">
        <v>2550</v>
      </c>
    </row>
    <row r="157" spans="1:11" ht="14.45" customHeight="1" x14ac:dyDescent="0.2">
      <c r="A157" s="627" t="s">
        <v>562</v>
      </c>
      <c r="B157" s="628" t="s">
        <v>563</v>
      </c>
      <c r="C157" s="631" t="s">
        <v>582</v>
      </c>
      <c r="D157" s="645" t="s">
        <v>583</v>
      </c>
      <c r="E157" s="631" t="s">
        <v>1621</v>
      </c>
      <c r="F157" s="645" t="s">
        <v>1622</v>
      </c>
      <c r="G157" s="631" t="s">
        <v>1641</v>
      </c>
      <c r="H157" s="631" t="s">
        <v>1642</v>
      </c>
      <c r="I157" s="637">
        <v>0.4699999988079071</v>
      </c>
      <c r="J157" s="637">
        <v>500</v>
      </c>
      <c r="K157" s="638">
        <v>236.55000305175781</v>
      </c>
    </row>
    <row r="158" spans="1:11" ht="14.45" customHeight="1" x14ac:dyDescent="0.2">
      <c r="A158" s="627" t="s">
        <v>562</v>
      </c>
      <c r="B158" s="628" t="s">
        <v>563</v>
      </c>
      <c r="C158" s="631" t="s">
        <v>582</v>
      </c>
      <c r="D158" s="645" t="s">
        <v>583</v>
      </c>
      <c r="E158" s="631" t="s">
        <v>1621</v>
      </c>
      <c r="F158" s="645" t="s">
        <v>1622</v>
      </c>
      <c r="G158" s="631" t="s">
        <v>1722</v>
      </c>
      <c r="H158" s="631" t="s">
        <v>1723</v>
      </c>
      <c r="I158" s="637">
        <v>1.1385714156287057</v>
      </c>
      <c r="J158" s="637">
        <v>1600</v>
      </c>
      <c r="K158" s="638">
        <v>1821.5999755859375</v>
      </c>
    </row>
    <row r="159" spans="1:11" ht="14.45" customHeight="1" x14ac:dyDescent="0.2">
      <c r="A159" s="627" t="s">
        <v>562</v>
      </c>
      <c r="B159" s="628" t="s">
        <v>563</v>
      </c>
      <c r="C159" s="631" t="s">
        <v>582</v>
      </c>
      <c r="D159" s="645" t="s">
        <v>583</v>
      </c>
      <c r="E159" s="631" t="s">
        <v>1621</v>
      </c>
      <c r="F159" s="645" t="s">
        <v>1622</v>
      </c>
      <c r="G159" s="631" t="s">
        <v>1724</v>
      </c>
      <c r="H159" s="631" t="s">
        <v>1725</v>
      </c>
      <c r="I159" s="637">
        <v>0.57999998331069946</v>
      </c>
      <c r="J159" s="637">
        <v>400</v>
      </c>
      <c r="K159" s="638">
        <v>232</v>
      </c>
    </row>
    <row r="160" spans="1:11" ht="14.45" customHeight="1" x14ac:dyDescent="0.2">
      <c r="A160" s="627" t="s">
        <v>562</v>
      </c>
      <c r="B160" s="628" t="s">
        <v>563</v>
      </c>
      <c r="C160" s="631" t="s">
        <v>582</v>
      </c>
      <c r="D160" s="645" t="s">
        <v>583</v>
      </c>
      <c r="E160" s="631" t="s">
        <v>1621</v>
      </c>
      <c r="F160" s="645" t="s">
        <v>1622</v>
      </c>
      <c r="G160" s="631" t="s">
        <v>1726</v>
      </c>
      <c r="H160" s="631" t="s">
        <v>1727</v>
      </c>
      <c r="I160" s="637">
        <v>2.75</v>
      </c>
      <c r="J160" s="637">
        <v>200</v>
      </c>
      <c r="K160" s="638">
        <v>550</v>
      </c>
    </row>
    <row r="161" spans="1:11" ht="14.45" customHeight="1" x14ac:dyDescent="0.2">
      <c r="A161" s="627" t="s">
        <v>562</v>
      </c>
      <c r="B161" s="628" t="s">
        <v>563</v>
      </c>
      <c r="C161" s="631" t="s">
        <v>582</v>
      </c>
      <c r="D161" s="645" t="s">
        <v>583</v>
      </c>
      <c r="E161" s="631" t="s">
        <v>1621</v>
      </c>
      <c r="F161" s="645" t="s">
        <v>1622</v>
      </c>
      <c r="G161" s="631" t="s">
        <v>1808</v>
      </c>
      <c r="H161" s="631" t="s">
        <v>1809</v>
      </c>
      <c r="I161" s="637">
        <v>8.287500262260437</v>
      </c>
      <c r="J161" s="637">
        <v>240</v>
      </c>
      <c r="K161" s="638">
        <v>1989.0000457763672</v>
      </c>
    </row>
    <row r="162" spans="1:11" ht="14.45" customHeight="1" x14ac:dyDescent="0.2">
      <c r="A162" s="627" t="s">
        <v>562</v>
      </c>
      <c r="B162" s="628" t="s">
        <v>563</v>
      </c>
      <c r="C162" s="631" t="s">
        <v>582</v>
      </c>
      <c r="D162" s="645" t="s">
        <v>583</v>
      </c>
      <c r="E162" s="631" t="s">
        <v>1621</v>
      </c>
      <c r="F162" s="645" t="s">
        <v>1622</v>
      </c>
      <c r="G162" s="631" t="s">
        <v>1736</v>
      </c>
      <c r="H162" s="631" t="s">
        <v>1737</v>
      </c>
      <c r="I162" s="637">
        <v>2.1800000667572021</v>
      </c>
      <c r="J162" s="637">
        <v>200</v>
      </c>
      <c r="K162" s="638">
        <v>435.48001098632813</v>
      </c>
    </row>
    <row r="163" spans="1:11" ht="14.45" customHeight="1" x14ac:dyDescent="0.2">
      <c r="A163" s="627" t="s">
        <v>562</v>
      </c>
      <c r="B163" s="628" t="s">
        <v>563</v>
      </c>
      <c r="C163" s="631" t="s">
        <v>582</v>
      </c>
      <c r="D163" s="645" t="s">
        <v>583</v>
      </c>
      <c r="E163" s="631" t="s">
        <v>1621</v>
      </c>
      <c r="F163" s="645" t="s">
        <v>1622</v>
      </c>
      <c r="G163" s="631" t="s">
        <v>1738</v>
      </c>
      <c r="H163" s="631" t="s">
        <v>1739</v>
      </c>
      <c r="I163" s="637">
        <v>5.8066666920979815</v>
      </c>
      <c r="J163" s="637">
        <v>750</v>
      </c>
      <c r="K163" s="638">
        <v>4355</v>
      </c>
    </row>
    <row r="164" spans="1:11" ht="14.45" customHeight="1" x14ac:dyDescent="0.2">
      <c r="A164" s="627" t="s">
        <v>562</v>
      </c>
      <c r="B164" s="628" t="s">
        <v>563</v>
      </c>
      <c r="C164" s="631" t="s">
        <v>582</v>
      </c>
      <c r="D164" s="645" t="s">
        <v>583</v>
      </c>
      <c r="E164" s="631" t="s">
        <v>1621</v>
      </c>
      <c r="F164" s="645" t="s">
        <v>1622</v>
      </c>
      <c r="G164" s="631" t="s">
        <v>1740</v>
      </c>
      <c r="H164" s="631" t="s">
        <v>1741</v>
      </c>
      <c r="I164" s="637">
        <v>0.47249999642372131</v>
      </c>
      <c r="J164" s="637">
        <v>18400</v>
      </c>
      <c r="K164" s="638">
        <v>8696</v>
      </c>
    </row>
    <row r="165" spans="1:11" ht="14.45" customHeight="1" x14ac:dyDescent="0.2">
      <c r="A165" s="627" t="s">
        <v>562</v>
      </c>
      <c r="B165" s="628" t="s">
        <v>563</v>
      </c>
      <c r="C165" s="631" t="s">
        <v>582</v>
      </c>
      <c r="D165" s="645" t="s">
        <v>583</v>
      </c>
      <c r="E165" s="631" t="s">
        <v>1810</v>
      </c>
      <c r="F165" s="645" t="s">
        <v>1811</v>
      </c>
      <c r="G165" s="631" t="s">
        <v>1812</v>
      </c>
      <c r="H165" s="631" t="s">
        <v>1813</v>
      </c>
      <c r="I165" s="637">
        <v>367.3599853515625</v>
      </c>
      <c r="J165" s="637">
        <v>10</v>
      </c>
      <c r="K165" s="638">
        <v>3673.56005859375</v>
      </c>
    </row>
    <row r="166" spans="1:11" ht="14.45" customHeight="1" x14ac:dyDescent="0.2">
      <c r="A166" s="627" t="s">
        <v>562</v>
      </c>
      <c r="B166" s="628" t="s">
        <v>563</v>
      </c>
      <c r="C166" s="631" t="s">
        <v>582</v>
      </c>
      <c r="D166" s="645" t="s">
        <v>583</v>
      </c>
      <c r="E166" s="631" t="s">
        <v>1810</v>
      </c>
      <c r="F166" s="645" t="s">
        <v>1811</v>
      </c>
      <c r="G166" s="631" t="s">
        <v>1814</v>
      </c>
      <c r="H166" s="631" t="s">
        <v>1815</v>
      </c>
      <c r="I166" s="637">
        <v>11.220000267028809</v>
      </c>
      <c r="J166" s="637">
        <v>20</v>
      </c>
      <c r="K166" s="638">
        <v>224.39999389648438</v>
      </c>
    </row>
    <row r="167" spans="1:11" ht="14.45" customHeight="1" x14ac:dyDescent="0.2">
      <c r="A167" s="627" t="s">
        <v>562</v>
      </c>
      <c r="B167" s="628" t="s">
        <v>563</v>
      </c>
      <c r="C167" s="631" t="s">
        <v>582</v>
      </c>
      <c r="D167" s="645" t="s">
        <v>583</v>
      </c>
      <c r="E167" s="631" t="s">
        <v>1810</v>
      </c>
      <c r="F167" s="645" t="s">
        <v>1811</v>
      </c>
      <c r="G167" s="631" t="s">
        <v>1816</v>
      </c>
      <c r="H167" s="631" t="s">
        <v>1817</v>
      </c>
      <c r="I167" s="637">
        <v>10.170000076293945</v>
      </c>
      <c r="J167" s="637">
        <v>20</v>
      </c>
      <c r="K167" s="638">
        <v>203.39999389648438</v>
      </c>
    </row>
    <row r="168" spans="1:11" ht="14.45" customHeight="1" x14ac:dyDescent="0.2">
      <c r="A168" s="627" t="s">
        <v>562</v>
      </c>
      <c r="B168" s="628" t="s">
        <v>563</v>
      </c>
      <c r="C168" s="631" t="s">
        <v>582</v>
      </c>
      <c r="D168" s="645" t="s">
        <v>583</v>
      </c>
      <c r="E168" s="631" t="s">
        <v>1657</v>
      </c>
      <c r="F168" s="645" t="s">
        <v>1658</v>
      </c>
      <c r="G168" s="631" t="s">
        <v>1818</v>
      </c>
      <c r="H168" s="631" t="s">
        <v>1819</v>
      </c>
      <c r="I168" s="637">
        <v>0.47999998927116394</v>
      </c>
      <c r="J168" s="637">
        <v>400</v>
      </c>
      <c r="K168" s="638">
        <v>192</v>
      </c>
    </row>
    <row r="169" spans="1:11" ht="14.45" customHeight="1" x14ac:dyDescent="0.2">
      <c r="A169" s="627" t="s">
        <v>562</v>
      </c>
      <c r="B169" s="628" t="s">
        <v>563</v>
      </c>
      <c r="C169" s="631" t="s">
        <v>582</v>
      </c>
      <c r="D169" s="645" t="s">
        <v>583</v>
      </c>
      <c r="E169" s="631" t="s">
        <v>1657</v>
      </c>
      <c r="F169" s="645" t="s">
        <v>1658</v>
      </c>
      <c r="G169" s="631" t="s">
        <v>1659</v>
      </c>
      <c r="H169" s="631" t="s">
        <v>1660</v>
      </c>
      <c r="I169" s="637">
        <v>0.30000001192092896</v>
      </c>
      <c r="J169" s="637">
        <v>200</v>
      </c>
      <c r="K169" s="638">
        <v>60</v>
      </c>
    </row>
    <row r="170" spans="1:11" ht="14.45" customHeight="1" x14ac:dyDescent="0.2">
      <c r="A170" s="627" t="s">
        <v>562</v>
      </c>
      <c r="B170" s="628" t="s">
        <v>563</v>
      </c>
      <c r="C170" s="631" t="s">
        <v>582</v>
      </c>
      <c r="D170" s="645" t="s">
        <v>583</v>
      </c>
      <c r="E170" s="631" t="s">
        <v>1657</v>
      </c>
      <c r="F170" s="645" t="s">
        <v>1658</v>
      </c>
      <c r="G170" s="631" t="s">
        <v>1661</v>
      </c>
      <c r="H170" s="631" t="s">
        <v>1662</v>
      </c>
      <c r="I170" s="637">
        <v>0.30000001192092896</v>
      </c>
      <c r="J170" s="637">
        <v>100</v>
      </c>
      <c r="K170" s="638">
        <v>30</v>
      </c>
    </row>
    <row r="171" spans="1:11" ht="14.45" customHeight="1" x14ac:dyDescent="0.2">
      <c r="A171" s="627" t="s">
        <v>562</v>
      </c>
      <c r="B171" s="628" t="s">
        <v>563</v>
      </c>
      <c r="C171" s="631" t="s">
        <v>582</v>
      </c>
      <c r="D171" s="645" t="s">
        <v>583</v>
      </c>
      <c r="E171" s="631" t="s">
        <v>1657</v>
      </c>
      <c r="F171" s="645" t="s">
        <v>1658</v>
      </c>
      <c r="G171" s="631" t="s">
        <v>1820</v>
      </c>
      <c r="H171" s="631" t="s">
        <v>1821</v>
      </c>
      <c r="I171" s="637">
        <v>0.30000001192092896</v>
      </c>
      <c r="J171" s="637">
        <v>100</v>
      </c>
      <c r="K171" s="638">
        <v>30.360000610351563</v>
      </c>
    </row>
    <row r="172" spans="1:11" ht="14.45" customHeight="1" x14ac:dyDescent="0.2">
      <c r="A172" s="627" t="s">
        <v>562</v>
      </c>
      <c r="B172" s="628" t="s">
        <v>563</v>
      </c>
      <c r="C172" s="631" t="s">
        <v>582</v>
      </c>
      <c r="D172" s="645" t="s">
        <v>583</v>
      </c>
      <c r="E172" s="631" t="s">
        <v>1657</v>
      </c>
      <c r="F172" s="645" t="s">
        <v>1658</v>
      </c>
      <c r="G172" s="631" t="s">
        <v>1667</v>
      </c>
      <c r="H172" s="631" t="s">
        <v>1668</v>
      </c>
      <c r="I172" s="637">
        <v>0.96555556191338432</v>
      </c>
      <c r="J172" s="637">
        <v>3600</v>
      </c>
      <c r="K172" s="638">
        <v>3479</v>
      </c>
    </row>
    <row r="173" spans="1:11" ht="14.45" customHeight="1" x14ac:dyDescent="0.2">
      <c r="A173" s="627" t="s">
        <v>562</v>
      </c>
      <c r="B173" s="628" t="s">
        <v>563</v>
      </c>
      <c r="C173" s="631" t="s">
        <v>582</v>
      </c>
      <c r="D173" s="645" t="s">
        <v>583</v>
      </c>
      <c r="E173" s="631" t="s">
        <v>1673</v>
      </c>
      <c r="F173" s="645" t="s">
        <v>1674</v>
      </c>
      <c r="G173" s="631" t="s">
        <v>1752</v>
      </c>
      <c r="H173" s="631" t="s">
        <v>1753</v>
      </c>
      <c r="I173" s="637">
        <v>1.2200000286102295</v>
      </c>
      <c r="J173" s="637">
        <v>200</v>
      </c>
      <c r="K173" s="638">
        <v>243.72999572753906</v>
      </c>
    </row>
    <row r="174" spans="1:11" ht="14.45" customHeight="1" x14ac:dyDescent="0.2">
      <c r="A174" s="627" t="s">
        <v>562</v>
      </c>
      <c r="B174" s="628" t="s">
        <v>563</v>
      </c>
      <c r="C174" s="631" t="s">
        <v>582</v>
      </c>
      <c r="D174" s="645" t="s">
        <v>583</v>
      </c>
      <c r="E174" s="631" t="s">
        <v>1673</v>
      </c>
      <c r="F174" s="645" t="s">
        <v>1674</v>
      </c>
      <c r="G174" s="631" t="s">
        <v>1675</v>
      </c>
      <c r="H174" s="631" t="s">
        <v>1676</v>
      </c>
      <c r="I174" s="637">
        <v>0.68999999761581421</v>
      </c>
      <c r="J174" s="637">
        <v>7600</v>
      </c>
      <c r="K174" s="638">
        <v>5192</v>
      </c>
    </row>
    <row r="175" spans="1:11" ht="14.45" customHeight="1" x14ac:dyDescent="0.2">
      <c r="A175" s="627" t="s">
        <v>562</v>
      </c>
      <c r="B175" s="628" t="s">
        <v>563</v>
      </c>
      <c r="C175" s="631" t="s">
        <v>582</v>
      </c>
      <c r="D175" s="645" t="s">
        <v>583</v>
      </c>
      <c r="E175" s="631" t="s">
        <v>1673</v>
      </c>
      <c r="F175" s="645" t="s">
        <v>1674</v>
      </c>
      <c r="G175" s="631" t="s">
        <v>1677</v>
      </c>
      <c r="H175" s="631" t="s">
        <v>1678</v>
      </c>
      <c r="I175" s="637">
        <v>0.70000000510896954</v>
      </c>
      <c r="J175" s="637">
        <v>9800</v>
      </c>
      <c r="K175" s="638">
        <v>6850</v>
      </c>
    </row>
    <row r="176" spans="1:11" ht="14.45" customHeight="1" x14ac:dyDescent="0.2">
      <c r="A176" s="627" t="s">
        <v>562</v>
      </c>
      <c r="B176" s="628" t="s">
        <v>563</v>
      </c>
      <c r="C176" s="631" t="s">
        <v>582</v>
      </c>
      <c r="D176" s="645" t="s">
        <v>583</v>
      </c>
      <c r="E176" s="631" t="s">
        <v>1673</v>
      </c>
      <c r="F176" s="645" t="s">
        <v>1674</v>
      </c>
      <c r="G176" s="631" t="s">
        <v>1754</v>
      </c>
      <c r="H176" s="631" t="s">
        <v>1755</v>
      </c>
      <c r="I176" s="637">
        <v>0.73666665951410926</v>
      </c>
      <c r="J176" s="637">
        <v>1200</v>
      </c>
      <c r="K176" s="638">
        <v>884</v>
      </c>
    </row>
    <row r="177" spans="1:11" ht="14.45" customHeight="1" x14ac:dyDescent="0.2">
      <c r="A177" s="627" t="s">
        <v>562</v>
      </c>
      <c r="B177" s="628" t="s">
        <v>563</v>
      </c>
      <c r="C177" s="631" t="s">
        <v>582</v>
      </c>
      <c r="D177" s="645" t="s">
        <v>583</v>
      </c>
      <c r="E177" s="631" t="s">
        <v>1673</v>
      </c>
      <c r="F177" s="645" t="s">
        <v>1674</v>
      </c>
      <c r="G177" s="631" t="s">
        <v>1756</v>
      </c>
      <c r="H177" s="631" t="s">
        <v>1757</v>
      </c>
      <c r="I177" s="637">
        <v>0.83500000834465027</v>
      </c>
      <c r="J177" s="637">
        <v>2040</v>
      </c>
      <c r="K177" s="638">
        <v>1703.4000244140625</v>
      </c>
    </row>
    <row r="178" spans="1:11" ht="14.45" customHeight="1" x14ac:dyDescent="0.2">
      <c r="A178" s="627" t="s">
        <v>562</v>
      </c>
      <c r="B178" s="628" t="s">
        <v>563</v>
      </c>
      <c r="C178" s="631" t="s">
        <v>582</v>
      </c>
      <c r="D178" s="645" t="s">
        <v>583</v>
      </c>
      <c r="E178" s="631" t="s">
        <v>1673</v>
      </c>
      <c r="F178" s="645" t="s">
        <v>1674</v>
      </c>
      <c r="G178" s="631" t="s">
        <v>1758</v>
      </c>
      <c r="H178" s="631" t="s">
        <v>1759</v>
      </c>
      <c r="I178" s="637">
        <v>4.8299999237060547</v>
      </c>
      <c r="J178" s="637">
        <v>1000</v>
      </c>
      <c r="K178" s="638">
        <v>4830</v>
      </c>
    </row>
    <row r="179" spans="1:11" ht="14.45" customHeight="1" x14ac:dyDescent="0.2">
      <c r="A179" s="627" t="s">
        <v>562</v>
      </c>
      <c r="B179" s="628" t="s">
        <v>563</v>
      </c>
      <c r="C179" s="631" t="s">
        <v>582</v>
      </c>
      <c r="D179" s="645" t="s">
        <v>583</v>
      </c>
      <c r="E179" s="631" t="s">
        <v>1673</v>
      </c>
      <c r="F179" s="645" t="s">
        <v>1674</v>
      </c>
      <c r="G179" s="631" t="s">
        <v>1675</v>
      </c>
      <c r="H179" s="631" t="s">
        <v>1681</v>
      </c>
      <c r="I179" s="637">
        <v>1.0125000029802322</v>
      </c>
      <c r="J179" s="637">
        <v>3200</v>
      </c>
      <c r="K179" s="638">
        <v>3418</v>
      </c>
    </row>
    <row r="180" spans="1:11" ht="14.45" customHeight="1" x14ac:dyDescent="0.2">
      <c r="A180" s="627" t="s">
        <v>562</v>
      </c>
      <c r="B180" s="628" t="s">
        <v>563</v>
      </c>
      <c r="C180" s="631" t="s">
        <v>582</v>
      </c>
      <c r="D180" s="645" t="s">
        <v>583</v>
      </c>
      <c r="E180" s="631" t="s">
        <v>1673</v>
      </c>
      <c r="F180" s="645" t="s">
        <v>1674</v>
      </c>
      <c r="G180" s="631" t="s">
        <v>1677</v>
      </c>
      <c r="H180" s="631" t="s">
        <v>1682</v>
      </c>
      <c r="I180" s="637">
        <v>1.1559999942779542</v>
      </c>
      <c r="J180" s="637">
        <v>5200</v>
      </c>
      <c r="K180" s="638">
        <v>5996</v>
      </c>
    </row>
    <row r="181" spans="1:11" ht="14.45" customHeight="1" x14ac:dyDescent="0.2">
      <c r="A181" s="627" t="s">
        <v>562</v>
      </c>
      <c r="B181" s="628" t="s">
        <v>563</v>
      </c>
      <c r="C181" s="631" t="s">
        <v>582</v>
      </c>
      <c r="D181" s="645" t="s">
        <v>583</v>
      </c>
      <c r="E181" s="631" t="s">
        <v>1673</v>
      </c>
      <c r="F181" s="645" t="s">
        <v>1674</v>
      </c>
      <c r="G181" s="631" t="s">
        <v>1754</v>
      </c>
      <c r="H181" s="631" t="s">
        <v>1760</v>
      </c>
      <c r="I181" s="637">
        <v>1.1150000095367432</v>
      </c>
      <c r="J181" s="637">
        <v>600</v>
      </c>
      <c r="K181" s="638">
        <v>684</v>
      </c>
    </row>
    <row r="182" spans="1:11" ht="14.45" customHeight="1" x14ac:dyDescent="0.2">
      <c r="A182" s="627" t="s">
        <v>562</v>
      </c>
      <c r="B182" s="628" t="s">
        <v>563</v>
      </c>
      <c r="C182" s="631" t="s">
        <v>582</v>
      </c>
      <c r="D182" s="645" t="s">
        <v>583</v>
      </c>
      <c r="E182" s="631" t="s">
        <v>1673</v>
      </c>
      <c r="F182" s="645" t="s">
        <v>1674</v>
      </c>
      <c r="G182" s="631" t="s">
        <v>1756</v>
      </c>
      <c r="H182" s="631" t="s">
        <v>1822</v>
      </c>
      <c r="I182" s="637">
        <v>0.86000001430511475</v>
      </c>
      <c r="J182" s="637">
        <v>340</v>
      </c>
      <c r="K182" s="638">
        <v>292.39999389648438</v>
      </c>
    </row>
    <row r="183" spans="1:11" ht="14.45" customHeight="1" thickBot="1" x14ac:dyDescent="0.25">
      <c r="A183" s="619" t="s">
        <v>562</v>
      </c>
      <c r="B183" s="620" t="s">
        <v>563</v>
      </c>
      <c r="C183" s="623" t="s">
        <v>582</v>
      </c>
      <c r="D183" s="646" t="s">
        <v>583</v>
      </c>
      <c r="E183" s="623" t="s">
        <v>1673</v>
      </c>
      <c r="F183" s="646" t="s">
        <v>1674</v>
      </c>
      <c r="G183" s="623" t="s">
        <v>1756</v>
      </c>
      <c r="H183" s="623" t="s">
        <v>1761</v>
      </c>
      <c r="I183" s="639">
        <v>1.3500000238418579</v>
      </c>
      <c r="J183" s="639">
        <v>170</v>
      </c>
      <c r="K183" s="640">
        <v>229.5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6FBFB59-C532-4C19-8818-0020E93AFD6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848" t="s">
        <v>129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</row>
    <row r="2" spans="1:19" ht="15.75" thickBot="1" x14ac:dyDescent="0.3">
      <c r="A2" s="370" t="s">
        <v>328</v>
      </c>
      <c r="B2" s="371"/>
    </row>
    <row r="3" spans="1:19" x14ac:dyDescent="0.25">
      <c r="A3" s="862" t="s">
        <v>235</v>
      </c>
      <c r="B3" s="863"/>
      <c r="C3" s="864" t="s">
        <v>224</v>
      </c>
      <c r="D3" s="865"/>
      <c r="E3" s="865"/>
      <c r="F3" s="866"/>
      <c r="G3" s="867" t="s">
        <v>225</v>
      </c>
      <c r="H3" s="868"/>
      <c r="I3" s="868"/>
      <c r="J3" s="869"/>
      <c r="K3" s="870" t="s">
        <v>234</v>
      </c>
      <c r="L3" s="871"/>
      <c r="M3" s="871"/>
      <c r="N3" s="871"/>
      <c r="O3" s="872"/>
      <c r="P3" s="868" t="s">
        <v>293</v>
      </c>
      <c r="Q3" s="868"/>
      <c r="R3" s="868"/>
      <c r="S3" s="869"/>
    </row>
    <row r="4" spans="1:19" ht="15.75" thickBot="1" x14ac:dyDescent="0.3">
      <c r="A4" s="881">
        <v>2020</v>
      </c>
      <c r="B4" s="882"/>
      <c r="C4" s="883" t="s">
        <v>292</v>
      </c>
      <c r="D4" s="885" t="s">
        <v>130</v>
      </c>
      <c r="E4" s="885" t="s">
        <v>95</v>
      </c>
      <c r="F4" s="860" t="s">
        <v>68</v>
      </c>
      <c r="G4" s="875" t="s">
        <v>226</v>
      </c>
      <c r="H4" s="877" t="s">
        <v>230</v>
      </c>
      <c r="I4" s="877" t="s">
        <v>291</v>
      </c>
      <c r="J4" s="879" t="s">
        <v>227</v>
      </c>
      <c r="K4" s="857" t="s">
        <v>290</v>
      </c>
      <c r="L4" s="858"/>
      <c r="M4" s="858"/>
      <c r="N4" s="859"/>
      <c r="O4" s="860" t="s">
        <v>289</v>
      </c>
      <c r="P4" s="849" t="s">
        <v>288</v>
      </c>
      <c r="Q4" s="849" t="s">
        <v>237</v>
      </c>
      <c r="R4" s="851" t="s">
        <v>95</v>
      </c>
      <c r="S4" s="853" t="s">
        <v>236</v>
      </c>
    </row>
    <row r="5" spans="1:19" s="493" customFormat="1" ht="19.149999999999999" customHeight="1" x14ac:dyDescent="0.25">
      <c r="A5" s="855" t="s">
        <v>287</v>
      </c>
      <c r="B5" s="856"/>
      <c r="C5" s="884"/>
      <c r="D5" s="886"/>
      <c r="E5" s="886"/>
      <c r="F5" s="861"/>
      <c r="G5" s="876"/>
      <c r="H5" s="878"/>
      <c r="I5" s="878"/>
      <c r="J5" s="880"/>
      <c r="K5" s="496" t="s">
        <v>228</v>
      </c>
      <c r="L5" s="495" t="s">
        <v>229</v>
      </c>
      <c r="M5" s="495" t="s">
        <v>286</v>
      </c>
      <c r="N5" s="494" t="s">
        <v>3</v>
      </c>
      <c r="O5" s="861"/>
      <c r="P5" s="850"/>
      <c r="Q5" s="850"/>
      <c r="R5" s="852"/>
      <c r="S5" s="854"/>
    </row>
    <row r="6" spans="1:19" ht="15.75" thickBot="1" x14ac:dyDescent="0.3">
      <c r="A6" s="873" t="s">
        <v>223</v>
      </c>
      <c r="B6" s="874"/>
      <c r="C6" s="492">
        <f ca="1">SUM(Tabulka[01 uv_sk])/2</f>
        <v>38.6</v>
      </c>
      <c r="D6" s="490"/>
      <c r="E6" s="490"/>
      <c r="F6" s="489"/>
      <c r="G6" s="491">
        <f ca="1">SUM(Tabulka[05 h_vram])/2</f>
        <v>64918.729999999996</v>
      </c>
      <c r="H6" s="490">
        <f ca="1">SUM(Tabulka[06 h_naduv])/2</f>
        <v>4605.0499999999993</v>
      </c>
      <c r="I6" s="490">
        <f ca="1">SUM(Tabulka[07 h_nadzk])/2</f>
        <v>672.90000000000009</v>
      </c>
      <c r="J6" s="489">
        <f ca="1">SUM(Tabulka[08 h_oon])/2</f>
        <v>671</v>
      </c>
      <c r="K6" s="491">
        <f ca="1">SUM(Tabulka[09 m_kl])/2</f>
        <v>0</v>
      </c>
      <c r="L6" s="490">
        <f ca="1">SUM(Tabulka[10 m_gr])/2</f>
        <v>61000</v>
      </c>
      <c r="M6" s="490">
        <f ca="1">SUM(Tabulka[11 m_jo])/2</f>
        <v>2024910</v>
      </c>
      <c r="N6" s="490">
        <f ca="1">SUM(Tabulka[12 m_oc])/2</f>
        <v>2085910</v>
      </c>
      <c r="O6" s="489">
        <f ca="1">SUM(Tabulka[13 m_sk])/2</f>
        <v>28124569</v>
      </c>
      <c r="P6" s="488">
        <f ca="1">SUM(Tabulka[14_vzsk])/2</f>
        <v>0</v>
      </c>
      <c r="Q6" s="488">
        <f ca="1">SUM(Tabulka[15_vzpl])/2</f>
        <v>5522.3607038123173</v>
      </c>
      <c r="R6" s="487">
        <f ca="1">IF(Q6=0,0,P6/Q6)</f>
        <v>0</v>
      </c>
      <c r="S6" s="486">
        <f ca="1">Q6-P6</f>
        <v>5522.3607038123173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13.083333333333334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21869.699999999993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2093.7999999999997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575.20000000000005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1227716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1288716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13370186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3022.3607038123168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3022.3607038123168</v>
      </c>
    </row>
    <row r="9" spans="1:19" x14ac:dyDescent="0.25">
      <c r="A9" s="468">
        <v>99</v>
      </c>
      <c r="B9" s="467" t="s">
        <v>1839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66777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66777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907199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3022.3607038123168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3022.3607038123168</v>
      </c>
    </row>
    <row r="10" spans="1:19" x14ac:dyDescent="0.25">
      <c r="A10" s="468">
        <v>100</v>
      </c>
      <c r="B10" s="467" t="s">
        <v>1840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58.400000000000006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57.599999999999994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225954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1841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9.4333333333333336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15264.2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1656.3999999999999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1098971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1159971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10818948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>
        <v>203</v>
      </c>
      <c r="B12" s="467" t="s">
        <v>1842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1.8666666666666671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3485.5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61968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61968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1418085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 t="s">
        <v>1824</v>
      </c>
      <c r="B13" s="467"/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21.516666666666666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36349.03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2511.25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702884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702884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13254835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2500</v>
      </c>
    </row>
    <row r="14" spans="1:19" x14ac:dyDescent="0.25">
      <c r="A14" s="468">
        <v>303</v>
      </c>
      <c r="B14" s="467" t="s">
        <v>1843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0.25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25169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25169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691211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2500</v>
      </c>
    </row>
    <row r="15" spans="1:19" x14ac:dyDescent="0.25">
      <c r="A15" s="468">
        <v>304</v>
      </c>
      <c r="B15" s="467" t="s">
        <v>1844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80277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80277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2217612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305</v>
      </c>
      <c r="B16" s="467" t="s">
        <v>1845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43051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43051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711847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408</v>
      </c>
      <c r="B17" s="467" t="s">
        <v>1846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12.183333333333332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20649.03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439430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439430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7573941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1847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632784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419</v>
      </c>
      <c r="B19" s="467" t="s">
        <v>1848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33254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33254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573590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1849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75480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1850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43694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43694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778370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1825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1499548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1851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1499548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6" priority="3" operator="lessThan">
      <formula>0</formula>
    </cfRule>
  </conditionalFormatting>
  <conditionalFormatting sqref="R6:R23">
    <cfRule type="cellIs" dxfId="45" priority="4" operator="greaterThan">
      <formula>1</formula>
    </cfRule>
  </conditionalFormatting>
  <conditionalFormatting sqref="A8:S23">
    <cfRule type="expression" dxfId="44" priority="2">
      <formula>$B8=""</formula>
    </cfRule>
  </conditionalFormatting>
  <conditionalFormatting sqref="P8:S23">
    <cfRule type="expression" dxfId="4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AD177EE-1978-49B8-8465-40FB3D848AE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1838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13.35</v>
      </c>
      <c r="F4" s="497"/>
      <c r="G4" s="497"/>
      <c r="H4" s="497"/>
      <c r="I4" s="497">
        <v>2039.2</v>
      </c>
      <c r="J4" s="497">
        <v>227.2</v>
      </c>
      <c r="K4" s="497">
        <v>68.8</v>
      </c>
      <c r="L4" s="497">
        <v>12</v>
      </c>
      <c r="M4" s="497"/>
      <c r="N4" s="497"/>
      <c r="O4" s="497">
        <v>28754</v>
      </c>
      <c r="P4" s="497">
        <v>28754</v>
      </c>
      <c r="Q4" s="497">
        <v>990770</v>
      </c>
      <c r="R4" s="497"/>
      <c r="S4" s="497">
        <v>3022.3607038123168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50909</v>
      </c>
      <c r="S5">
        <v>3022.3607038123168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0.9</v>
      </c>
      <c r="I6">
        <v>151.19999999999999</v>
      </c>
      <c r="J6">
        <v>23.2</v>
      </c>
      <c r="K6">
        <v>16.8</v>
      </c>
      <c r="Q6">
        <v>64306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9.4499999999999993</v>
      </c>
      <c r="I7">
        <v>1360</v>
      </c>
      <c r="J7">
        <v>172</v>
      </c>
      <c r="K7">
        <v>52</v>
      </c>
      <c r="L7">
        <v>12</v>
      </c>
      <c r="O7">
        <v>28004</v>
      </c>
      <c r="P7">
        <v>28004</v>
      </c>
      <c r="Q7">
        <v>763756</v>
      </c>
    </row>
    <row r="8" spans="1:19" x14ac:dyDescent="0.25">
      <c r="A8" s="504" t="s">
        <v>215</v>
      </c>
      <c r="B8" s="503">
        <v>5</v>
      </c>
      <c r="C8">
        <v>1</v>
      </c>
      <c r="D8">
        <v>203</v>
      </c>
      <c r="E8">
        <v>2</v>
      </c>
      <c r="I8">
        <v>344</v>
      </c>
      <c r="J8">
        <v>12</v>
      </c>
      <c r="O8">
        <v>750</v>
      </c>
      <c r="P8">
        <v>750</v>
      </c>
      <c r="Q8">
        <v>111799</v>
      </c>
    </row>
    <row r="9" spans="1:19" x14ac:dyDescent="0.25">
      <c r="A9" s="502" t="s">
        <v>216</v>
      </c>
      <c r="B9" s="501">
        <v>6</v>
      </c>
      <c r="C9">
        <v>1</v>
      </c>
      <c r="D9" t="s">
        <v>1824</v>
      </c>
      <c r="E9">
        <v>21.3</v>
      </c>
      <c r="I9">
        <v>3473.45</v>
      </c>
      <c r="J9">
        <v>283</v>
      </c>
      <c r="Q9">
        <v>975384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303</v>
      </c>
      <c r="E10">
        <v>1</v>
      </c>
      <c r="I10">
        <v>125.75</v>
      </c>
      <c r="Q10">
        <v>50219</v>
      </c>
      <c r="S10">
        <v>2500</v>
      </c>
    </row>
    <row r="11" spans="1:19" x14ac:dyDescent="0.25">
      <c r="A11" s="502" t="s">
        <v>218</v>
      </c>
      <c r="B11" s="501">
        <v>8</v>
      </c>
      <c r="C11">
        <v>1</v>
      </c>
      <c r="D11">
        <v>304</v>
      </c>
      <c r="E11">
        <v>3</v>
      </c>
      <c r="I11">
        <v>436.5</v>
      </c>
      <c r="Q11">
        <v>167849</v>
      </c>
    </row>
    <row r="12" spans="1:19" x14ac:dyDescent="0.25">
      <c r="A12" s="504" t="s">
        <v>219</v>
      </c>
      <c r="B12" s="503">
        <v>9</v>
      </c>
      <c r="C12">
        <v>1</v>
      </c>
      <c r="D12">
        <v>305</v>
      </c>
      <c r="E12">
        <v>1</v>
      </c>
      <c r="I12">
        <v>168</v>
      </c>
      <c r="Q12">
        <v>50296</v>
      </c>
    </row>
    <row r="13" spans="1:19" x14ac:dyDescent="0.25">
      <c r="A13" s="502" t="s">
        <v>220</v>
      </c>
      <c r="B13" s="501">
        <v>10</v>
      </c>
      <c r="C13">
        <v>1</v>
      </c>
      <c r="D13">
        <v>408</v>
      </c>
      <c r="E13">
        <v>12.3</v>
      </c>
      <c r="I13">
        <v>2065.1999999999998</v>
      </c>
      <c r="J13">
        <v>247</v>
      </c>
      <c r="Q13">
        <v>567770</v>
      </c>
    </row>
    <row r="14" spans="1:19" x14ac:dyDescent="0.25">
      <c r="A14" s="504" t="s">
        <v>221</v>
      </c>
      <c r="B14" s="503">
        <v>11</v>
      </c>
      <c r="C14">
        <v>1</v>
      </c>
      <c r="D14">
        <v>409</v>
      </c>
      <c r="E14">
        <v>1</v>
      </c>
      <c r="I14">
        <v>158</v>
      </c>
      <c r="J14">
        <v>23</v>
      </c>
      <c r="Q14">
        <v>48706</v>
      </c>
    </row>
    <row r="15" spans="1:19" x14ac:dyDescent="0.25">
      <c r="A15" s="502" t="s">
        <v>222</v>
      </c>
      <c r="B15" s="501">
        <v>12</v>
      </c>
      <c r="C15">
        <v>1</v>
      </c>
      <c r="D15">
        <v>419</v>
      </c>
      <c r="E15">
        <v>1</v>
      </c>
      <c r="I15">
        <v>168</v>
      </c>
      <c r="J15">
        <v>13</v>
      </c>
      <c r="Q15">
        <v>39585</v>
      </c>
    </row>
    <row r="16" spans="1:19" x14ac:dyDescent="0.25">
      <c r="A16" s="500" t="s">
        <v>210</v>
      </c>
      <c r="B16" s="499">
        <v>2020</v>
      </c>
      <c r="C16">
        <v>1</v>
      </c>
      <c r="D16">
        <v>642</v>
      </c>
      <c r="E16">
        <v>2</v>
      </c>
      <c r="I16">
        <v>352</v>
      </c>
      <c r="Q16">
        <v>50959</v>
      </c>
    </row>
    <row r="17" spans="3:19" x14ac:dyDescent="0.25">
      <c r="C17">
        <v>1</v>
      </c>
      <c r="D17" t="s">
        <v>1825</v>
      </c>
      <c r="E17">
        <v>4</v>
      </c>
      <c r="I17">
        <v>677.5</v>
      </c>
      <c r="O17">
        <v>750</v>
      </c>
      <c r="P17">
        <v>750</v>
      </c>
      <c r="Q17">
        <v>121272</v>
      </c>
    </row>
    <row r="18" spans="3:19" x14ac:dyDescent="0.25">
      <c r="C18">
        <v>1</v>
      </c>
      <c r="D18">
        <v>30</v>
      </c>
      <c r="E18">
        <v>4</v>
      </c>
      <c r="I18">
        <v>677.5</v>
      </c>
      <c r="O18">
        <v>750</v>
      </c>
      <c r="P18">
        <v>750</v>
      </c>
      <c r="Q18">
        <v>121272</v>
      </c>
    </row>
    <row r="19" spans="3:19" x14ac:dyDescent="0.25">
      <c r="C19" t="s">
        <v>1826</v>
      </c>
      <c r="E19">
        <v>38.650000000000006</v>
      </c>
      <c r="I19">
        <v>6190.15</v>
      </c>
      <c r="J19">
        <v>510.2</v>
      </c>
      <c r="K19">
        <v>68.8</v>
      </c>
      <c r="L19">
        <v>12</v>
      </c>
      <c r="O19">
        <v>29504</v>
      </c>
      <c r="P19">
        <v>29504</v>
      </c>
      <c r="Q19">
        <v>2087426</v>
      </c>
      <c r="S19">
        <v>5522.3607038123173</v>
      </c>
    </row>
    <row r="20" spans="3:19" x14ac:dyDescent="0.25">
      <c r="C20">
        <v>2</v>
      </c>
      <c r="D20" t="s">
        <v>266</v>
      </c>
      <c r="E20">
        <v>13.35</v>
      </c>
      <c r="I20">
        <v>1936</v>
      </c>
      <c r="J20">
        <v>214</v>
      </c>
      <c r="K20">
        <v>72</v>
      </c>
      <c r="O20">
        <v>20004</v>
      </c>
      <c r="P20">
        <v>20004</v>
      </c>
      <c r="Q20">
        <v>1054513</v>
      </c>
    </row>
    <row r="21" spans="3:19" x14ac:dyDescent="0.25">
      <c r="C21">
        <v>2</v>
      </c>
      <c r="D21">
        <v>99</v>
      </c>
      <c r="E21">
        <v>1</v>
      </c>
      <c r="I21">
        <v>160</v>
      </c>
      <c r="J21">
        <v>20</v>
      </c>
      <c r="Q21">
        <v>51613</v>
      </c>
    </row>
    <row r="22" spans="3:19" x14ac:dyDescent="0.25">
      <c r="C22">
        <v>2</v>
      </c>
      <c r="D22">
        <v>100</v>
      </c>
      <c r="E22">
        <v>0.9</v>
      </c>
      <c r="I22">
        <v>144</v>
      </c>
      <c r="J22">
        <v>8</v>
      </c>
      <c r="K22">
        <v>16</v>
      </c>
      <c r="Q22">
        <v>58999</v>
      </c>
    </row>
    <row r="23" spans="3:19" x14ac:dyDescent="0.25">
      <c r="C23">
        <v>2</v>
      </c>
      <c r="D23">
        <v>101</v>
      </c>
      <c r="E23">
        <v>9.4499999999999993</v>
      </c>
      <c r="I23">
        <v>1328</v>
      </c>
      <c r="J23">
        <v>176</v>
      </c>
      <c r="K23">
        <v>56</v>
      </c>
      <c r="O23">
        <v>20004</v>
      </c>
      <c r="P23">
        <v>20004</v>
      </c>
      <c r="Q23">
        <v>833215</v>
      </c>
    </row>
    <row r="24" spans="3:19" x14ac:dyDescent="0.25">
      <c r="C24">
        <v>2</v>
      </c>
      <c r="D24">
        <v>203</v>
      </c>
      <c r="E24">
        <v>2</v>
      </c>
      <c r="I24">
        <v>304</v>
      </c>
      <c r="J24">
        <v>10</v>
      </c>
      <c r="Q24">
        <v>110686</v>
      </c>
    </row>
    <row r="25" spans="3:19" x14ac:dyDescent="0.25">
      <c r="C25">
        <v>2</v>
      </c>
      <c r="D25" t="s">
        <v>1824</v>
      </c>
      <c r="E25">
        <v>21.3</v>
      </c>
      <c r="I25">
        <v>3074.5</v>
      </c>
      <c r="J25">
        <v>253.5</v>
      </c>
      <c r="K25">
        <v>7.95</v>
      </c>
      <c r="O25">
        <v>750</v>
      </c>
      <c r="P25">
        <v>750</v>
      </c>
      <c r="Q25">
        <v>953926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50450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167256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49550</v>
      </c>
    </row>
    <row r="29" spans="3:19" x14ac:dyDescent="0.25">
      <c r="C29">
        <v>2</v>
      </c>
      <c r="D29">
        <v>408</v>
      </c>
      <c r="E29">
        <v>12.3</v>
      </c>
      <c r="I29">
        <v>1690.5</v>
      </c>
      <c r="J29">
        <v>228.5</v>
      </c>
      <c r="K29">
        <v>7.95</v>
      </c>
      <c r="O29">
        <v>750</v>
      </c>
      <c r="P29">
        <v>750</v>
      </c>
      <c r="Q29">
        <v>552432</v>
      </c>
    </row>
    <row r="30" spans="3:19" x14ac:dyDescent="0.25">
      <c r="C30">
        <v>2</v>
      </c>
      <c r="D30">
        <v>409</v>
      </c>
      <c r="E30">
        <v>1</v>
      </c>
      <c r="I30">
        <v>160</v>
      </c>
      <c r="J30">
        <v>13</v>
      </c>
      <c r="Q30">
        <v>44270</v>
      </c>
    </row>
    <row r="31" spans="3:19" x14ac:dyDescent="0.25">
      <c r="C31">
        <v>2</v>
      </c>
      <c r="D31">
        <v>419</v>
      </c>
      <c r="E31">
        <v>1</v>
      </c>
      <c r="I31">
        <v>144</v>
      </c>
      <c r="J31">
        <v>12</v>
      </c>
      <c r="Q31">
        <v>39228</v>
      </c>
    </row>
    <row r="32" spans="3:19" x14ac:dyDescent="0.25">
      <c r="C32">
        <v>2</v>
      </c>
      <c r="D32">
        <v>642</v>
      </c>
      <c r="E32">
        <v>2</v>
      </c>
      <c r="I32">
        <v>320</v>
      </c>
      <c r="Q32">
        <v>50740</v>
      </c>
    </row>
    <row r="33" spans="3:17" x14ac:dyDescent="0.25">
      <c r="C33">
        <v>2</v>
      </c>
      <c r="D33" t="s">
        <v>1825</v>
      </c>
      <c r="E33">
        <v>4</v>
      </c>
      <c r="I33">
        <v>496</v>
      </c>
      <c r="Q33">
        <v>112955</v>
      </c>
    </row>
    <row r="34" spans="3:17" x14ac:dyDescent="0.25">
      <c r="C34">
        <v>2</v>
      </c>
      <c r="D34">
        <v>30</v>
      </c>
      <c r="E34">
        <v>4</v>
      </c>
      <c r="I34">
        <v>496</v>
      </c>
      <c r="Q34">
        <v>112955</v>
      </c>
    </row>
    <row r="35" spans="3:17" x14ac:dyDescent="0.25">
      <c r="C35" t="s">
        <v>1827</v>
      </c>
      <c r="E35">
        <v>38.650000000000006</v>
      </c>
      <c r="I35">
        <v>5506.5</v>
      </c>
      <c r="J35">
        <v>467.5</v>
      </c>
      <c r="K35">
        <v>79.95</v>
      </c>
      <c r="O35">
        <v>20754</v>
      </c>
      <c r="P35">
        <v>20754</v>
      </c>
      <c r="Q35">
        <v>2121394</v>
      </c>
    </row>
    <row r="36" spans="3:17" x14ac:dyDescent="0.25">
      <c r="C36">
        <v>3</v>
      </c>
      <c r="D36" t="s">
        <v>266</v>
      </c>
      <c r="E36">
        <v>13.15</v>
      </c>
      <c r="I36">
        <v>1781.6</v>
      </c>
      <c r="J36">
        <v>54.4</v>
      </c>
      <c r="K36">
        <v>13.6</v>
      </c>
      <c r="L36">
        <v>12</v>
      </c>
      <c r="Q36">
        <v>836522</v>
      </c>
    </row>
    <row r="37" spans="3:17" x14ac:dyDescent="0.25">
      <c r="C37">
        <v>3</v>
      </c>
      <c r="D37">
        <v>99</v>
      </c>
      <c r="E37">
        <v>1</v>
      </c>
      <c r="I37">
        <v>168</v>
      </c>
      <c r="J37">
        <v>4</v>
      </c>
      <c r="Q37">
        <v>44682</v>
      </c>
    </row>
    <row r="38" spans="3:17" x14ac:dyDescent="0.25">
      <c r="C38">
        <v>3</v>
      </c>
      <c r="D38">
        <v>100</v>
      </c>
      <c r="E38">
        <v>0.9</v>
      </c>
      <c r="I38">
        <v>72</v>
      </c>
      <c r="K38">
        <v>8</v>
      </c>
      <c r="Q38">
        <v>23262</v>
      </c>
    </row>
    <row r="39" spans="3:17" x14ac:dyDescent="0.25">
      <c r="C39">
        <v>3</v>
      </c>
      <c r="D39">
        <v>101</v>
      </c>
      <c r="E39">
        <v>9.25</v>
      </c>
      <c r="I39">
        <v>1205.5999999999999</v>
      </c>
      <c r="J39">
        <v>50.4</v>
      </c>
      <c r="K39">
        <v>5.6</v>
      </c>
      <c r="L39">
        <v>12</v>
      </c>
      <c r="Q39">
        <v>661532</v>
      </c>
    </row>
    <row r="40" spans="3:17" x14ac:dyDescent="0.25">
      <c r="C40">
        <v>3</v>
      </c>
      <c r="D40">
        <v>203</v>
      </c>
      <c r="E40">
        <v>2</v>
      </c>
      <c r="I40">
        <v>336</v>
      </c>
      <c r="Q40">
        <v>107046</v>
      </c>
    </row>
    <row r="41" spans="3:17" x14ac:dyDescent="0.25">
      <c r="C41">
        <v>3</v>
      </c>
      <c r="D41" t="s">
        <v>1824</v>
      </c>
      <c r="E41">
        <v>21.3</v>
      </c>
      <c r="I41">
        <v>2807.55</v>
      </c>
      <c r="L41">
        <v>47</v>
      </c>
      <c r="Q41">
        <v>791537</v>
      </c>
    </row>
    <row r="42" spans="3:17" x14ac:dyDescent="0.25">
      <c r="C42">
        <v>3</v>
      </c>
      <c r="D42">
        <v>303</v>
      </c>
      <c r="E42">
        <v>1</v>
      </c>
      <c r="I42">
        <v>165</v>
      </c>
      <c r="Q42">
        <v>45711</v>
      </c>
    </row>
    <row r="43" spans="3:17" x14ac:dyDescent="0.25">
      <c r="C43">
        <v>3</v>
      </c>
      <c r="D43">
        <v>304</v>
      </c>
      <c r="E43">
        <v>3</v>
      </c>
      <c r="I43">
        <v>495</v>
      </c>
      <c r="Q43">
        <v>165860</v>
      </c>
    </row>
    <row r="44" spans="3:17" x14ac:dyDescent="0.25">
      <c r="C44">
        <v>3</v>
      </c>
      <c r="D44">
        <v>305</v>
      </c>
      <c r="E44">
        <v>1</v>
      </c>
      <c r="I44">
        <v>176</v>
      </c>
      <c r="Q44">
        <v>50498</v>
      </c>
    </row>
    <row r="45" spans="3:17" x14ac:dyDescent="0.25">
      <c r="C45">
        <v>3</v>
      </c>
      <c r="D45">
        <v>408</v>
      </c>
      <c r="E45">
        <v>12.3</v>
      </c>
      <c r="I45">
        <v>1411.5500000000002</v>
      </c>
      <c r="L45">
        <v>24</v>
      </c>
      <c r="Q45">
        <v>415420</v>
      </c>
    </row>
    <row r="46" spans="3:17" x14ac:dyDescent="0.25">
      <c r="C46">
        <v>3</v>
      </c>
      <c r="D46">
        <v>409</v>
      </c>
      <c r="E46">
        <v>1</v>
      </c>
      <c r="I46">
        <v>176</v>
      </c>
      <c r="Q46">
        <v>39713</v>
      </c>
    </row>
    <row r="47" spans="3:17" x14ac:dyDescent="0.25">
      <c r="C47">
        <v>3</v>
      </c>
      <c r="D47">
        <v>419</v>
      </c>
      <c r="E47">
        <v>1</v>
      </c>
      <c r="I47">
        <v>80</v>
      </c>
      <c r="Q47">
        <v>24252</v>
      </c>
    </row>
    <row r="48" spans="3:17" x14ac:dyDescent="0.25">
      <c r="C48">
        <v>3</v>
      </c>
      <c r="D48">
        <v>424</v>
      </c>
      <c r="L48">
        <v>23</v>
      </c>
      <c r="Q48">
        <v>2300</v>
      </c>
    </row>
    <row r="49" spans="3:17" x14ac:dyDescent="0.25">
      <c r="C49">
        <v>3</v>
      </c>
      <c r="D49">
        <v>642</v>
      </c>
      <c r="E49">
        <v>2</v>
      </c>
      <c r="I49">
        <v>304</v>
      </c>
      <c r="Q49">
        <v>47783</v>
      </c>
    </row>
    <row r="50" spans="3:17" x14ac:dyDescent="0.25">
      <c r="C50">
        <v>3</v>
      </c>
      <c r="D50" t="s">
        <v>1825</v>
      </c>
      <c r="E50">
        <v>4</v>
      </c>
      <c r="I50">
        <v>496</v>
      </c>
      <c r="Q50">
        <v>97703</v>
      </c>
    </row>
    <row r="51" spans="3:17" x14ac:dyDescent="0.25">
      <c r="C51">
        <v>3</v>
      </c>
      <c r="D51">
        <v>30</v>
      </c>
      <c r="E51">
        <v>4</v>
      </c>
      <c r="I51">
        <v>496</v>
      </c>
      <c r="Q51">
        <v>97703</v>
      </c>
    </row>
    <row r="52" spans="3:17" x14ac:dyDescent="0.25">
      <c r="C52" t="s">
        <v>1828</v>
      </c>
      <c r="E52">
        <v>38.450000000000003</v>
      </c>
      <c r="I52">
        <v>5085.1499999999996</v>
      </c>
      <c r="J52">
        <v>54.4</v>
      </c>
      <c r="K52">
        <v>13.6</v>
      </c>
      <c r="L52">
        <v>59</v>
      </c>
      <c r="Q52">
        <v>1725762</v>
      </c>
    </row>
    <row r="53" spans="3:17" x14ac:dyDescent="0.25">
      <c r="C53">
        <v>4</v>
      </c>
      <c r="D53" t="s">
        <v>266</v>
      </c>
      <c r="E53">
        <v>13.15</v>
      </c>
      <c r="I53">
        <v>1787.2</v>
      </c>
      <c r="J53">
        <v>12</v>
      </c>
      <c r="Q53">
        <v>702339</v>
      </c>
    </row>
    <row r="54" spans="3:17" x14ac:dyDescent="0.25">
      <c r="C54">
        <v>4</v>
      </c>
      <c r="D54">
        <v>99</v>
      </c>
      <c r="E54">
        <v>1</v>
      </c>
      <c r="I54">
        <v>176</v>
      </c>
      <c r="Q54">
        <v>43160</v>
      </c>
    </row>
    <row r="55" spans="3:17" x14ac:dyDescent="0.25">
      <c r="C55">
        <v>4</v>
      </c>
      <c r="D55">
        <v>100</v>
      </c>
      <c r="E55">
        <v>0.9</v>
      </c>
      <c r="I55">
        <v>7.2</v>
      </c>
      <c r="Q55">
        <v>2094</v>
      </c>
    </row>
    <row r="56" spans="3:17" x14ac:dyDescent="0.25">
      <c r="C56">
        <v>4</v>
      </c>
      <c r="D56">
        <v>101</v>
      </c>
      <c r="E56">
        <v>9.25</v>
      </c>
      <c r="I56">
        <v>1252</v>
      </c>
      <c r="J56">
        <v>12</v>
      </c>
      <c r="Q56">
        <v>550415</v>
      </c>
    </row>
    <row r="57" spans="3:17" x14ac:dyDescent="0.25">
      <c r="C57">
        <v>4</v>
      </c>
      <c r="D57">
        <v>203</v>
      </c>
      <c r="E57">
        <v>2</v>
      </c>
      <c r="I57">
        <v>352</v>
      </c>
      <c r="Q57">
        <v>106670</v>
      </c>
    </row>
    <row r="58" spans="3:17" x14ac:dyDescent="0.25">
      <c r="C58">
        <v>4</v>
      </c>
      <c r="D58" t="s">
        <v>1824</v>
      </c>
      <c r="E58">
        <v>21.3</v>
      </c>
      <c r="I58">
        <v>2888.4300000000003</v>
      </c>
      <c r="J58">
        <v>99</v>
      </c>
      <c r="L58">
        <v>222</v>
      </c>
      <c r="O58">
        <v>20000</v>
      </c>
      <c r="P58">
        <v>20000</v>
      </c>
      <c r="Q58">
        <v>818525</v>
      </c>
    </row>
    <row r="59" spans="3:17" x14ac:dyDescent="0.25">
      <c r="C59">
        <v>4</v>
      </c>
      <c r="D59">
        <v>303</v>
      </c>
      <c r="E59">
        <v>1</v>
      </c>
      <c r="I59">
        <v>129.25</v>
      </c>
      <c r="Q59">
        <v>49315</v>
      </c>
    </row>
    <row r="60" spans="3:17" x14ac:dyDescent="0.25">
      <c r="C60">
        <v>4</v>
      </c>
      <c r="D60">
        <v>304</v>
      </c>
      <c r="E60">
        <v>3</v>
      </c>
      <c r="I60">
        <v>468</v>
      </c>
      <c r="Q60">
        <v>163530</v>
      </c>
    </row>
    <row r="61" spans="3:17" x14ac:dyDescent="0.25">
      <c r="C61">
        <v>4</v>
      </c>
      <c r="D61">
        <v>305</v>
      </c>
      <c r="E61">
        <v>1</v>
      </c>
      <c r="I61">
        <v>176</v>
      </c>
      <c r="J61">
        <v>12</v>
      </c>
      <c r="O61">
        <v>5000</v>
      </c>
      <c r="P61">
        <v>5000</v>
      </c>
      <c r="Q61">
        <v>59480</v>
      </c>
    </row>
    <row r="62" spans="3:17" x14ac:dyDescent="0.25">
      <c r="C62">
        <v>4</v>
      </c>
      <c r="D62">
        <v>408</v>
      </c>
      <c r="E62">
        <v>12.3</v>
      </c>
      <c r="I62">
        <v>1627.18</v>
      </c>
      <c r="J62">
        <v>87</v>
      </c>
      <c r="L62">
        <v>54</v>
      </c>
      <c r="O62">
        <v>15000</v>
      </c>
      <c r="P62">
        <v>15000</v>
      </c>
      <c r="Q62">
        <v>444665</v>
      </c>
    </row>
    <row r="63" spans="3:17" x14ac:dyDescent="0.25">
      <c r="C63">
        <v>4</v>
      </c>
      <c r="D63">
        <v>409</v>
      </c>
      <c r="E63">
        <v>1</v>
      </c>
      <c r="I63">
        <v>176</v>
      </c>
      <c r="Q63">
        <v>39150</v>
      </c>
    </row>
    <row r="64" spans="3:17" x14ac:dyDescent="0.25">
      <c r="C64">
        <v>4</v>
      </c>
      <c r="D64">
        <v>419</v>
      </c>
      <c r="E64">
        <v>1</v>
      </c>
    </row>
    <row r="65" spans="3:17" x14ac:dyDescent="0.25">
      <c r="C65">
        <v>4</v>
      </c>
      <c r="D65">
        <v>424</v>
      </c>
      <c r="L65">
        <v>168</v>
      </c>
      <c r="Q65">
        <v>14700</v>
      </c>
    </row>
    <row r="66" spans="3:17" x14ac:dyDescent="0.25">
      <c r="C66">
        <v>4</v>
      </c>
      <c r="D66">
        <v>642</v>
      </c>
      <c r="E66">
        <v>2</v>
      </c>
      <c r="I66">
        <v>312</v>
      </c>
      <c r="Q66">
        <v>47685</v>
      </c>
    </row>
    <row r="67" spans="3:17" x14ac:dyDescent="0.25">
      <c r="C67">
        <v>4</v>
      </c>
      <c r="D67" t="s">
        <v>1825</v>
      </c>
      <c r="E67">
        <v>4</v>
      </c>
      <c r="I67">
        <v>392</v>
      </c>
      <c r="O67">
        <v>7500</v>
      </c>
      <c r="P67">
        <v>7500</v>
      </c>
      <c r="Q67">
        <v>70721</v>
      </c>
    </row>
    <row r="68" spans="3:17" x14ac:dyDescent="0.25">
      <c r="C68">
        <v>4</v>
      </c>
      <c r="D68">
        <v>30</v>
      </c>
      <c r="E68">
        <v>4</v>
      </c>
      <c r="I68">
        <v>392</v>
      </c>
      <c r="O68">
        <v>7500</v>
      </c>
      <c r="P68">
        <v>7500</v>
      </c>
      <c r="Q68">
        <v>70721</v>
      </c>
    </row>
    <row r="69" spans="3:17" x14ac:dyDescent="0.25">
      <c r="C69" t="s">
        <v>1829</v>
      </c>
      <c r="E69">
        <v>38.450000000000003</v>
      </c>
      <c r="I69">
        <v>5067.63</v>
      </c>
      <c r="J69">
        <v>111</v>
      </c>
      <c r="L69">
        <v>222</v>
      </c>
      <c r="O69">
        <v>27500</v>
      </c>
      <c r="P69">
        <v>27500</v>
      </c>
      <c r="Q69">
        <v>1591585</v>
      </c>
    </row>
    <row r="70" spans="3:17" x14ac:dyDescent="0.25">
      <c r="C70">
        <v>5</v>
      </c>
      <c r="D70" t="s">
        <v>266</v>
      </c>
      <c r="E70">
        <v>13.15</v>
      </c>
      <c r="I70">
        <v>1807.6</v>
      </c>
      <c r="J70">
        <v>273.39999999999998</v>
      </c>
      <c r="K70">
        <v>21.6</v>
      </c>
      <c r="Q70">
        <v>911372</v>
      </c>
    </row>
    <row r="71" spans="3:17" x14ac:dyDescent="0.25">
      <c r="C71">
        <v>5</v>
      </c>
      <c r="D71">
        <v>99</v>
      </c>
      <c r="E71">
        <v>1</v>
      </c>
      <c r="I71">
        <v>144</v>
      </c>
      <c r="J71">
        <v>36</v>
      </c>
      <c r="Q71">
        <v>56869</v>
      </c>
    </row>
    <row r="72" spans="3:17" x14ac:dyDescent="0.25">
      <c r="C72">
        <v>5</v>
      </c>
      <c r="D72">
        <v>100</v>
      </c>
      <c r="E72">
        <v>0.9</v>
      </c>
      <c r="I72">
        <v>100.8</v>
      </c>
      <c r="J72">
        <v>6.4</v>
      </c>
      <c r="K72">
        <v>5.6</v>
      </c>
      <c r="Q72">
        <v>34900</v>
      </c>
    </row>
    <row r="73" spans="3:17" x14ac:dyDescent="0.25">
      <c r="C73">
        <v>5</v>
      </c>
      <c r="D73">
        <v>101</v>
      </c>
      <c r="E73">
        <v>9.25</v>
      </c>
      <c r="I73">
        <v>1226.8</v>
      </c>
      <c r="J73">
        <v>220</v>
      </c>
      <c r="K73">
        <v>16</v>
      </c>
      <c r="Q73">
        <v>708748</v>
      </c>
    </row>
    <row r="74" spans="3:17" x14ac:dyDescent="0.25">
      <c r="C74">
        <v>5</v>
      </c>
      <c r="D74">
        <v>203</v>
      </c>
      <c r="E74">
        <v>2</v>
      </c>
      <c r="I74">
        <v>336</v>
      </c>
      <c r="J74">
        <v>11</v>
      </c>
      <c r="Q74">
        <v>110855</v>
      </c>
    </row>
    <row r="75" spans="3:17" x14ac:dyDescent="0.25">
      <c r="C75">
        <v>5</v>
      </c>
      <c r="D75" t="s">
        <v>1824</v>
      </c>
      <c r="E75">
        <v>21.3</v>
      </c>
      <c r="I75">
        <v>3081.9</v>
      </c>
      <c r="J75">
        <v>272</v>
      </c>
      <c r="K75">
        <v>14.9</v>
      </c>
      <c r="L75">
        <v>126</v>
      </c>
      <c r="Q75">
        <v>925763</v>
      </c>
    </row>
    <row r="76" spans="3:17" x14ac:dyDescent="0.25">
      <c r="C76">
        <v>5</v>
      </c>
      <c r="D76">
        <v>303</v>
      </c>
      <c r="E76">
        <v>1</v>
      </c>
      <c r="I76">
        <v>157.5</v>
      </c>
      <c r="Q76">
        <v>55053</v>
      </c>
    </row>
    <row r="77" spans="3:17" x14ac:dyDescent="0.25">
      <c r="C77">
        <v>5</v>
      </c>
      <c r="D77">
        <v>304</v>
      </c>
      <c r="E77">
        <v>3</v>
      </c>
      <c r="I77">
        <v>438</v>
      </c>
      <c r="Q77">
        <v>171400</v>
      </c>
    </row>
    <row r="78" spans="3:17" x14ac:dyDescent="0.25">
      <c r="C78">
        <v>5</v>
      </c>
      <c r="D78">
        <v>305</v>
      </c>
      <c r="E78">
        <v>1</v>
      </c>
      <c r="I78">
        <v>165.5</v>
      </c>
      <c r="J78">
        <v>4</v>
      </c>
      <c r="Q78">
        <v>50962</v>
      </c>
    </row>
    <row r="79" spans="3:17" x14ac:dyDescent="0.25">
      <c r="C79">
        <v>5</v>
      </c>
      <c r="D79">
        <v>408</v>
      </c>
      <c r="E79">
        <v>12.3</v>
      </c>
      <c r="I79">
        <v>1720.9</v>
      </c>
      <c r="J79">
        <v>231</v>
      </c>
      <c r="K79">
        <v>14.9</v>
      </c>
      <c r="Q79">
        <v>508706</v>
      </c>
    </row>
    <row r="80" spans="3:17" x14ac:dyDescent="0.25">
      <c r="C80">
        <v>5</v>
      </c>
      <c r="D80">
        <v>409</v>
      </c>
      <c r="E80">
        <v>1</v>
      </c>
      <c r="I80">
        <v>160</v>
      </c>
      <c r="J80">
        <v>24</v>
      </c>
      <c r="Q80">
        <v>48612</v>
      </c>
    </row>
    <row r="81" spans="3:17" x14ac:dyDescent="0.25">
      <c r="C81">
        <v>5</v>
      </c>
      <c r="D81">
        <v>419</v>
      </c>
      <c r="E81">
        <v>1</v>
      </c>
      <c r="I81">
        <v>112</v>
      </c>
      <c r="J81">
        <v>13</v>
      </c>
      <c r="Q81">
        <v>27654</v>
      </c>
    </row>
    <row r="82" spans="3:17" x14ac:dyDescent="0.25">
      <c r="C82">
        <v>5</v>
      </c>
      <c r="D82">
        <v>424</v>
      </c>
      <c r="L82">
        <v>126</v>
      </c>
      <c r="Q82">
        <v>12600</v>
      </c>
    </row>
    <row r="83" spans="3:17" x14ac:dyDescent="0.25">
      <c r="C83">
        <v>5</v>
      </c>
      <c r="D83">
        <v>642</v>
      </c>
      <c r="E83">
        <v>2</v>
      </c>
      <c r="I83">
        <v>328</v>
      </c>
      <c r="Q83">
        <v>50776</v>
      </c>
    </row>
    <row r="84" spans="3:17" x14ac:dyDescent="0.25">
      <c r="C84">
        <v>5</v>
      </c>
      <c r="D84" t="s">
        <v>1825</v>
      </c>
      <c r="E84">
        <v>4</v>
      </c>
      <c r="I84">
        <v>420</v>
      </c>
      <c r="Q84">
        <v>76557</v>
      </c>
    </row>
    <row r="85" spans="3:17" x14ac:dyDescent="0.25">
      <c r="C85">
        <v>5</v>
      </c>
      <c r="D85">
        <v>30</v>
      </c>
      <c r="E85">
        <v>4</v>
      </c>
      <c r="I85">
        <v>420</v>
      </c>
      <c r="Q85">
        <v>76557</v>
      </c>
    </row>
    <row r="86" spans="3:17" x14ac:dyDescent="0.25">
      <c r="C86" t="s">
        <v>1830</v>
      </c>
      <c r="E86">
        <v>38.450000000000003</v>
      </c>
      <c r="I86">
        <v>5309.5</v>
      </c>
      <c r="J86">
        <v>545.4</v>
      </c>
      <c r="K86">
        <v>36.5</v>
      </c>
      <c r="L86">
        <v>126</v>
      </c>
      <c r="Q86">
        <v>1913692</v>
      </c>
    </row>
    <row r="87" spans="3:17" x14ac:dyDescent="0.25">
      <c r="C87">
        <v>6</v>
      </c>
      <c r="D87" t="s">
        <v>266</v>
      </c>
      <c r="E87">
        <v>13.15</v>
      </c>
      <c r="I87">
        <v>1746.3999999999999</v>
      </c>
      <c r="J87">
        <v>272.8</v>
      </c>
      <c r="K87">
        <v>24.799999999999997</v>
      </c>
      <c r="Q87">
        <v>930118</v>
      </c>
    </row>
    <row r="88" spans="3:17" x14ac:dyDescent="0.25">
      <c r="C88">
        <v>6</v>
      </c>
      <c r="D88">
        <v>99</v>
      </c>
      <c r="E88">
        <v>1</v>
      </c>
      <c r="I88">
        <v>160</v>
      </c>
      <c r="J88">
        <v>26</v>
      </c>
      <c r="Q88">
        <v>52561</v>
      </c>
    </row>
    <row r="89" spans="3:17" x14ac:dyDescent="0.25">
      <c r="C89">
        <v>6</v>
      </c>
      <c r="D89">
        <v>100</v>
      </c>
      <c r="E89">
        <v>0.9</v>
      </c>
      <c r="I89">
        <v>100.8</v>
      </c>
      <c r="J89">
        <v>20.8</v>
      </c>
      <c r="K89">
        <v>11.2</v>
      </c>
      <c r="Q89">
        <v>42393</v>
      </c>
    </row>
    <row r="90" spans="3:17" x14ac:dyDescent="0.25">
      <c r="C90">
        <v>6</v>
      </c>
      <c r="D90">
        <v>101</v>
      </c>
      <c r="E90">
        <v>9.25</v>
      </c>
      <c r="I90">
        <v>1181.5999999999999</v>
      </c>
      <c r="J90">
        <v>218</v>
      </c>
      <c r="K90">
        <v>13.6</v>
      </c>
      <c r="Q90">
        <v>724454</v>
      </c>
    </row>
    <row r="91" spans="3:17" x14ac:dyDescent="0.25">
      <c r="C91">
        <v>6</v>
      </c>
      <c r="D91">
        <v>203</v>
      </c>
      <c r="E91">
        <v>2</v>
      </c>
      <c r="I91">
        <v>304</v>
      </c>
      <c r="J91">
        <v>8</v>
      </c>
      <c r="Q91">
        <v>110710</v>
      </c>
    </row>
    <row r="92" spans="3:17" x14ac:dyDescent="0.25">
      <c r="C92">
        <v>6</v>
      </c>
      <c r="D92" t="s">
        <v>1824</v>
      </c>
      <c r="E92">
        <v>21.3</v>
      </c>
      <c r="I92">
        <v>3301.8</v>
      </c>
      <c r="J92">
        <v>297</v>
      </c>
      <c r="L92">
        <v>84</v>
      </c>
      <c r="Q92">
        <v>985899</v>
      </c>
    </row>
    <row r="93" spans="3:17" x14ac:dyDescent="0.25">
      <c r="C93">
        <v>6</v>
      </c>
      <c r="D93">
        <v>303</v>
      </c>
      <c r="E93">
        <v>1</v>
      </c>
      <c r="I93">
        <v>165</v>
      </c>
      <c r="Q93">
        <v>50973</v>
      </c>
    </row>
    <row r="94" spans="3:17" x14ac:dyDescent="0.25">
      <c r="C94">
        <v>6</v>
      </c>
      <c r="D94">
        <v>304</v>
      </c>
      <c r="E94">
        <v>3</v>
      </c>
      <c r="I94">
        <v>474</v>
      </c>
      <c r="Q94">
        <v>158717</v>
      </c>
    </row>
    <row r="95" spans="3:17" x14ac:dyDescent="0.25">
      <c r="C95">
        <v>6</v>
      </c>
      <c r="D95">
        <v>305</v>
      </c>
      <c r="E95">
        <v>1</v>
      </c>
      <c r="I95">
        <v>176</v>
      </c>
      <c r="J95">
        <v>4</v>
      </c>
      <c r="Q95">
        <v>50890</v>
      </c>
    </row>
    <row r="96" spans="3:17" x14ac:dyDescent="0.25">
      <c r="C96">
        <v>6</v>
      </c>
      <c r="D96">
        <v>408</v>
      </c>
      <c r="E96">
        <v>12.3</v>
      </c>
      <c r="I96">
        <v>1806.8000000000002</v>
      </c>
      <c r="J96">
        <v>255</v>
      </c>
      <c r="Q96">
        <v>580885</v>
      </c>
    </row>
    <row r="97" spans="3:17" x14ac:dyDescent="0.25">
      <c r="C97">
        <v>6</v>
      </c>
      <c r="D97">
        <v>409</v>
      </c>
      <c r="E97">
        <v>1</v>
      </c>
      <c r="I97">
        <v>160</v>
      </c>
      <c r="J97">
        <v>15</v>
      </c>
      <c r="Q97">
        <v>44972</v>
      </c>
    </row>
    <row r="98" spans="3:17" x14ac:dyDescent="0.25">
      <c r="C98">
        <v>6</v>
      </c>
      <c r="D98">
        <v>419</v>
      </c>
      <c r="E98">
        <v>1</v>
      </c>
      <c r="I98">
        <v>168</v>
      </c>
      <c r="J98">
        <v>23</v>
      </c>
      <c r="Q98">
        <v>48722</v>
      </c>
    </row>
    <row r="99" spans="3:17" x14ac:dyDescent="0.25">
      <c r="C99">
        <v>6</v>
      </c>
      <c r="D99">
        <v>424</v>
      </c>
      <c r="L99">
        <v>84</v>
      </c>
    </row>
    <row r="100" spans="3:17" x14ac:dyDescent="0.25">
      <c r="C100">
        <v>6</v>
      </c>
      <c r="D100">
        <v>642</v>
      </c>
      <c r="E100">
        <v>2</v>
      </c>
      <c r="I100">
        <v>352</v>
      </c>
      <c r="Q100">
        <v>50740</v>
      </c>
    </row>
    <row r="101" spans="3:17" x14ac:dyDescent="0.25">
      <c r="C101">
        <v>6</v>
      </c>
      <c r="D101" t="s">
        <v>1825</v>
      </c>
      <c r="E101">
        <v>4</v>
      </c>
      <c r="I101">
        <v>649</v>
      </c>
      <c r="Q101">
        <v>126119</v>
      </c>
    </row>
    <row r="102" spans="3:17" x14ac:dyDescent="0.25">
      <c r="C102">
        <v>6</v>
      </c>
      <c r="D102">
        <v>30</v>
      </c>
      <c r="E102">
        <v>4</v>
      </c>
      <c r="I102">
        <v>649</v>
      </c>
      <c r="Q102">
        <v>126119</v>
      </c>
    </row>
    <row r="103" spans="3:17" x14ac:dyDescent="0.25">
      <c r="C103" t="s">
        <v>1831</v>
      </c>
      <c r="E103">
        <v>38.450000000000003</v>
      </c>
      <c r="I103">
        <v>5697.2</v>
      </c>
      <c r="J103">
        <v>569.79999999999995</v>
      </c>
      <c r="K103">
        <v>24.799999999999997</v>
      </c>
      <c r="L103">
        <v>84</v>
      </c>
      <c r="Q103">
        <v>2042136</v>
      </c>
    </row>
    <row r="104" spans="3:17" x14ac:dyDescent="0.25">
      <c r="C104">
        <v>7</v>
      </c>
      <c r="D104" t="s">
        <v>266</v>
      </c>
      <c r="E104">
        <v>13.15</v>
      </c>
      <c r="I104">
        <v>1608.8</v>
      </c>
      <c r="J104">
        <v>161.80000000000001</v>
      </c>
      <c r="K104">
        <v>55.2</v>
      </c>
      <c r="O104">
        <v>556702</v>
      </c>
      <c r="P104">
        <v>556702</v>
      </c>
      <c r="Q104">
        <v>1645190</v>
      </c>
    </row>
    <row r="105" spans="3:17" x14ac:dyDescent="0.25">
      <c r="C105">
        <v>7</v>
      </c>
      <c r="D105">
        <v>99</v>
      </c>
      <c r="E105">
        <v>1</v>
      </c>
      <c r="I105">
        <v>184</v>
      </c>
      <c r="J105">
        <v>28</v>
      </c>
      <c r="O105">
        <v>20008</v>
      </c>
      <c r="P105">
        <v>20008</v>
      </c>
      <c r="Q105">
        <v>71566</v>
      </c>
    </row>
    <row r="106" spans="3:17" x14ac:dyDescent="0.25">
      <c r="C106">
        <v>7</v>
      </c>
      <c r="D106">
        <v>101</v>
      </c>
      <c r="E106">
        <v>10.15</v>
      </c>
      <c r="I106">
        <v>1136.8</v>
      </c>
      <c r="J106">
        <v>124.8</v>
      </c>
      <c r="K106">
        <v>55.2</v>
      </c>
      <c r="O106">
        <v>506562</v>
      </c>
      <c r="P106">
        <v>506562</v>
      </c>
      <c r="Q106">
        <v>1431787</v>
      </c>
    </row>
    <row r="107" spans="3:17" x14ac:dyDescent="0.25">
      <c r="C107">
        <v>7</v>
      </c>
      <c r="D107">
        <v>203</v>
      </c>
      <c r="E107">
        <v>2</v>
      </c>
      <c r="I107">
        <v>288</v>
      </c>
      <c r="J107">
        <v>9</v>
      </c>
      <c r="O107">
        <v>30132</v>
      </c>
      <c r="P107">
        <v>30132</v>
      </c>
      <c r="Q107">
        <v>141837</v>
      </c>
    </row>
    <row r="108" spans="3:17" x14ac:dyDescent="0.25">
      <c r="C108">
        <v>7</v>
      </c>
      <c r="D108" t="s">
        <v>1824</v>
      </c>
      <c r="E108">
        <v>21.2</v>
      </c>
      <c r="I108">
        <v>2396.5500000000002</v>
      </c>
      <c r="J108">
        <v>145.5</v>
      </c>
      <c r="K108">
        <v>48.2</v>
      </c>
      <c r="O108">
        <v>280975</v>
      </c>
      <c r="P108">
        <v>280975</v>
      </c>
      <c r="Q108">
        <v>1241269</v>
      </c>
    </row>
    <row r="109" spans="3:17" x14ac:dyDescent="0.25">
      <c r="C109">
        <v>7</v>
      </c>
      <c r="D109">
        <v>303</v>
      </c>
      <c r="E109">
        <v>1</v>
      </c>
      <c r="I109">
        <v>46.5</v>
      </c>
      <c r="O109">
        <v>10148</v>
      </c>
      <c r="P109">
        <v>10148</v>
      </c>
      <c r="Q109">
        <v>59260</v>
      </c>
    </row>
    <row r="110" spans="3:17" x14ac:dyDescent="0.25">
      <c r="C110">
        <v>7</v>
      </c>
      <c r="D110">
        <v>304</v>
      </c>
      <c r="E110">
        <v>3</v>
      </c>
      <c r="I110">
        <v>152.75</v>
      </c>
      <c r="O110">
        <v>33650</v>
      </c>
      <c r="P110">
        <v>33650</v>
      </c>
      <c r="Q110">
        <v>192835</v>
      </c>
    </row>
    <row r="111" spans="3:17" x14ac:dyDescent="0.25">
      <c r="C111">
        <v>7</v>
      </c>
      <c r="D111">
        <v>305</v>
      </c>
      <c r="E111">
        <v>1</v>
      </c>
      <c r="I111">
        <v>48</v>
      </c>
      <c r="O111">
        <v>16950</v>
      </c>
      <c r="P111">
        <v>16950</v>
      </c>
      <c r="Q111">
        <v>70507</v>
      </c>
    </row>
    <row r="112" spans="3:17" x14ac:dyDescent="0.25">
      <c r="C112">
        <v>7</v>
      </c>
      <c r="D112">
        <v>408</v>
      </c>
      <c r="E112">
        <v>12.2</v>
      </c>
      <c r="I112">
        <v>1690.8</v>
      </c>
      <c r="J112">
        <v>136.5</v>
      </c>
      <c r="K112">
        <v>48.2</v>
      </c>
      <c r="O112">
        <v>178296</v>
      </c>
      <c r="P112">
        <v>178296</v>
      </c>
      <c r="Q112">
        <v>744071</v>
      </c>
    </row>
    <row r="113" spans="3:17" x14ac:dyDescent="0.25">
      <c r="C113">
        <v>7</v>
      </c>
      <c r="D113">
        <v>409</v>
      </c>
      <c r="E113">
        <v>1</v>
      </c>
      <c r="I113">
        <v>100</v>
      </c>
      <c r="J113">
        <v>4</v>
      </c>
      <c r="O113">
        <v>12006</v>
      </c>
      <c r="P113">
        <v>12006</v>
      </c>
      <c r="Q113">
        <v>54275</v>
      </c>
    </row>
    <row r="114" spans="3:17" x14ac:dyDescent="0.25">
      <c r="C114">
        <v>7</v>
      </c>
      <c r="D114">
        <v>419</v>
      </c>
      <c r="E114">
        <v>1</v>
      </c>
      <c r="I114">
        <v>134.5</v>
      </c>
      <c r="J114">
        <v>5</v>
      </c>
      <c r="O114">
        <v>11187</v>
      </c>
      <c r="P114">
        <v>11187</v>
      </c>
      <c r="Q114">
        <v>49607</v>
      </c>
    </row>
    <row r="115" spans="3:17" x14ac:dyDescent="0.25">
      <c r="C115">
        <v>7</v>
      </c>
      <c r="D115">
        <v>642</v>
      </c>
      <c r="E115">
        <v>2</v>
      </c>
      <c r="I115">
        <v>224</v>
      </c>
      <c r="O115">
        <v>18738</v>
      </c>
      <c r="P115">
        <v>18738</v>
      </c>
      <c r="Q115">
        <v>70714</v>
      </c>
    </row>
    <row r="116" spans="3:17" x14ac:dyDescent="0.25">
      <c r="C116">
        <v>7</v>
      </c>
      <c r="D116" t="s">
        <v>1825</v>
      </c>
      <c r="E116">
        <v>4</v>
      </c>
      <c r="I116">
        <v>596</v>
      </c>
      <c r="O116">
        <v>37119</v>
      </c>
      <c r="P116">
        <v>37119</v>
      </c>
      <c r="Q116">
        <v>159573</v>
      </c>
    </row>
    <row r="117" spans="3:17" x14ac:dyDescent="0.25">
      <c r="C117">
        <v>7</v>
      </c>
      <c r="D117">
        <v>30</v>
      </c>
      <c r="E117">
        <v>4</v>
      </c>
      <c r="I117">
        <v>596</v>
      </c>
      <c r="O117">
        <v>37119</v>
      </c>
      <c r="P117">
        <v>37119</v>
      </c>
      <c r="Q117">
        <v>159573</v>
      </c>
    </row>
    <row r="118" spans="3:17" x14ac:dyDescent="0.25">
      <c r="C118" t="s">
        <v>1832</v>
      </c>
      <c r="E118">
        <v>38.349999999999994</v>
      </c>
      <c r="I118">
        <v>4601.3500000000004</v>
      </c>
      <c r="J118">
        <v>307.3</v>
      </c>
      <c r="K118">
        <v>103.4</v>
      </c>
      <c r="O118">
        <v>874796</v>
      </c>
      <c r="P118">
        <v>874796</v>
      </c>
      <c r="Q118">
        <v>3046032</v>
      </c>
    </row>
    <row r="119" spans="3:17" x14ac:dyDescent="0.25">
      <c r="C119">
        <v>8</v>
      </c>
      <c r="D119" t="s">
        <v>266</v>
      </c>
      <c r="E119">
        <v>13.15</v>
      </c>
      <c r="I119">
        <v>1440</v>
      </c>
      <c r="J119">
        <v>154</v>
      </c>
      <c r="K119">
        <v>64</v>
      </c>
      <c r="L119">
        <v>24</v>
      </c>
      <c r="O119">
        <v>10000</v>
      </c>
      <c r="P119">
        <v>10000</v>
      </c>
      <c r="Q119">
        <v>1021567</v>
      </c>
    </row>
    <row r="120" spans="3:17" x14ac:dyDescent="0.25">
      <c r="C120">
        <v>8</v>
      </c>
      <c r="D120">
        <v>99</v>
      </c>
      <c r="E120">
        <v>1</v>
      </c>
      <c r="I120">
        <v>128</v>
      </c>
      <c r="J120">
        <v>12</v>
      </c>
      <c r="Q120">
        <v>47208</v>
      </c>
    </row>
    <row r="121" spans="3:17" x14ac:dyDescent="0.25">
      <c r="C121">
        <v>8</v>
      </c>
      <c r="D121">
        <v>101</v>
      </c>
      <c r="E121">
        <v>10.15</v>
      </c>
      <c r="I121">
        <v>1072</v>
      </c>
      <c r="J121">
        <v>132</v>
      </c>
      <c r="K121">
        <v>64</v>
      </c>
      <c r="L121">
        <v>24</v>
      </c>
      <c r="O121">
        <v>10000</v>
      </c>
      <c r="P121">
        <v>10000</v>
      </c>
      <c r="Q121">
        <v>863754</v>
      </c>
    </row>
    <row r="122" spans="3:17" x14ac:dyDescent="0.25">
      <c r="C122">
        <v>8</v>
      </c>
      <c r="D122">
        <v>203</v>
      </c>
      <c r="E122">
        <v>2</v>
      </c>
      <c r="I122">
        <v>240</v>
      </c>
      <c r="J122">
        <v>10</v>
      </c>
      <c r="Q122">
        <v>110605</v>
      </c>
    </row>
    <row r="123" spans="3:17" x14ac:dyDescent="0.25">
      <c r="C123">
        <v>8</v>
      </c>
      <c r="D123" t="s">
        <v>1824</v>
      </c>
      <c r="E123">
        <v>21.2</v>
      </c>
      <c r="I123">
        <v>2701.1</v>
      </c>
      <c r="J123">
        <v>128</v>
      </c>
      <c r="K123">
        <v>26.65</v>
      </c>
      <c r="Q123">
        <v>946688</v>
      </c>
    </row>
    <row r="124" spans="3:17" x14ac:dyDescent="0.25">
      <c r="C124">
        <v>8</v>
      </c>
      <c r="D124">
        <v>303</v>
      </c>
      <c r="E124">
        <v>1</v>
      </c>
      <c r="I124">
        <v>157.5</v>
      </c>
      <c r="Q124">
        <v>52561</v>
      </c>
    </row>
    <row r="125" spans="3:17" x14ac:dyDescent="0.25">
      <c r="C125">
        <v>8</v>
      </c>
      <c r="D125">
        <v>304</v>
      </c>
      <c r="E125">
        <v>3</v>
      </c>
      <c r="I125">
        <v>472.5</v>
      </c>
      <c r="Q125">
        <v>168124</v>
      </c>
    </row>
    <row r="126" spans="3:17" x14ac:dyDescent="0.25">
      <c r="C126">
        <v>8</v>
      </c>
      <c r="D126">
        <v>305</v>
      </c>
      <c r="E126">
        <v>1</v>
      </c>
      <c r="I126">
        <v>144</v>
      </c>
      <c r="Q126">
        <v>49642</v>
      </c>
    </row>
    <row r="127" spans="3:17" x14ac:dyDescent="0.25">
      <c r="C127">
        <v>8</v>
      </c>
      <c r="D127">
        <v>408</v>
      </c>
      <c r="E127">
        <v>12.2</v>
      </c>
      <c r="I127">
        <v>1505.1</v>
      </c>
      <c r="J127">
        <v>121</v>
      </c>
      <c r="K127">
        <v>26.65</v>
      </c>
      <c r="Q127">
        <v>547922</v>
      </c>
    </row>
    <row r="128" spans="3:17" x14ac:dyDescent="0.25">
      <c r="C128">
        <v>8</v>
      </c>
      <c r="D128">
        <v>409</v>
      </c>
      <c r="E128">
        <v>1</v>
      </c>
      <c r="I128">
        <v>164</v>
      </c>
      <c r="J128">
        <v>4</v>
      </c>
      <c r="Q128">
        <v>40335</v>
      </c>
    </row>
    <row r="129" spans="3:17" x14ac:dyDescent="0.25">
      <c r="C129">
        <v>8</v>
      </c>
      <c r="D129">
        <v>419</v>
      </c>
      <c r="E129">
        <v>1</v>
      </c>
      <c r="I129">
        <v>82</v>
      </c>
      <c r="J129">
        <v>3</v>
      </c>
      <c r="Q129">
        <v>38126</v>
      </c>
    </row>
    <row r="130" spans="3:17" x14ac:dyDescent="0.25">
      <c r="C130">
        <v>8</v>
      </c>
      <c r="D130">
        <v>642</v>
      </c>
      <c r="E130">
        <v>2</v>
      </c>
      <c r="I130">
        <v>176</v>
      </c>
      <c r="Q130">
        <v>49978</v>
      </c>
    </row>
    <row r="131" spans="3:17" x14ac:dyDescent="0.25">
      <c r="C131">
        <v>8</v>
      </c>
      <c r="D131" t="s">
        <v>1825</v>
      </c>
      <c r="E131">
        <v>4</v>
      </c>
      <c r="I131">
        <v>456</v>
      </c>
      <c r="Q131">
        <v>122096</v>
      </c>
    </row>
    <row r="132" spans="3:17" x14ac:dyDescent="0.25">
      <c r="C132">
        <v>8</v>
      </c>
      <c r="D132">
        <v>30</v>
      </c>
      <c r="E132">
        <v>4</v>
      </c>
      <c r="I132">
        <v>456</v>
      </c>
      <c r="Q132">
        <v>122096</v>
      </c>
    </row>
    <row r="133" spans="3:17" x14ac:dyDescent="0.25">
      <c r="C133" t="s">
        <v>1833</v>
      </c>
      <c r="E133">
        <v>38.349999999999994</v>
      </c>
      <c r="I133">
        <v>4597.1000000000004</v>
      </c>
      <c r="J133">
        <v>282</v>
      </c>
      <c r="K133">
        <v>90.65</v>
      </c>
      <c r="L133">
        <v>24</v>
      </c>
      <c r="O133">
        <v>10000</v>
      </c>
      <c r="P133">
        <v>10000</v>
      </c>
      <c r="Q133">
        <v>2090351</v>
      </c>
    </row>
    <row r="134" spans="3:17" x14ac:dyDescent="0.25">
      <c r="C134">
        <v>9</v>
      </c>
      <c r="D134" t="s">
        <v>266</v>
      </c>
      <c r="E134">
        <v>12.85</v>
      </c>
      <c r="I134">
        <v>2189.1999999999998</v>
      </c>
      <c r="J134">
        <v>204.2</v>
      </c>
      <c r="K134">
        <v>60.8</v>
      </c>
      <c r="L134">
        <v>24</v>
      </c>
      <c r="Q134">
        <v>985238</v>
      </c>
    </row>
    <row r="135" spans="3:17" x14ac:dyDescent="0.25">
      <c r="C135">
        <v>9</v>
      </c>
      <c r="D135">
        <v>99</v>
      </c>
      <c r="E135">
        <v>2</v>
      </c>
      <c r="I135">
        <v>336</v>
      </c>
      <c r="J135">
        <v>32</v>
      </c>
      <c r="Q135">
        <v>91207</v>
      </c>
    </row>
    <row r="136" spans="3:17" x14ac:dyDescent="0.25">
      <c r="C136">
        <v>9</v>
      </c>
      <c r="D136">
        <v>101</v>
      </c>
      <c r="E136">
        <v>9.25</v>
      </c>
      <c r="I136">
        <v>1573.2</v>
      </c>
      <c r="J136">
        <v>167.2</v>
      </c>
      <c r="K136">
        <v>60.8</v>
      </c>
      <c r="L136">
        <v>24</v>
      </c>
      <c r="Q136">
        <v>806481</v>
      </c>
    </row>
    <row r="137" spans="3:17" x14ac:dyDescent="0.25">
      <c r="C137">
        <v>9</v>
      </c>
      <c r="D137">
        <v>203</v>
      </c>
      <c r="E137">
        <v>1.6</v>
      </c>
      <c r="I137">
        <v>280</v>
      </c>
      <c r="J137">
        <v>5</v>
      </c>
      <c r="Q137">
        <v>87550</v>
      </c>
    </row>
    <row r="138" spans="3:17" x14ac:dyDescent="0.25">
      <c r="C138">
        <v>9</v>
      </c>
      <c r="D138" t="s">
        <v>1824</v>
      </c>
      <c r="E138">
        <v>22</v>
      </c>
      <c r="I138">
        <v>3423</v>
      </c>
      <c r="J138">
        <v>308</v>
      </c>
      <c r="Q138">
        <v>1006762</v>
      </c>
    </row>
    <row r="139" spans="3:17" x14ac:dyDescent="0.25">
      <c r="C139">
        <v>9</v>
      </c>
      <c r="D139">
        <v>303</v>
      </c>
      <c r="E139">
        <v>1</v>
      </c>
      <c r="I139">
        <v>165</v>
      </c>
      <c r="Q139">
        <v>51550</v>
      </c>
    </row>
    <row r="140" spans="3:17" x14ac:dyDescent="0.25">
      <c r="C140">
        <v>9</v>
      </c>
      <c r="D140">
        <v>304</v>
      </c>
      <c r="E140">
        <v>3</v>
      </c>
      <c r="I140">
        <v>495</v>
      </c>
      <c r="Q140">
        <v>172962</v>
      </c>
    </row>
    <row r="141" spans="3:17" x14ac:dyDescent="0.25">
      <c r="C141">
        <v>9</v>
      </c>
      <c r="D141">
        <v>305</v>
      </c>
      <c r="E141">
        <v>1</v>
      </c>
      <c r="I141">
        <v>152</v>
      </c>
      <c r="Q141">
        <v>49964</v>
      </c>
    </row>
    <row r="142" spans="3:17" x14ac:dyDescent="0.25">
      <c r="C142">
        <v>9</v>
      </c>
      <c r="D142">
        <v>408</v>
      </c>
      <c r="E142">
        <v>12</v>
      </c>
      <c r="I142">
        <v>1753</v>
      </c>
      <c r="J142">
        <v>269</v>
      </c>
      <c r="Q142">
        <v>562477</v>
      </c>
    </row>
    <row r="143" spans="3:17" x14ac:dyDescent="0.25">
      <c r="C143">
        <v>9</v>
      </c>
      <c r="D143">
        <v>409</v>
      </c>
      <c r="E143">
        <v>1</v>
      </c>
      <c r="I143">
        <v>158</v>
      </c>
      <c r="J143">
        <v>21</v>
      </c>
      <c r="Q143">
        <v>47458</v>
      </c>
    </row>
    <row r="144" spans="3:17" x14ac:dyDescent="0.25">
      <c r="C144">
        <v>9</v>
      </c>
      <c r="D144">
        <v>419</v>
      </c>
      <c r="E144">
        <v>2</v>
      </c>
      <c r="I144">
        <v>348</v>
      </c>
      <c r="J144">
        <v>18</v>
      </c>
      <c r="Q144">
        <v>71611</v>
      </c>
    </row>
    <row r="145" spans="3:17" x14ac:dyDescent="0.25">
      <c r="C145">
        <v>9</v>
      </c>
      <c r="D145">
        <v>642</v>
      </c>
      <c r="E145">
        <v>2</v>
      </c>
      <c r="I145">
        <v>352</v>
      </c>
      <c r="Q145">
        <v>50740</v>
      </c>
    </row>
    <row r="146" spans="3:17" x14ac:dyDescent="0.25">
      <c r="C146">
        <v>9</v>
      </c>
      <c r="D146" t="s">
        <v>1825</v>
      </c>
      <c r="E146">
        <v>4</v>
      </c>
      <c r="I146">
        <v>680</v>
      </c>
      <c r="Q146">
        <v>121815</v>
      </c>
    </row>
    <row r="147" spans="3:17" x14ac:dyDescent="0.25">
      <c r="C147">
        <v>9</v>
      </c>
      <c r="D147">
        <v>30</v>
      </c>
      <c r="E147">
        <v>4</v>
      </c>
      <c r="I147">
        <v>680</v>
      </c>
      <c r="Q147">
        <v>121815</v>
      </c>
    </row>
    <row r="148" spans="3:17" x14ac:dyDescent="0.25">
      <c r="C148" t="s">
        <v>1834</v>
      </c>
      <c r="E148">
        <v>38.85</v>
      </c>
      <c r="I148">
        <v>6292.2</v>
      </c>
      <c r="J148">
        <v>512.20000000000005</v>
      </c>
      <c r="K148">
        <v>60.8</v>
      </c>
      <c r="L148">
        <v>24</v>
      </c>
      <c r="Q148">
        <v>2113815</v>
      </c>
    </row>
    <row r="149" spans="3:17" x14ac:dyDescent="0.25">
      <c r="C149">
        <v>10</v>
      </c>
      <c r="D149" t="s">
        <v>266</v>
      </c>
      <c r="E149">
        <v>12.85</v>
      </c>
      <c r="I149">
        <v>1963</v>
      </c>
      <c r="J149">
        <v>198.8</v>
      </c>
      <c r="K149">
        <v>71.2</v>
      </c>
      <c r="L149">
        <v>26</v>
      </c>
      <c r="O149">
        <v>750</v>
      </c>
      <c r="P149">
        <v>750</v>
      </c>
      <c r="Q149">
        <v>1736673</v>
      </c>
    </row>
    <row r="150" spans="3:17" x14ac:dyDescent="0.25">
      <c r="C150">
        <v>10</v>
      </c>
      <c r="D150">
        <v>99</v>
      </c>
      <c r="E150">
        <v>2</v>
      </c>
      <c r="I150">
        <v>336</v>
      </c>
      <c r="J150">
        <v>28</v>
      </c>
      <c r="Q150">
        <v>164760</v>
      </c>
    </row>
    <row r="151" spans="3:17" x14ac:dyDescent="0.25">
      <c r="C151">
        <v>10</v>
      </c>
      <c r="D151">
        <v>101</v>
      </c>
      <c r="E151">
        <v>9.25</v>
      </c>
      <c r="I151">
        <v>1387</v>
      </c>
      <c r="J151">
        <v>164.8</v>
      </c>
      <c r="K151">
        <v>71.2</v>
      </c>
      <c r="L151">
        <v>26</v>
      </c>
      <c r="Q151">
        <v>1349957</v>
      </c>
    </row>
    <row r="152" spans="3:17" x14ac:dyDescent="0.25">
      <c r="C152">
        <v>10</v>
      </c>
      <c r="D152">
        <v>203</v>
      </c>
      <c r="E152">
        <v>1.6</v>
      </c>
      <c r="I152">
        <v>240</v>
      </c>
      <c r="J152">
        <v>6</v>
      </c>
      <c r="O152">
        <v>750</v>
      </c>
      <c r="P152">
        <v>750</v>
      </c>
      <c r="Q152">
        <v>221956</v>
      </c>
    </row>
    <row r="153" spans="3:17" x14ac:dyDescent="0.25">
      <c r="C153">
        <v>10</v>
      </c>
      <c r="D153" t="s">
        <v>1824</v>
      </c>
      <c r="E153">
        <v>22</v>
      </c>
      <c r="I153">
        <v>3350</v>
      </c>
      <c r="J153">
        <v>151</v>
      </c>
      <c r="L153">
        <v>70</v>
      </c>
      <c r="O153">
        <v>10750</v>
      </c>
      <c r="P153">
        <v>10750</v>
      </c>
      <c r="Q153">
        <v>2335100</v>
      </c>
    </row>
    <row r="154" spans="3:17" x14ac:dyDescent="0.25">
      <c r="C154">
        <v>10</v>
      </c>
      <c r="D154">
        <v>303</v>
      </c>
      <c r="E154">
        <v>1</v>
      </c>
      <c r="I154">
        <v>165</v>
      </c>
      <c r="Q154">
        <v>114651</v>
      </c>
    </row>
    <row r="155" spans="3:17" x14ac:dyDescent="0.25">
      <c r="C155">
        <v>10</v>
      </c>
      <c r="D155">
        <v>304</v>
      </c>
      <c r="E155">
        <v>3</v>
      </c>
      <c r="I155">
        <v>409</v>
      </c>
      <c r="Q155">
        <v>353926</v>
      </c>
    </row>
    <row r="156" spans="3:17" x14ac:dyDescent="0.25">
      <c r="C156">
        <v>10</v>
      </c>
      <c r="D156">
        <v>305</v>
      </c>
      <c r="E156">
        <v>1</v>
      </c>
      <c r="I156">
        <v>136</v>
      </c>
      <c r="Q156">
        <v>119095</v>
      </c>
    </row>
    <row r="157" spans="3:17" x14ac:dyDescent="0.25">
      <c r="C157">
        <v>10</v>
      </c>
      <c r="D157">
        <v>408</v>
      </c>
      <c r="E157">
        <v>12</v>
      </c>
      <c r="I157">
        <v>1904</v>
      </c>
      <c r="J157">
        <v>116</v>
      </c>
      <c r="L157">
        <v>1</v>
      </c>
      <c r="O157">
        <v>750</v>
      </c>
      <c r="P157">
        <v>750</v>
      </c>
      <c r="Q157">
        <v>1284832</v>
      </c>
    </row>
    <row r="158" spans="3:17" x14ac:dyDescent="0.25">
      <c r="C158">
        <v>10</v>
      </c>
      <c r="D158">
        <v>409</v>
      </c>
      <c r="E158">
        <v>1</v>
      </c>
      <c r="I158">
        <v>160</v>
      </c>
      <c r="J158">
        <v>14</v>
      </c>
      <c r="O158">
        <v>10000</v>
      </c>
      <c r="P158">
        <v>10000</v>
      </c>
      <c r="Q158">
        <v>119562</v>
      </c>
    </row>
    <row r="159" spans="3:17" x14ac:dyDescent="0.25">
      <c r="C159">
        <v>10</v>
      </c>
      <c r="D159">
        <v>419</v>
      </c>
      <c r="E159">
        <v>2</v>
      </c>
      <c r="I159">
        <v>232</v>
      </c>
      <c r="J159">
        <v>21</v>
      </c>
      <c r="Q159">
        <v>113464</v>
      </c>
    </row>
    <row r="160" spans="3:17" x14ac:dyDescent="0.25">
      <c r="C160">
        <v>10</v>
      </c>
      <c r="D160">
        <v>424</v>
      </c>
      <c r="L160">
        <v>69</v>
      </c>
      <c r="Q160">
        <v>45880</v>
      </c>
    </row>
    <row r="161" spans="3:17" x14ac:dyDescent="0.25">
      <c r="C161">
        <v>10</v>
      </c>
      <c r="D161">
        <v>642</v>
      </c>
      <c r="E161">
        <v>2</v>
      </c>
      <c r="I161">
        <v>344</v>
      </c>
      <c r="Q161">
        <v>183690</v>
      </c>
    </row>
    <row r="162" spans="3:17" x14ac:dyDescent="0.25">
      <c r="C162">
        <v>10</v>
      </c>
      <c r="D162" t="s">
        <v>1825</v>
      </c>
      <c r="E162">
        <v>4</v>
      </c>
      <c r="I162">
        <v>648</v>
      </c>
      <c r="Q162">
        <v>195554</v>
      </c>
    </row>
    <row r="163" spans="3:17" x14ac:dyDescent="0.25">
      <c r="C163">
        <v>10</v>
      </c>
      <c r="D163">
        <v>30</v>
      </c>
      <c r="E163">
        <v>4</v>
      </c>
      <c r="I163">
        <v>648</v>
      </c>
      <c r="Q163">
        <v>195554</v>
      </c>
    </row>
    <row r="164" spans="3:17" x14ac:dyDescent="0.25">
      <c r="C164" t="s">
        <v>1835</v>
      </c>
      <c r="E164">
        <v>38.85</v>
      </c>
      <c r="I164">
        <v>5961</v>
      </c>
      <c r="J164">
        <v>349.8</v>
      </c>
      <c r="K164">
        <v>71.2</v>
      </c>
      <c r="L164">
        <v>96</v>
      </c>
      <c r="O164">
        <v>11500</v>
      </c>
      <c r="P164">
        <v>11500</v>
      </c>
      <c r="Q164">
        <v>4267327</v>
      </c>
    </row>
    <row r="165" spans="3:17" x14ac:dyDescent="0.25">
      <c r="C165">
        <v>11</v>
      </c>
      <c r="D165" t="s">
        <v>266</v>
      </c>
      <c r="E165">
        <v>12.85</v>
      </c>
      <c r="I165">
        <v>1899.6</v>
      </c>
      <c r="J165">
        <v>163</v>
      </c>
      <c r="K165">
        <v>68</v>
      </c>
      <c r="L165">
        <v>12</v>
      </c>
      <c r="N165">
        <v>61000</v>
      </c>
      <c r="O165">
        <v>272660</v>
      </c>
      <c r="P165">
        <v>333660</v>
      </c>
      <c r="Q165">
        <v>1242094</v>
      </c>
    </row>
    <row r="166" spans="3:17" x14ac:dyDescent="0.25">
      <c r="C166">
        <v>11</v>
      </c>
      <c r="D166">
        <v>99</v>
      </c>
      <c r="E166">
        <v>2</v>
      </c>
      <c r="I166">
        <v>328</v>
      </c>
      <c r="J166">
        <v>44</v>
      </c>
      <c r="O166">
        <v>46769</v>
      </c>
      <c r="P166">
        <v>46769</v>
      </c>
      <c r="Q166">
        <v>131768</v>
      </c>
    </row>
    <row r="167" spans="3:17" x14ac:dyDescent="0.25">
      <c r="C167">
        <v>11</v>
      </c>
      <c r="D167">
        <v>101</v>
      </c>
      <c r="E167">
        <v>9.25</v>
      </c>
      <c r="I167">
        <v>1331.6</v>
      </c>
      <c r="J167">
        <v>112</v>
      </c>
      <c r="K167">
        <v>68</v>
      </c>
      <c r="L167">
        <v>12</v>
      </c>
      <c r="N167">
        <v>61000</v>
      </c>
      <c r="O167">
        <v>195555</v>
      </c>
      <c r="P167">
        <v>256555</v>
      </c>
      <c r="Q167">
        <v>1000465</v>
      </c>
    </row>
    <row r="168" spans="3:17" x14ac:dyDescent="0.25">
      <c r="C168">
        <v>11</v>
      </c>
      <c r="D168">
        <v>203</v>
      </c>
      <c r="E168">
        <v>1.6</v>
      </c>
      <c r="I168">
        <v>240</v>
      </c>
      <c r="J168">
        <v>7</v>
      </c>
      <c r="O168">
        <v>30336</v>
      </c>
      <c r="P168">
        <v>30336</v>
      </c>
      <c r="Q168">
        <v>109861</v>
      </c>
    </row>
    <row r="169" spans="3:17" x14ac:dyDescent="0.25">
      <c r="C169">
        <v>11</v>
      </c>
      <c r="D169" t="s">
        <v>1824</v>
      </c>
      <c r="E169">
        <v>22</v>
      </c>
      <c r="I169">
        <v>2930.5</v>
      </c>
      <c r="J169">
        <v>340</v>
      </c>
      <c r="O169">
        <v>370409</v>
      </c>
      <c r="P169">
        <v>370409</v>
      </c>
      <c r="Q169">
        <v>1275709</v>
      </c>
    </row>
    <row r="170" spans="3:17" x14ac:dyDescent="0.25">
      <c r="C170">
        <v>11</v>
      </c>
      <c r="D170">
        <v>303</v>
      </c>
      <c r="E170">
        <v>1</v>
      </c>
      <c r="I170">
        <v>157.5</v>
      </c>
      <c r="O170">
        <v>15021</v>
      </c>
      <c r="P170">
        <v>15021</v>
      </c>
      <c r="Q170">
        <v>61981</v>
      </c>
    </row>
    <row r="171" spans="3:17" x14ac:dyDescent="0.25">
      <c r="C171">
        <v>11</v>
      </c>
      <c r="D171">
        <v>304</v>
      </c>
      <c r="E171">
        <v>3</v>
      </c>
      <c r="I171">
        <v>236.5</v>
      </c>
      <c r="O171">
        <v>46627</v>
      </c>
      <c r="P171">
        <v>46627</v>
      </c>
      <c r="Q171">
        <v>165848</v>
      </c>
    </row>
    <row r="172" spans="3:17" x14ac:dyDescent="0.25">
      <c r="C172">
        <v>11</v>
      </c>
      <c r="D172">
        <v>305</v>
      </c>
      <c r="E172">
        <v>1</v>
      </c>
      <c r="I172">
        <v>96</v>
      </c>
      <c r="O172">
        <v>21101</v>
      </c>
      <c r="P172">
        <v>21101</v>
      </c>
      <c r="Q172">
        <v>59867</v>
      </c>
    </row>
    <row r="173" spans="3:17" x14ac:dyDescent="0.25">
      <c r="C173">
        <v>11</v>
      </c>
      <c r="D173">
        <v>408</v>
      </c>
      <c r="E173">
        <v>12</v>
      </c>
      <c r="I173">
        <v>1922</v>
      </c>
      <c r="J173">
        <v>323</v>
      </c>
      <c r="O173">
        <v>224634</v>
      </c>
      <c r="P173">
        <v>224634</v>
      </c>
      <c r="Q173">
        <v>809575</v>
      </c>
    </row>
    <row r="174" spans="3:17" x14ac:dyDescent="0.25">
      <c r="C174">
        <v>11</v>
      </c>
      <c r="D174">
        <v>409</v>
      </c>
      <c r="E174">
        <v>1</v>
      </c>
      <c r="I174">
        <v>158.5</v>
      </c>
      <c r="J174">
        <v>12</v>
      </c>
      <c r="O174">
        <v>16003</v>
      </c>
      <c r="P174">
        <v>16003</v>
      </c>
      <c r="Q174">
        <v>59885</v>
      </c>
    </row>
    <row r="175" spans="3:17" x14ac:dyDescent="0.25">
      <c r="C175">
        <v>11</v>
      </c>
      <c r="D175">
        <v>419</v>
      </c>
      <c r="E175">
        <v>2</v>
      </c>
      <c r="I175">
        <v>112</v>
      </c>
      <c r="J175">
        <v>5</v>
      </c>
      <c r="O175">
        <v>22067</v>
      </c>
      <c r="P175">
        <v>22067</v>
      </c>
      <c r="Q175">
        <v>48192</v>
      </c>
    </row>
    <row r="176" spans="3:17" x14ac:dyDescent="0.25">
      <c r="C176">
        <v>11</v>
      </c>
      <c r="D176">
        <v>642</v>
      </c>
      <c r="E176">
        <v>2</v>
      </c>
      <c r="I176">
        <v>248</v>
      </c>
      <c r="O176">
        <v>24956</v>
      </c>
      <c r="P176">
        <v>24956</v>
      </c>
      <c r="Q176">
        <v>70361</v>
      </c>
    </row>
    <row r="177" spans="3:17" x14ac:dyDescent="0.25">
      <c r="C177">
        <v>11</v>
      </c>
      <c r="D177" t="s">
        <v>1825</v>
      </c>
      <c r="E177">
        <v>4</v>
      </c>
      <c r="I177">
        <v>639</v>
      </c>
      <c r="O177">
        <v>48941</v>
      </c>
      <c r="P177">
        <v>48941</v>
      </c>
      <c r="Q177">
        <v>170591</v>
      </c>
    </row>
    <row r="178" spans="3:17" x14ac:dyDescent="0.25">
      <c r="C178">
        <v>11</v>
      </c>
      <c r="D178">
        <v>30</v>
      </c>
      <c r="E178">
        <v>4</v>
      </c>
      <c r="I178">
        <v>639</v>
      </c>
      <c r="O178">
        <v>48941</v>
      </c>
      <c r="P178">
        <v>48941</v>
      </c>
      <c r="Q178">
        <v>170591</v>
      </c>
    </row>
    <row r="179" spans="3:17" x14ac:dyDescent="0.25">
      <c r="C179" t="s">
        <v>1836</v>
      </c>
      <c r="E179">
        <v>38.85</v>
      </c>
      <c r="I179">
        <v>5469.1</v>
      </c>
      <c r="J179">
        <v>503</v>
      </c>
      <c r="K179">
        <v>68</v>
      </c>
      <c r="L179">
        <v>12</v>
      </c>
      <c r="N179">
        <v>61000</v>
      </c>
      <c r="O179">
        <v>692010</v>
      </c>
      <c r="P179">
        <v>753010</v>
      </c>
      <c r="Q179">
        <v>2688394</v>
      </c>
    </row>
    <row r="180" spans="3:17" x14ac:dyDescent="0.25">
      <c r="C180">
        <v>12</v>
      </c>
      <c r="D180" t="s">
        <v>266</v>
      </c>
      <c r="E180">
        <v>12.85</v>
      </c>
      <c r="I180">
        <v>1671.1</v>
      </c>
      <c r="J180">
        <v>158.19999999999999</v>
      </c>
      <c r="K180">
        <v>55.2</v>
      </c>
      <c r="L180">
        <v>12</v>
      </c>
      <c r="O180">
        <v>338846</v>
      </c>
      <c r="P180">
        <v>338846</v>
      </c>
      <c r="Q180">
        <v>1313790</v>
      </c>
    </row>
    <row r="181" spans="3:17" x14ac:dyDescent="0.25">
      <c r="C181">
        <v>12</v>
      </c>
      <c r="D181">
        <v>99</v>
      </c>
      <c r="E181">
        <v>2</v>
      </c>
      <c r="I181">
        <v>240</v>
      </c>
      <c r="J181">
        <v>48</v>
      </c>
      <c r="Q181">
        <v>100896</v>
      </c>
    </row>
    <row r="182" spans="3:17" x14ac:dyDescent="0.25">
      <c r="C182">
        <v>12</v>
      </c>
      <c r="D182">
        <v>101</v>
      </c>
      <c r="E182">
        <v>9.25</v>
      </c>
      <c r="I182">
        <v>1209.5999999999999</v>
      </c>
      <c r="J182">
        <v>107.2</v>
      </c>
      <c r="K182">
        <v>55.2</v>
      </c>
      <c r="L182">
        <v>12</v>
      </c>
      <c r="O182">
        <v>338846</v>
      </c>
      <c r="P182">
        <v>338846</v>
      </c>
      <c r="Q182">
        <v>1124384</v>
      </c>
    </row>
    <row r="183" spans="3:17" x14ac:dyDescent="0.25">
      <c r="C183">
        <v>12</v>
      </c>
      <c r="D183">
        <v>203</v>
      </c>
      <c r="E183">
        <v>1.6</v>
      </c>
      <c r="I183">
        <v>221.5</v>
      </c>
      <c r="J183">
        <v>3</v>
      </c>
      <c r="Q183">
        <v>88510</v>
      </c>
    </row>
    <row r="184" spans="3:17" x14ac:dyDescent="0.25">
      <c r="C184">
        <v>12</v>
      </c>
      <c r="D184" t="s">
        <v>1824</v>
      </c>
      <c r="E184">
        <v>22</v>
      </c>
      <c r="I184">
        <v>2920.25</v>
      </c>
      <c r="J184">
        <v>234.25</v>
      </c>
      <c r="O184">
        <v>20000</v>
      </c>
      <c r="P184">
        <v>20000</v>
      </c>
      <c r="Q184">
        <v>998273</v>
      </c>
    </row>
    <row r="185" spans="3:17" x14ac:dyDescent="0.25">
      <c r="C185">
        <v>12</v>
      </c>
      <c r="D185">
        <v>303</v>
      </c>
      <c r="E185">
        <v>1</v>
      </c>
      <c r="I185">
        <v>153.5</v>
      </c>
      <c r="J185">
        <v>0.25</v>
      </c>
      <c r="Q185">
        <v>49487</v>
      </c>
    </row>
    <row r="186" spans="3:17" x14ac:dyDescent="0.25">
      <c r="C186">
        <v>12</v>
      </c>
      <c r="D186">
        <v>304</v>
      </c>
      <c r="E186">
        <v>3</v>
      </c>
      <c r="I186">
        <v>454.75</v>
      </c>
      <c r="J186">
        <v>5.5</v>
      </c>
      <c r="Q186">
        <v>169305</v>
      </c>
    </row>
    <row r="187" spans="3:17" x14ac:dyDescent="0.25">
      <c r="C187">
        <v>12</v>
      </c>
      <c r="D187">
        <v>305</v>
      </c>
      <c r="E187">
        <v>1</v>
      </c>
      <c r="I187">
        <v>136</v>
      </c>
      <c r="Q187">
        <v>51096</v>
      </c>
    </row>
    <row r="188" spans="3:17" x14ac:dyDescent="0.25">
      <c r="C188">
        <v>12</v>
      </c>
      <c r="D188">
        <v>408</v>
      </c>
      <c r="E188">
        <v>12</v>
      </c>
      <c r="I188">
        <v>1552</v>
      </c>
      <c r="J188">
        <v>202.5</v>
      </c>
      <c r="O188">
        <v>20000</v>
      </c>
      <c r="P188">
        <v>20000</v>
      </c>
      <c r="Q188">
        <v>555186</v>
      </c>
    </row>
    <row r="189" spans="3:17" x14ac:dyDescent="0.25">
      <c r="C189">
        <v>12</v>
      </c>
      <c r="D189">
        <v>409</v>
      </c>
      <c r="E189">
        <v>1</v>
      </c>
      <c r="I189">
        <v>120</v>
      </c>
      <c r="J189">
        <v>10</v>
      </c>
      <c r="Q189">
        <v>45846</v>
      </c>
    </row>
    <row r="190" spans="3:17" x14ac:dyDescent="0.25">
      <c r="C190">
        <v>12</v>
      </c>
      <c r="D190">
        <v>419</v>
      </c>
      <c r="E190">
        <v>2</v>
      </c>
      <c r="I190">
        <v>280</v>
      </c>
      <c r="J190">
        <v>16</v>
      </c>
      <c r="Q190">
        <v>73149</v>
      </c>
    </row>
    <row r="191" spans="3:17" x14ac:dyDescent="0.25">
      <c r="C191">
        <v>12</v>
      </c>
      <c r="D191">
        <v>642</v>
      </c>
      <c r="E191">
        <v>2</v>
      </c>
      <c r="I191">
        <v>224</v>
      </c>
      <c r="Q191">
        <v>54204</v>
      </c>
    </row>
    <row r="192" spans="3:17" x14ac:dyDescent="0.25">
      <c r="C192">
        <v>12</v>
      </c>
      <c r="D192" t="s">
        <v>1825</v>
      </c>
      <c r="E192">
        <v>4</v>
      </c>
      <c r="I192">
        <v>550.5</v>
      </c>
      <c r="Q192">
        <v>124592</v>
      </c>
    </row>
    <row r="193" spans="3:17" x14ac:dyDescent="0.25">
      <c r="C193">
        <v>12</v>
      </c>
      <c r="D193">
        <v>30</v>
      </c>
      <c r="E193">
        <v>4</v>
      </c>
      <c r="I193">
        <v>550.5</v>
      </c>
      <c r="Q193">
        <v>124592</v>
      </c>
    </row>
    <row r="194" spans="3:17" x14ac:dyDescent="0.25">
      <c r="C194" t="s">
        <v>1837</v>
      </c>
      <c r="E194">
        <v>38.85</v>
      </c>
      <c r="I194">
        <v>5141.8500000000004</v>
      </c>
      <c r="J194">
        <v>392.45</v>
      </c>
      <c r="K194">
        <v>55.2</v>
      </c>
      <c r="L194">
        <v>12</v>
      </c>
      <c r="O194">
        <v>358846</v>
      </c>
      <c r="P194">
        <v>358846</v>
      </c>
      <c r="Q194">
        <v>2436655</v>
      </c>
    </row>
  </sheetData>
  <hyperlinks>
    <hyperlink ref="A2" location="Obsah!A1" display="Zpět na Obsah  KL 01  1.-4.měsíc" xr:uid="{860ED383-05E9-4FF9-8840-C198AEA5B38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887" t="s">
        <v>1854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  <c r="AA1" s="778"/>
      <c r="AB1" s="778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68832677.669999987</v>
      </c>
      <c r="C3" s="343">
        <f t="shared" ref="C3:Z3" si="0">SUBTOTAL(9,C6:C1048576)</f>
        <v>7</v>
      </c>
      <c r="D3" s="343"/>
      <c r="E3" s="343">
        <f>SUBTOTAL(9,E6:E1048576)/4</f>
        <v>70821297</v>
      </c>
      <c r="F3" s="343"/>
      <c r="G3" s="343">
        <f t="shared" si="0"/>
        <v>7</v>
      </c>
      <c r="H3" s="343">
        <f>SUBTOTAL(9,H6:H1048576)/4</f>
        <v>65898006.730000012</v>
      </c>
      <c r="I3" s="346">
        <f>IF(B3&lt;&gt;0,H3/B3,"")</f>
        <v>0.95736514923813543</v>
      </c>
      <c r="J3" s="344">
        <f>IF(E3&lt;&gt;0,H3/E3,"")</f>
        <v>0.93048291292942586</v>
      </c>
      <c r="K3" s="345">
        <f t="shared" si="0"/>
        <v>92305974.179999709</v>
      </c>
      <c r="L3" s="345"/>
      <c r="M3" s="343">
        <f t="shared" si="0"/>
        <v>1.9332122538028949</v>
      </c>
      <c r="N3" s="343">
        <f t="shared" si="0"/>
        <v>95494919.399999812</v>
      </c>
      <c r="O3" s="343"/>
      <c r="P3" s="343">
        <f t="shared" si="0"/>
        <v>2</v>
      </c>
      <c r="Q3" s="343">
        <f t="shared" si="0"/>
        <v>82663042.360000104</v>
      </c>
      <c r="R3" s="346">
        <f>IF(K3&lt;&gt;0,Q3/K3,"")</f>
        <v>0.89553296083311396</v>
      </c>
      <c r="S3" s="346">
        <f>IF(N3&lt;&gt;0,Q3/N3,"")</f>
        <v>0.86562764678348181</v>
      </c>
      <c r="T3" s="342">
        <f t="shared" si="0"/>
        <v>5210985.5999999996</v>
      </c>
      <c r="U3" s="345"/>
      <c r="V3" s="343">
        <f t="shared" si="0"/>
        <v>281.72058171595393</v>
      </c>
      <c r="W3" s="343">
        <f t="shared" si="0"/>
        <v>36994</v>
      </c>
      <c r="X3" s="343"/>
      <c r="Y3" s="343">
        <f t="shared" si="0"/>
        <v>2</v>
      </c>
      <c r="Z3" s="343">
        <f t="shared" si="0"/>
        <v>2822617.1999999997</v>
      </c>
      <c r="AA3" s="346">
        <f>IF(T3&lt;&gt;0,Z3/T3,"")</f>
        <v>0.54166666666666663</v>
      </c>
      <c r="AB3" s="344">
        <f>IF(W3&lt;&gt;0,Z3/W3,"")</f>
        <v>76.299324214737524</v>
      </c>
    </row>
    <row r="4" spans="1:28" ht="14.45" customHeight="1" x14ac:dyDescent="0.2">
      <c r="A4" s="888" t="s">
        <v>255</v>
      </c>
      <c r="B4" s="890" t="s">
        <v>122</v>
      </c>
      <c r="C4" s="891"/>
      <c r="D4" s="892"/>
      <c r="E4" s="891"/>
      <c r="F4" s="892"/>
      <c r="G4" s="891"/>
      <c r="H4" s="891"/>
      <c r="I4" s="892"/>
      <c r="J4" s="893"/>
      <c r="K4" s="890" t="s">
        <v>123</v>
      </c>
      <c r="L4" s="892"/>
      <c r="M4" s="891"/>
      <c r="N4" s="891"/>
      <c r="O4" s="892"/>
      <c r="P4" s="891"/>
      <c r="Q4" s="891"/>
      <c r="R4" s="892"/>
      <c r="S4" s="893"/>
      <c r="T4" s="890" t="s">
        <v>124</v>
      </c>
      <c r="U4" s="892"/>
      <c r="V4" s="891"/>
      <c r="W4" s="891"/>
      <c r="X4" s="892"/>
      <c r="Y4" s="891"/>
      <c r="Z4" s="891"/>
      <c r="AA4" s="892"/>
      <c r="AB4" s="893"/>
    </row>
    <row r="5" spans="1:28" ht="14.45" customHeight="1" thickBot="1" x14ac:dyDescent="0.25">
      <c r="A5" s="889"/>
      <c r="B5" s="647">
        <v>2018</v>
      </c>
      <c r="C5" s="648"/>
      <c r="D5" s="648"/>
      <c r="E5" s="648">
        <v>2019</v>
      </c>
      <c r="F5" s="648"/>
      <c r="G5" s="648"/>
      <c r="H5" s="648">
        <v>2020</v>
      </c>
      <c r="I5" s="649" t="s">
        <v>324</v>
      </c>
      <c r="J5" s="650" t="s">
        <v>2</v>
      </c>
      <c r="K5" s="647">
        <v>2015</v>
      </c>
      <c r="L5" s="648"/>
      <c r="M5" s="648"/>
      <c r="N5" s="648">
        <v>2019</v>
      </c>
      <c r="O5" s="648"/>
      <c r="P5" s="648"/>
      <c r="Q5" s="648">
        <v>2020</v>
      </c>
      <c r="R5" s="649" t="s">
        <v>324</v>
      </c>
      <c r="S5" s="650" t="s">
        <v>2</v>
      </c>
      <c r="T5" s="647">
        <v>2015</v>
      </c>
      <c r="U5" s="648"/>
      <c r="V5" s="648"/>
      <c r="W5" s="648">
        <v>2019</v>
      </c>
      <c r="X5" s="648"/>
      <c r="Y5" s="648"/>
      <c r="Z5" s="648">
        <v>2020</v>
      </c>
      <c r="AA5" s="649" t="s">
        <v>324</v>
      </c>
      <c r="AB5" s="650" t="s">
        <v>2</v>
      </c>
    </row>
    <row r="6" spans="1:28" ht="14.45" customHeight="1" x14ac:dyDescent="0.25">
      <c r="A6" s="651" t="s">
        <v>1852</v>
      </c>
      <c r="B6" s="652">
        <v>68832677.670000002</v>
      </c>
      <c r="C6" s="653">
        <v>1</v>
      </c>
      <c r="D6" s="653">
        <v>0.97192060278139214</v>
      </c>
      <c r="E6" s="652">
        <v>70821297</v>
      </c>
      <c r="F6" s="653">
        <v>1.0288906286565505</v>
      </c>
      <c r="G6" s="653">
        <v>1</v>
      </c>
      <c r="H6" s="652">
        <v>65898006.730000027</v>
      </c>
      <c r="I6" s="653">
        <v>0.95736514923813543</v>
      </c>
      <c r="J6" s="653">
        <v>0.93048291292942609</v>
      </c>
      <c r="K6" s="652">
        <v>46152987.089999855</v>
      </c>
      <c r="L6" s="653">
        <v>1</v>
      </c>
      <c r="M6" s="653">
        <v>0.96660612690144743</v>
      </c>
      <c r="N6" s="652">
        <v>47747459.699999906</v>
      </c>
      <c r="O6" s="653">
        <v>1.034547549585269</v>
      </c>
      <c r="P6" s="653">
        <v>1</v>
      </c>
      <c r="Q6" s="652">
        <v>41331521.180000052</v>
      </c>
      <c r="R6" s="653">
        <v>0.89553296083311396</v>
      </c>
      <c r="S6" s="653">
        <v>0.86562764678348181</v>
      </c>
      <c r="T6" s="652">
        <v>2605492.7999999998</v>
      </c>
      <c r="U6" s="653">
        <v>1</v>
      </c>
      <c r="V6" s="653">
        <v>140.86029085797696</v>
      </c>
      <c r="W6" s="652">
        <v>18497</v>
      </c>
      <c r="X6" s="653">
        <v>7.0992328207546774E-3</v>
      </c>
      <c r="Y6" s="653">
        <v>1</v>
      </c>
      <c r="Z6" s="652">
        <v>1411308.5999999999</v>
      </c>
      <c r="AA6" s="653">
        <v>0.54166666666666663</v>
      </c>
      <c r="AB6" s="654">
        <v>76.299324214737524</v>
      </c>
    </row>
    <row r="7" spans="1:28" ht="14.45" customHeight="1" thickBot="1" x14ac:dyDescent="0.3">
      <c r="A7" s="658" t="s">
        <v>1853</v>
      </c>
      <c r="B7" s="655">
        <v>68832677.670000002</v>
      </c>
      <c r="C7" s="656">
        <v>1</v>
      </c>
      <c r="D7" s="656">
        <v>0.97192060278139214</v>
      </c>
      <c r="E7" s="655">
        <v>70821297</v>
      </c>
      <c r="F7" s="656">
        <v>1.0288906286565505</v>
      </c>
      <c r="G7" s="656">
        <v>1</v>
      </c>
      <c r="H7" s="655">
        <v>65898006.730000027</v>
      </c>
      <c r="I7" s="656">
        <v>0.95736514923813543</v>
      </c>
      <c r="J7" s="656">
        <v>0.93048291292942609</v>
      </c>
      <c r="K7" s="655">
        <v>46152987.089999855</v>
      </c>
      <c r="L7" s="656">
        <v>1</v>
      </c>
      <c r="M7" s="656">
        <v>0.96660612690144743</v>
      </c>
      <c r="N7" s="655">
        <v>47747459.699999906</v>
      </c>
      <c r="O7" s="656">
        <v>1.034547549585269</v>
      </c>
      <c r="P7" s="656">
        <v>1</v>
      </c>
      <c r="Q7" s="655">
        <v>41331521.180000052</v>
      </c>
      <c r="R7" s="656">
        <v>0.89553296083311396</v>
      </c>
      <c r="S7" s="656">
        <v>0.86562764678348181</v>
      </c>
      <c r="T7" s="655">
        <v>2605492.7999999998</v>
      </c>
      <c r="U7" s="656">
        <v>1</v>
      </c>
      <c r="V7" s="656">
        <v>140.86029085797696</v>
      </c>
      <c r="W7" s="655">
        <v>18497</v>
      </c>
      <c r="X7" s="656">
        <v>7.0992328207546774E-3</v>
      </c>
      <c r="Y7" s="656">
        <v>1</v>
      </c>
      <c r="Z7" s="655">
        <v>1411308.5999999999</v>
      </c>
      <c r="AA7" s="656">
        <v>0.54166666666666663</v>
      </c>
      <c r="AB7" s="657">
        <v>76.299324214737524</v>
      </c>
    </row>
    <row r="8" spans="1:28" ht="14.45" customHeight="1" thickBot="1" x14ac:dyDescent="0.25"/>
    <row r="9" spans="1:28" ht="14.45" customHeight="1" x14ac:dyDescent="0.25">
      <c r="A9" s="651" t="s">
        <v>576</v>
      </c>
      <c r="B9" s="652">
        <v>16302507.67</v>
      </c>
      <c r="C9" s="653">
        <v>1</v>
      </c>
      <c r="D9" s="653">
        <v>0.97395813532315234</v>
      </c>
      <c r="E9" s="652">
        <v>16738407</v>
      </c>
      <c r="F9" s="653">
        <v>1.026738176655003</v>
      </c>
      <c r="G9" s="653">
        <v>1</v>
      </c>
      <c r="H9" s="652">
        <v>14421061.730000004</v>
      </c>
      <c r="I9" s="653">
        <v>0.88459162368852939</v>
      </c>
      <c r="J9" s="654">
        <v>0.86155520833015975</v>
      </c>
    </row>
    <row r="10" spans="1:28" ht="14.45" customHeight="1" x14ac:dyDescent="0.25">
      <c r="A10" s="666" t="s">
        <v>1855</v>
      </c>
      <c r="B10" s="659">
        <v>50064.66</v>
      </c>
      <c r="C10" s="660">
        <v>1</v>
      </c>
      <c r="D10" s="660">
        <v>1.9472835472578764</v>
      </c>
      <c r="E10" s="659">
        <v>25710</v>
      </c>
      <c r="F10" s="660">
        <v>0.51353589538009448</v>
      </c>
      <c r="G10" s="660">
        <v>1</v>
      </c>
      <c r="H10" s="659">
        <v>54568.229999999996</v>
      </c>
      <c r="I10" s="660">
        <v>1.0899550701033422</v>
      </c>
      <c r="J10" s="661">
        <v>2.1224515752625437</v>
      </c>
    </row>
    <row r="11" spans="1:28" ht="14.45" customHeight="1" x14ac:dyDescent="0.25">
      <c r="A11" s="666" t="s">
        <v>1856</v>
      </c>
      <c r="B11" s="659">
        <v>16252443.01</v>
      </c>
      <c r="C11" s="660">
        <v>1</v>
      </c>
      <c r="D11" s="660">
        <v>0.97246081886125257</v>
      </c>
      <c r="E11" s="659">
        <v>16712697</v>
      </c>
      <c r="F11" s="660">
        <v>1.0283190649994471</v>
      </c>
      <c r="G11" s="660">
        <v>1</v>
      </c>
      <c r="H11" s="659">
        <v>14366493.500000004</v>
      </c>
      <c r="I11" s="660">
        <v>0.88395901411008881</v>
      </c>
      <c r="J11" s="661">
        <v>0.85961550670128251</v>
      </c>
    </row>
    <row r="12" spans="1:28" ht="14.45" customHeight="1" x14ac:dyDescent="0.25">
      <c r="A12" s="662" t="s">
        <v>582</v>
      </c>
      <c r="B12" s="663">
        <v>52530170</v>
      </c>
      <c r="C12" s="664">
        <v>1</v>
      </c>
      <c r="D12" s="664">
        <v>0.97128999578239994</v>
      </c>
      <c r="E12" s="663">
        <v>54082890</v>
      </c>
      <c r="F12" s="664">
        <v>1.0295586326867017</v>
      </c>
      <c r="G12" s="664">
        <v>1</v>
      </c>
      <c r="H12" s="663">
        <v>51476945</v>
      </c>
      <c r="I12" s="664">
        <v>0.97995009344154038</v>
      </c>
      <c r="J12" s="665">
        <v>0.95181572212579613</v>
      </c>
    </row>
    <row r="13" spans="1:28" ht="14.45" customHeight="1" thickBot="1" x14ac:dyDescent="0.3">
      <c r="A13" s="658" t="s">
        <v>1856</v>
      </c>
      <c r="B13" s="655">
        <v>52530170</v>
      </c>
      <c r="C13" s="656">
        <v>1</v>
      </c>
      <c r="D13" s="656">
        <v>0.97128999578239994</v>
      </c>
      <c r="E13" s="655">
        <v>54082890</v>
      </c>
      <c r="F13" s="656">
        <v>1.0295586326867017</v>
      </c>
      <c r="G13" s="656">
        <v>1</v>
      </c>
      <c r="H13" s="655">
        <v>51476945</v>
      </c>
      <c r="I13" s="656">
        <v>0.97995009344154038</v>
      </c>
      <c r="J13" s="657">
        <v>0.95181572212579613</v>
      </c>
    </row>
    <row r="14" spans="1:28" ht="14.45" customHeight="1" x14ac:dyDescent="0.2">
      <c r="A14" s="592" t="s">
        <v>295</v>
      </c>
    </row>
    <row r="15" spans="1:28" ht="14.45" customHeight="1" x14ac:dyDescent="0.2">
      <c r="A15" s="593" t="s">
        <v>941</v>
      </c>
    </row>
    <row r="16" spans="1:28" ht="14.45" customHeight="1" x14ac:dyDescent="0.2">
      <c r="A16" s="592" t="s">
        <v>1857</v>
      </c>
    </row>
    <row r="17" spans="1:1" ht="14.45" customHeight="1" x14ac:dyDescent="0.2">
      <c r="A17" s="592" t="s">
        <v>1858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BCCEEDA-912E-46AC-B403-3F4EEF9A6D9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887" t="s">
        <v>1863</v>
      </c>
      <c r="B1" s="778"/>
      <c r="C1" s="778"/>
      <c r="D1" s="778"/>
      <c r="E1" s="778"/>
      <c r="F1" s="778"/>
      <c r="G1" s="778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20817</v>
      </c>
      <c r="C3" s="403">
        <f t="shared" si="0"/>
        <v>22010</v>
      </c>
      <c r="D3" s="437">
        <f t="shared" si="0"/>
        <v>19720</v>
      </c>
      <c r="E3" s="345">
        <f t="shared" si="0"/>
        <v>68832677.670000002</v>
      </c>
      <c r="F3" s="343">
        <f t="shared" si="0"/>
        <v>70821297</v>
      </c>
      <c r="G3" s="404">
        <f t="shared" si="0"/>
        <v>65898006.730000004</v>
      </c>
    </row>
    <row r="4" spans="1:7" ht="14.45" customHeight="1" x14ac:dyDescent="0.2">
      <c r="A4" s="888" t="s">
        <v>166</v>
      </c>
      <c r="B4" s="894" t="s">
        <v>253</v>
      </c>
      <c r="C4" s="892"/>
      <c r="D4" s="895"/>
      <c r="E4" s="894" t="s">
        <v>122</v>
      </c>
      <c r="F4" s="892"/>
      <c r="G4" s="895"/>
    </row>
    <row r="5" spans="1:7" ht="14.45" customHeight="1" thickBot="1" x14ac:dyDescent="0.25">
      <c r="A5" s="889"/>
      <c r="B5" s="647">
        <v>2018</v>
      </c>
      <c r="C5" s="648">
        <v>2019</v>
      </c>
      <c r="D5" s="667">
        <v>2020</v>
      </c>
      <c r="E5" s="647">
        <v>2018</v>
      </c>
      <c r="F5" s="648">
        <v>2019</v>
      </c>
      <c r="G5" s="667">
        <v>2020</v>
      </c>
    </row>
    <row r="6" spans="1:7" ht="14.45" customHeight="1" x14ac:dyDescent="0.2">
      <c r="A6" s="641" t="s">
        <v>1855</v>
      </c>
      <c r="B6" s="225">
        <v>54</v>
      </c>
      <c r="C6" s="225">
        <v>16</v>
      </c>
      <c r="D6" s="225">
        <v>276</v>
      </c>
      <c r="E6" s="668">
        <v>50064.66</v>
      </c>
      <c r="F6" s="668">
        <v>25710</v>
      </c>
      <c r="G6" s="669">
        <v>54568.229999999996</v>
      </c>
    </row>
    <row r="7" spans="1:7" ht="14.45" customHeight="1" x14ac:dyDescent="0.2">
      <c r="A7" s="642" t="s">
        <v>943</v>
      </c>
      <c r="B7" s="637">
        <v>3050</v>
      </c>
      <c r="C7" s="637">
        <v>2787</v>
      </c>
      <c r="D7" s="637">
        <v>1934</v>
      </c>
      <c r="E7" s="670">
        <v>4984203</v>
      </c>
      <c r="F7" s="670">
        <v>5016909.34</v>
      </c>
      <c r="G7" s="671">
        <v>2848374.78</v>
      </c>
    </row>
    <row r="8" spans="1:7" ht="14.45" customHeight="1" x14ac:dyDescent="0.2">
      <c r="A8" s="642" t="s">
        <v>944</v>
      </c>
      <c r="B8" s="637">
        <v>843</v>
      </c>
      <c r="C8" s="637">
        <v>975</v>
      </c>
      <c r="D8" s="637">
        <v>1081</v>
      </c>
      <c r="E8" s="670">
        <v>12230886</v>
      </c>
      <c r="F8" s="670">
        <v>14012062</v>
      </c>
      <c r="G8" s="671">
        <v>15639269</v>
      </c>
    </row>
    <row r="9" spans="1:7" ht="14.45" customHeight="1" x14ac:dyDescent="0.2">
      <c r="A9" s="642" t="s">
        <v>945</v>
      </c>
      <c r="B9" s="637">
        <v>1095</v>
      </c>
      <c r="C9" s="637">
        <v>2021</v>
      </c>
      <c r="D9" s="637">
        <v>1644</v>
      </c>
      <c r="E9" s="670">
        <v>1306377</v>
      </c>
      <c r="F9" s="670">
        <v>3298083.67</v>
      </c>
      <c r="G9" s="671">
        <v>3545550.35</v>
      </c>
    </row>
    <row r="10" spans="1:7" ht="14.45" customHeight="1" x14ac:dyDescent="0.2">
      <c r="A10" s="642" t="s">
        <v>946</v>
      </c>
      <c r="B10" s="637">
        <v>1102</v>
      </c>
      <c r="C10" s="637">
        <v>1311</v>
      </c>
      <c r="D10" s="637">
        <v>1251</v>
      </c>
      <c r="E10" s="670">
        <v>15736630</v>
      </c>
      <c r="F10" s="670">
        <v>19000211</v>
      </c>
      <c r="G10" s="671">
        <v>18122322</v>
      </c>
    </row>
    <row r="11" spans="1:7" ht="14.45" customHeight="1" x14ac:dyDescent="0.2">
      <c r="A11" s="642" t="s">
        <v>1859</v>
      </c>
      <c r="B11" s="637">
        <v>61</v>
      </c>
      <c r="C11" s="637">
        <v>74</v>
      </c>
      <c r="D11" s="637">
        <v>30</v>
      </c>
      <c r="E11" s="670">
        <v>885027</v>
      </c>
      <c r="F11" s="670">
        <v>1074110</v>
      </c>
      <c r="G11" s="671">
        <v>435630</v>
      </c>
    </row>
    <row r="12" spans="1:7" ht="14.45" customHeight="1" x14ac:dyDescent="0.2">
      <c r="A12" s="642" t="s">
        <v>947</v>
      </c>
      <c r="B12" s="637">
        <v>2790</v>
      </c>
      <c r="C12" s="637">
        <v>2748</v>
      </c>
      <c r="D12" s="637">
        <v>1172</v>
      </c>
      <c r="E12" s="670">
        <v>3923699.34</v>
      </c>
      <c r="F12" s="670">
        <v>4182602.33</v>
      </c>
      <c r="G12" s="671">
        <v>2087055.01</v>
      </c>
    </row>
    <row r="13" spans="1:7" ht="14.45" customHeight="1" x14ac:dyDescent="0.2">
      <c r="A13" s="642" t="s">
        <v>1860</v>
      </c>
      <c r="B13" s="637"/>
      <c r="C13" s="637"/>
      <c r="D13" s="637">
        <v>75</v>
      </c>
      <c r="E13" s="670"/>
      <c r="F13" s="670"/>
      <c r="G13" s="671">
        <v>465274</v>
      </c>
    </row>
    <row r="14" spans="1:7" ht="14.45" customHeight="1" x14ac:dyDescent="0.2">
      <c r="A14" s="642" t="s">
        <v>948</v>
      </c>
      <c r="B14" s="637">
        <v>249</v>
      </c>
      <c r="C14" s="637">
        <v>160</v>
      </c>
      <c r="D14" s="637">
        <v>1009</v>
      </c>
      <c r="E14" s="670">
        <v>2185563</v>
      </c>
      <c r="F14" s="670">
        <v>1539465</v>
      </c>
      <c r="G14" s="671">
        <v>3189333.67</v>
      </c>
    </row>
    <row r="15" spans="1:7" ht="14.45" customHeight="1" x14ac:dyDescent="0.2">
      <c r="A15" s="642" t="s">
        <v>949</v>
      </c>
      <c r="B15" s="637">
        <v>3373</v>
      </c>
      <c r="C15" s="637">
        <v>2980</v>
      </c>
      <c r="D15" s="637">
        <v>3446</v>
      </c>
      <c r="E15" s="670">
        <v>4040685</v>
      </c>
      <c r="F15" s="670">
        <v>3477729</v>
      </c>
      <c r="G15" s="671">
        <v>4141065</v>
      </c>
    </row>
    <row r="16" spans="1:7" ht="14.45" customHeight="1" x14ac:dyDescent="0.2">
      <c r="A16" s="642" t="s">
        <v>1861</v>
      </c>
      <c r="B16" s="637">
        <v>1</v>
      </c>
      <c r="C16" s="637"/>
      <c r="D16" s="637"/>
      <c r="E16" s="670">
        <v>14508</v>
      </c>
      <c r="F16" s="670"/>
      <c r="G16" s="671"/>
    </row>
    <row r="17" spans="1:7" ht="14.45" customHeight="1" x14ac:dyDescent="0.2">
      <c r="A17" s="642" t="s">
        <v>950</v>
      </c>
      <c r="B17" s="637">
        <v>376</v>
      </c>
      <c r="C17" s="637">
        <v>284</v>
      </c>
      <c r="D17" s="637">
        <v>482</v>
      </c>
      <c r="E17" s="670">
        <v>1282786.3400000001</v>
      </c>
      <c r="F17" s="670">
        <v>662302.33000000007</v>
      </c>
      <c r="G17" s="671">
        <v>1372702.4500000002</v>
      </c>
    </row>
    <row r="18" spans="1:7" ht="14.45" customHeight="1" x14ac:dyDescent="0.2">
      <c r="A18" s="642" t="s">
        <v>951</v>
      </c>
      <c r="B18" s="637">
        <v>1619</v>
      </c>
      <c r="C18" s="637">
        <v>3241</v>
      </c>
      <c r="D18" s="637">
        <v>3422</v>
      </c>
      <c r="E18" s="670">
        <v>1766532.66</v>
      </c>
      <c r="F18" s="670">
        <v>5065293.99</v>
      </c>
      <c r="G18" s="671">
        <v>4420809</v>
      </c>
    </row>
    <row r="19" spans="1:7" ht="14.45" customHeight="1" x14ac:dyDescent="0.2">
      <c r="A19" s="642" t="s">
        <v>1862</v>
      </c>
      <c r="B19" s="637">
        <v>644</v>
      </c>
      <c r="C19" s="637"/>
      <c r="D19" s="637"/>
      <c r="E19" s="670">
        <v>9343694</v>
      </c>
      <c r="F19" s="670"/>
      <c r="G19" s="671"/>
    </row>
    <row r="20" spans="1:7" ht="14.45" customHeight="1" x14ac:dyDescent="0.2">
      <c r="A20" s="642" t="s">
        <v>952</v>
      </c>
      <c r="B20" s="637">
        <v>1556</v>
      </c>
      <c r="C20" s="637">
        <v>1201</v>
      </c>
      <c r="D20" s="637">
        <v>886</v>
      </c>
      <c r="E20" s="670">
        <v>4585466</v>
      </c>
      <c r="F20" s="670">
        <v>5274574</v>
      </c>
      <c r="G20" s="671">
        <v>4574874</v>
      </c>
    </row>
    <row r="21" spans="1:7" ht="14.45" customHeight="1" x14ac:dyDescent="0.2">
      <c r="A21" s="642" t="s">
        <v>953</v>
      </c>
      <c r="B21" s="637">
        <v>1671</v>
      </c>
      <c r="C21" s="637">
        <v>1967</v>
      </c>
      <c r="D21" s="637">
        <v>730</v>
      </c>
      <c r="E21" s="670">
        <v>2721336.34</v>
      </c>
      <c r="F21" s="670">
        <v>4152402</v>
      </c>
      <c r="G21" s="671">
        <v>1575006.45</v>
      </c>
    </row>
    <row r="22" spans="1:7" ht="14.45" customHeight="1" thickBot="1" x14ac:dyDescent="0.25">
      <c r="A22" s="674" t="s">
        <v>954</v>
      </c>
      <c r="B22" s="639">
        <v>2333</v>
      </c>
      <c r="C22" s="639">
        <v>2245</v>
      </c>
      <c r="D22" s="639">
        <v>2282</v>
      </c>
      <c r="E22" s="672">
        <v>3775219.33</v>
      </c>
      <c r="F22" s="672">
        <v>4039842.34</v>
      </c>
      <c r="G22" s="673">
        <v>3426172.79</v>
      </c>
    </row>
    <row r="23" spans="1:7" ht="14.45" customHeight="1" x14ac:dyDescent="0.2">
      <c r="A23" s="592" t="s">
        <v>295</v>
      </c>
    </row>
    <row r="24" spans="1:7" ht="14.45" customHeight="1" x14ac:dyDescent="0.2">
      <c r="A24" s="593" t="s">
        <v>941</v>
      </c>
    </row>
    <row r="25" spans="1:7" ht="14.45" customHeight="1" x14ac:dyDescent="0.2">
      <c r="A25" s="592" t="s">
        <v>1857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38C7B9F-2E5F-460A-B142-07195BF7F01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778" t="s">
        <v>2047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2930572.8200000003</v>
      </c>
      <c r="H3" s="208">
        <f t="shared" si="0"/>
        <v>117591157.56</v>
      </c>
      <c r="I3" s="78"/>
      <c r="J3" s="78"/>
      <c r="K3" s="208">
        <f t="shared" si="0"/>
        <v>2955780.41</v>
      </c>
      <c r="L3" s="208">
        <f t="shared" si="0"/>
        <v>118587253.69999996</v>
      </c>
      <c r="M3" s="78"/>
      <c r="N3" s="78"/>
      <c r="O3" s="208">
        <f t="shared" si="0"/>
        <v>2572427.7800000003</v>
      </c>
      <c r="P3" s="208">
        <f t="shared" si="0"/>
        <v>108640836.51000002</v>
      </c>
      <c r="Q3" s="79">
        <f>IF(L3=0,0,P3/L3)</f>
        <v>0.91612574809125591</v>
      </c>
      <c r="R3" s="209">
        <f>IF(O3=0,0,P3/O3)</f>
        <v>42.232803328690537</v>
      </c>
    </row>
    <row r="4" spans="1:18" ht="14.45" customHeight="1" x14ac:dyDescent="0.2">
      <c r="A4" s="896" t="s">
        <v>260</v>
      </c>
      <c r="B4" s="896" t="s">
        <v>118</v>
      </c>
      <c r="C4" s="910" t="s">
        <v>0</v>
      </c>
      <c r="D4" s="900" t="s">
        <v>119</v>
      </c>
      <c r="E4" s="908" t="s">
        <v>89</v>
      </c>
      <c r="F4" s="902" t="s">
        <v>80</v>
      </c>
      <c r="G4" s="904">
        <v>2018</v>
      </c>
      <c r="H4" s="905"/>
      <c r="I4" s="206"/>
      <c r="J4" s="206"/>
      <c r="K4" s="904">
        <v>2019</v>
      </c>
      <c r="L4" s="905"/>
      <c r="M4" s="206"/>
      <c r="N4" s="206"/>
      <c r="O4" s="904">
        <v>2020</v>
      </c>
      <c r="P4" s="905"/>
      <c r="Q4" s="906" t="s">
        <v>2</v>
      </c>
      <c r="R4" s="898" t="s">
        <v>121</v>
      </c>
    </row>
    <row r="5" spans="1:18" ht="14.45" customHeight="1" thickBot="1" x14ac:dyDescent="0.25">
      <c r="A5" s="897"/>
      <c r="B5" s="897"/>
      <c r="C5" s="911"/>
      <c r="D5" s="901"/>
      <c r="E5" s="909"/>
      <c r="F5" s="903"/>
      <c r="G5" s="675" t="s">
        <v>90</v>
      </c>
      <c r="H5" s="676" t="s">
        <v>14</v>
      </c>
      <c r="I5" s="677"/>
      <c r="J5" s="677"/>
      <c r="K5" s="675" t="s">
        <v>90</v>
      </c>
      <c r="L5" s="676" t="s">
        <v>14</v>
      </c>
      <c r="M5" s="677"/>
      <c r="N5" s="677"/>
      <c r="O5" s="675" t="s">
        <v>90</v>
      </c>
      <c r="P5" s="676" t="s">
        <v>14</v>
      </c>
      <c r="Q5" s="907"/>
      <c r="R5" s="899"/>
    </row>
    <row r="6" spans="1:18" ht="14.45" customHeight="1" x14ac:dyDescent="0.2">
      <c r="A6" s="612" t="s">
        <v>1864</v>
      </c>
      <c r="B6" s="613" t="s">
        <v>1865</v>
      </c>
      <c r="C6" s="613" t="s">
        <v>576</v>
      </c>
      <c r="D6" s="613" t="s">
        <v>1866</v>
      </c>
      <c r="E6" s="613" t="s">
        <v>1867</v>
      </c>
      <c r="F6" s="613" t="s">
        <v>1868</v>
      </c>
      <c r="G6" s="225"/>
      <c r="H6" s="225"/>
      <c r="I6" s="613"/>
      <c r="J6" s="613"/>
      <c r="K6" s="225">
        <v>20</v>
      </c>
      <c r="L6" s="225">
        <v>35275.4</v>
      </c>
      <c r="M6" s="613">
        <v>1</v>
      </c>
      <c r="N6" s="613">
        <v>1763.77</v>
      </c>
      <c r="O6" s="225">
        <v>257</v>
      </c>
      <c r="P6" s="225">
        <v>453288.89000000042</v>
      </c>
      <c r="Q6" s="618">
        <v>12.850000000000012</v>
      </c>
      <c r="R6" s="636">
        <v>1763.7700000000016</v>
      </c>
    </row>
    <row r="7" spans="1:18" ht="14.45" customHeight="1" x14ac:dyDescent="0.2">
      <c r="A7" s="627" t="s">
        <v>1864</v>
      </c>
      <c r="B7" s="628" t="s">
        <v>1865</v>
      </c>
      <c r="C7" s="628" t="s">
        <v>576</v>
      </c>
      <c r="D7" s="628" t="s">
        <v>1869</v>
      </c>
      <c r="E7" s="628" t="s">
        <v>1870</v>
      </c>
      <c r="F7" s="628" t="s">
        <v>1871</v>
      </c>
      <c r="G7" s="637">
        <v>3204</v>
      </c>
      <c r="H7" s="637">
        <v>76458</v>
      </c>
      <c r="I7" s="628">
        <v>0.60028999334529032</v>
      </c>
      <c r="J7" s="628">
        <v>23.863295880149813</v>
      </c>
      <c r="K7" s="637">
        <v>4732</v>
      </c>
      <c r="L7" s="637">
        <v>127368.43999999999</v>
      </c>
      <c r="M7" s="628">
        <v>1</v>
      </c>
      <c r="N7" s="628">
        <v>26.91640743871513</v>
      </c>
      <c r="O7" s="637">
        <v>1500</v>
      </c>
      <c r="P7" s="637">
        <v>41910</v>
      </c>
      <c r="Q7" s="633">
        <v>0.32904540559655127</v>
      </c>
      <c r="R7" s="638">
        <v>27.94</v>
      </c>
    </row>
    <row r="8" spans="1:18" ht="14.45" customHeight="1" x14ac:dyDescent="0.2">
      <c r="A8" s="627" t="s">
        <v>1864</v>
      </c>
      <c r="B8" s="628" t="s">
        <v>1865</v>
      </c>
      <c r="C8" s="628" t="s">
        <v>576</v>
      </c>
      <c r="D8" s="628" t="s">
        <v>1869</v>
      </c>
      <c r="E8" s="628" t="s">
        <v>1872</v>
      </c>
      <c r="F8" s="628" t="s">
        <v>1873</v>
      </c>
      <c r="G8" s="637">
        <v>22507</v>
      </c>
      <c r="H8" s="637">
        <v>58462.54000000003</v>
      </c>
      <c r="I8" s="628">
        <v>0.64151980257937724</v>
      </c>
      <c r="J8" s="628">
        <v>2.597526991602614</v>
      </c>
      <c r="K8" s="637">
        <v>35401</v>
      </c>
      <c r="L8" s="637">
        <v>91131.31</v>
      </c>
      <c r="M8" s="628">
        <v>1</v>
      </c>
      <c r="N8" s="628">
        <v>2.5742580718058812</v>
      </c>
      <c r="O8" s="637">
        <v>29512</v>
      </c>
      <c r="P8" s="637">
        <v>73484.879999999976</v>
      </c>
      <c r="Q8" s="633">
        <v>0.80636259919889197</v>
      </c>
      <c r="R8" s="638">
        <v>2.4899999999999993</v>
      </c>
    </row>
    <row r="9" spans="1:18" ht="14.45" customHeight="1" x14ac:dyDescent="0.2">
      <c r="A9" s="627" t="s">
        <v>1864</v>
      </c>
      <c r="B9" s="628" t="s">
        <v>1865</v>
      </c>
      <c r="C9" s="628" t="s">
        <v>576</v>
      </c>
      <c r="D9" s="628" t="s">
        <v>1869</v>
      </c>
      <c r="E9" s="628" t="s">
        <v>1874</v>
      </c>
      <c r="F9" s="628" t="s">
        <v>1875</v>
      </c>
      <c r="G9" s="637">
        <v>58644</v>
      </c>
      <c r="H9" s="637">
        <v>422694.36000000068</v>
      </c>
      <c r="I9" s="628">
        <v>1.1645115293827391</v>
      </c>
      <c r="J9" s="628">
        <v>7.2078023327194716</v>
      </c>
      <c r="K9" s="637">
        <v>50323.5</v>
      </c>
      <c r="L9" s="637">
        <v>362979.97</v>
      </c>
      <c r="M9" s="628">
        <v>1</v>
      </c>
      <c r="N9" s="628">
        <v>7.2129317316959272</v>
      </c>
      <c r="O9" s="637">
        <v>38569</v>
      </c>
      <c r="P9" s="637">
        <v>275509.70000000007</v>
      </c>
      <c r="Q9" s="633">
        <v>0.75902177191760767</v>
      </c>
      <c r="R9" s="638">
        <v>7.1432938370193693</v>
      </c>
    </row>
    <row r="10" spans="1:18" ht="14.45" customHeight="1" x14ac:dyDescent="0.2">
      <c r="A10" s="627" t="s">
        <v>1864</v>
      </c>
      <c r="B10" s="628" t="s">
        <v>1865</v>
      </c>
      <c r="C10" s="628" t="s">
        <v>576</v>
      </c>
      <c r="D10" s="628" t="s">
        <v>1869</v>
      </c>
      <c r="E10" s="628" t="s">
        <v>1876</v>
      </c>
      <c r="F10" s="628" t="s">
        <v>1877</v>
      </c>
      <c r="G10" s="637">
        <v>201</v>
      </c>
      <c r="H10" s="637">
        <v>2024.06</v>
      </c>
      <c r="I10" s="628">
        <v>200.4019801980198</v>
      </c>
      <c r="J10" s="628">
        <v>10.069950248756218</v>
      </c>
      <c r="K10" s="637">
        <v>1</v>
      </c>
      <c r="L10" s="637">
        <v>10.1</v>
      </c>
      <c r="M10" s="628">
        <v>1</v>
      </c>
      <c r="N10" s="628">
        <v>10.1</v>
      </c>
      <c r="O10" s="637">
        <v>31</v>
      </c>
      <c r="P10" s="637">
        <v>311.5</v>
      </c>
      <c r="Q10" s="633">
        <v>30.841584158415841</v>
      </c>
      <c r="R10" s="638">
        <v>10.048387096774194</v>
      </c>
    </row>
    <row r="11" spans="1:18" ht="14.45" customHeight="1" x14ac:dyDescent="0.2">
      <c r="A11" s="627" t="s">
        <v>1864</v>
      </c>
      <c r="B11" s="628" t="s">
        <v>1865</v>
      </c>
      <c r="C11" s="628" t="s">
        <v>576</v>
      </c>
      <c r="D11" s="628" t="s">
        <v>1869</v>
      </c>
      <c r="E11" s="628" t="s">
        <v>1878</v>
      </c>
      <c r="F11" s="628" t="s">
        <v>1879</v>
      </c>
      <c r="G11" s="637">
        <v>715895</v>
      </c>
      <c r="H11" s="637">
        <v>3820972.1500000027</v>
      </c>
      <c r="I11" s="628">
        <v>0.92658141652953518</v>
      </c>
      <c r="J11" s="628">
        <v>5.3373359920100052</v>
      </c>
      <c r="K11" s="637">
        <v>782993</v>
      </c>
      <c r="L11" s="637">
        <v>4123730.6099999985</v>
      </c>
      <c r="M11" s="628">
        <v>1</v>
      </c>
      <c r="N11" s="628">
        <v>5.2666251294711426</v>
      </c>
      <c r="O11" s="637">
        <v>647730</v>
      </c>
      <c r="P11" s="637">
        <v>3355001.6900000018</v>
      </c>
      <c r="Q11" s="633">
        <v>0.81358410800748282</v>
      </c>
      <c r="R11" s="638">
        <v>5.1796299229617304</v>
      </c>
    </row>
    <row r="12" spans="1:18" ht="14.45" customHeight="1" x14ac:dyDescent="0.2">
      <c r="A12" s="627" t="s">
        <v>1864</v>
      </c>
      <c r="B12" s="628" t="s">
        <v>1865</v>
      </c>
      <c r="C12" s="628" t="s">
        <v>576</v>
      </c>
      <c r="D12" s="628" t="s">
        <v>1869</v>
      </c>
      <c r="E12" s="628" t="s">
        <v>1880</v>
      </c>
      <c r="F12" s="628" t="s">
        <v>1881</v>
      </c>
      <c r="G12" s="637">
        <v>7344.4</v>
      </c>
      <c r="H12" s="637">
        <v>67496.529999999984</v>
      </c>
      <c r="I12" s="628">
        <v>0.85887631316214785</v>
      </c>
      <c r="J12" s="628">
        <v>9.1902034202930114</v>
      </c>
      <c r="K12" s="637">
        <v>8476.2999999999993</v>
      </c>
      <c r="L12" s="637">
        <v>78587.02</v>
      </c>
      <c r="M12" s="628">
        <v>1</v>
      </c>
      <c r="N12" s="628">
        <v>9.2713825607871367</v>
      </c>
      <c r="O12" s="637">
        <v>7266.3</v>
      </c>
      <c r="P12" s="637">
        <v>67318.3</v>
      </c>
      <c r="Q12" s="633">
        <v>0.85660838138410134</v>
      </c>
      <c r="R12" s="638">
        <v>9.2644537109670679</v>
      </c>
    </row>
    <row r="13" spans="1:18" ht="14.45" customHeight="1" x14ac:dyDescent="0.2">
      <c r="A13" s="627" t="s">
        <v>1864</v>
      </c>
      <c r="B13" s="628" t="s">
        <v>1865</v>
      </c>
      <c r="C13" s="628" t="s">
        <v>576</v>
      </c>
      <c r="D13" s="628" t="s">
        <v>1869</v>
      </c>
      <c r="E13" s="628" t="s">
        <v>1882</v>
      </c>
      <c r="F13" s="628" t="s">
        <v>1883</v>
      </c>
      <c r="G13" s="637">
        <v>6147</v>
      </c>
      <c r="H13" s="637">
        <v>56507.119999999995</v>
      </c>
      <c r="I13" s="628">
        <v>1.0239117597122096</v>
      </c>
      <c r="J13" s="628">
        <v>9.1926338051081817</v>
      </c>
      <c r="K13" s="637">
        <v>5912.2</v>
      </c>
      <c r="L13" s="637">
        <v>55187.49000000002</v>
      </c>
      <c r="M13" s="628">
        <v>1</v>
      </c>
      <c r="N13" s="628">
        <v>9.334509996278884</v>
      </c>
      <c r="O13" s="637">
        <v>4483</v>
      </c>
      <c r="P13" s="637">
        <v>41748.119999999988</v>
      </c>
      <c r="Q13" s="633">
        <v>0.75647796266871303</v>
      </c>
      <c r="R13" s="638">
        <v>9.3125407093464165</v>
      </c>
    </row>
    <row r="14" spans="1:18" ht="14.45" customHeight="1" x14ac:dyDescent="0.2">
      <c r="A14" s="627" t="s">
        <v>1864</v>
      </c>
      <c r="B14" s="628" t="s">
        <v>1865</v>
      </c>
      <c r="C14" s="628" t="s">
        <v>576</v>
      </c>
      <c r="D14" s="628" t="s">
        <v>1869</v>
      </c>
      <c r="E14" s="628" t="s">
        <v>1884</v>
      </c>
      <c r="F14" s="628" t="s">
        <v>1885</v>
      </c>
      <c r="G14" s="637">
        <v>15502.5</v>
      </c>
      <c r="H14" s="637">
        <v>157221.57999999999</v>
      </c>
      <c r="I14" s="628">
        <v>0.80474424776414666</v>
      </c>
      <c r="J14" s="628">
        <v>10.141691985163682</v>
      </c>
      <c r="K14" s="637">
        <v>19008.400000000001</v>
      </c>
      <c r="L14" s="637">
        <v>195368.38000000003</v>
      </c>
      <c r="M14" s="628">
        <v>1</v>
      </c>
      <c r="N14" s="628">
        <v>10.278002356852761</v>
      </c>
      <c r="O14" s="637">
        <v>12841</v>
      </c>
      <c r="P14" s="637">
        <v>132542.90000000002</v>
      </c>
      <c r="Q14" s="633">
        <v>0.67842554665191979</v>
      </c>
      <c r="R14" s="638">
        <v>10.321851880694652</v>
      </c>
    </row>
    <row r="15" spans="1:18" ht="14.45" customHeight="1" x14ac:dyDescent="0.2">
      <c r="A15" s="627" t="s">
        <v>1864</v>
      </c>
      <c r="B15" s="628" t="s">
        <v>1865</v>
      </c>
      <c r="C15" s="628" t="s">
        <v>576</v>
      </c>
      <c r="D15" s="628" t="s">
        <v>1869</v>
      </c>
      <c r="E15" s="628" t="s">
        <v>1886</v>
      </c>
      <c r="F15" s="628" t="s">
        <v>1887</v>
      </c>
      <c r="G15" s="637">
        <v>10.399999999999999</v>
      </c>
      <c r="H15" s="637">
        <v>386.24000000000007</v>
      </c>
      <c r="I15" s="628">
        <v>5.1099477548061233E-2</v>
      </c>
      <c r="J15" s="628">
        <v>37.138461538461549</v>
      </c>
      <c r="K15" s="637">
        <v>122.2</v>
      </c>
      <c r="L15" s="637">
        <v>7558.5899999999983</v>
      </c>
      <c r="M15" s="628">
        <v>1</v>
      </c>
      <c r="N15" s="628">
        <v>61.854255319148919</v>
      </c>
      <c r="O15" s="637">
        <v>664.95999999999992</v>
      </c>
      <c r="P15" s="637">
        <v>44386.23</v>
      </c>
      <c r="Q15" s="633">
        <v>5.872289673073948</v>
      </c>
      <c r="R15" s="638">
        <v>66.750225577478361</v>
      </c>
    </row>
    <row r="16" spans="1:18" ht="14.45" customHeight="1" x14ac:dyDescent="0.2">
      <c r="A16" s="627" t="s">
        <v>1864</v>
      </c>
      <c r="B16" s="628" t="s">
        <v>1865</v>
      </c>
      <c r="C16" s="628" t="s">
        <v>576</v>
      </c>
      <c r="D16" s="628" t="s">
        <v>1869</v>
      </c>
      <c r="E16" s="628" t="s">
        <v>1888</v>
      </c>
      <c r="F16" s="628" t="s">
        <v>1889</v>
      </c>
      <c r="G16" s="637">
        <v>1081</v>
      </c>
      <c r="H16" s="637">
        <v>8388.56</v>
      </c>
      <c r="I16" s="628">
        <v>10.894233766233766</v>
      </c>
      <c r="J16" s="628">
        <v>7.76</v>
      </c>
      <c r="K16" s="637">
        <v>100</v>
      </c>
      <c r="L16" s="637">
        <v>770</v>
      </c>
      <c r="M16" s="628">
        <v>1</v>
      </c>
      <c r="N16" s="628">
        <v>7.7</v>
      </c>
      <c r="O16" s="637">
        <v>975</v>
      </c>
      <c r="P16" s="637">
        <v>7536.75</v>
      </c>
      <c r="Q16" s="633">
        <v>9.7879870129870135</v>
      </c>
      <c r="R16" s="638">
        <v>7.73</v>
      </c>
    </row>
    <row r="17" spans="1:18" ht="14.45" customHeight="1" x14ac:dyDescent="0.2">
      <c r="A17" s="627" t="s">
        <v>1864</v>
      </c>
      <c r="B17" s="628" t="s">
        <v>1865</v>
      </c>
      <c r="C17" s="628" t="s">
        <v>576</v>
      </c>
      <c r="D17" s="628" t="s">
        <v>1869</v>
      </c>
      <c r="E17" s="628" t="s">
        <v>1890</v>
      </c>
      <c r="F17" s="628" t="s">
        <v>1891</v>
      </c>
      <c r="G17" s="637">
        <v>41849</v>
      </c>
      <c r="H17" s="637">
        <v>853253.85</v>
      </c>
      <c r="I17" s="628">
        <v>0.89254628104866329</v>
      </c>
      <c r="J17" s="628">
        <v>20.388870701808884</v>
      </c>
      <c r="K17" s="637">
        <v>47442</v>
      </c>
      <c r="L17" s="637">
        <v>955977.14999999979</v>
      </c>
      <c r="M17" s="628">
        <v>1</v>
      </c>
      <c r="N17" s="628">
        <v>20.150439484001513</v>
      </c>
      <c r="O17" s="637">
        <v>31460</v>
      </c>
      <c r="P17" s="637">
        <v>631087.6</v>
      </c>
      <c r="Q17" s="633">
        <v>0.66014925147531001</v>
      </c>
      <c r="R17" s="638">
        <v>20.059999999999999</v>
      </c>
    </row>
    <row r="18" spans="1:18" ht="14.45" customHeight="1" x14ac:dyDescent="0.2">
      <c r="A18" s="627" t="s">
        <v>1864</v>
      </c>
      <c r="B18" s="628" t="s">
        <v>1865</v>
      </c>
      <c r="C18" s="628" t="s">
        <v>576</v>
      </c>
      <c r="D18" s="628" t="s">
        <v>1869</v>
      </c>
      <c r="E18" s="628" t="s">
        <v>1892</v>
      </c>
      <c r="F18" s="628" t="s">
        <v>1893</v>
      </c>
      <c r="G18" s="637">
        <v>14.42</v>
      </c>
      <c r="H18" s="637">
        <v>23370.61</v>
      </c>
      <c r="I18" s="628">
        <v>0.57175972137410558</v>
      </c>
      <c r="J18" s="628">
        <v>1620.7080443828017</v>
      </c>
      <c r="K18" s="637">
        <v>26.310000000000002</v>
      </c>
      <c r="L18" s="637">
        <v>40874.879999999997</v>
      </c>
      <c r="M18" s="628">
        <v>1</v>
      </c>
      <c r="N18" s="628">
        <v>1553.5872291904216</v>
      </c>
      <c r="O18" s="637"/>
      <c r="P18" s="637"/>
      <c r="Q18" s="633"/>
      <c r="R18" s="638"/>
    </row>
    <row r="19" spans="1:18" ht="14.45" customHeight="1" x14ac:dyDescent="0.2">
      <c r="A19" s="627" t="s">
        <v>1864</v>
      </c>
      <c r="B19" s="628" t="s">
        <v>1865</v>
      </c>
      <c r="C19" s="628" t="s">
        <v>576</v>
      </c>
      <c r="D19" s="628" t="s">
        <v>1869</v>
      </c>
      <c r="E19" s="628" t="s">
        <v>1894</v>
      </c>
      <c r="F19" s="628" t="s">
        <v>1895</v>
      </c>
      <c r="G19" s="637">
        <v>4.4000000000000004</v>
      </c>
      <c r="H19" s="637">
        <v>22613.58</v>
      </c>
      <c r="I19" s="628"/>
      <c r="J19" s="628">
        <v>5139.45</v>
      </c>
      <c r="K19" s="637"/>
      <c r="L19" s="637"/>
      <c r="M19" s="628"/>
      <c r="N19" s="628"/>
      <c r="O19" s="637"/>
      <c r="P19" s="637"/>
      <c r="Q19" s="633"/>
      <c r="R19" s="638"/>
    </row>
    <row r="20" spans="1:18" ht="14.45" customHeight="1" x14ac:dyDescent="0.2">
      <c r="A20" s="627" t="s">
        <v>1864</v>
      </c>
      <c r="B20" s="628" t="s">
        <v>1865</v>
      </c>
      <c r="C20" s="628" t="s">
        <v>576</v>
      </c>
      <c r="D20" s="628" t="s">
        <v>1869</v>
      </c>
      <c r="E20" s="628" t="s">
        <v>1896</v>
      </c>
      <c r="F20" s="628" t="s">
        <v>1897</v>
      </c>
      <c r="G20" s="637">
        <v>201</v>
      </c>
      <c r="H20" s="637">
        <v>391218.09000000072</v>
      </c>
      <c r="I20" s="628">
        <v>0.90635801599064336</v>
      </c>
      <c r="J20" s="628">
        <v>1946.3586567164216</v>
      </c>
      <c r="K20" s="637">
        <v>236</v>
      </c>
      <c r="L20" s="637">
        <v>431637.47999999969</v>
      </c>
      <c r="M20" s="628">
        <v>1</v>
      </c>
      <c r="N20" s="628">
        <v>1828.9723728813547</v>
      </c>
      <c r="O20" s="637">
        <v>136</v>
      </c>
      <c r="P20" s="637">
        <v>251046.27999999965</v>
      </c>
      <c r="Q20" s="633">
        <v>0.5816137189940036</v>
      </c>
      <c r="R20" s="638">
        <v>1845.9285294117622</v>
      </c>
    </row>
    <row r="21" spans="1:18" ht="14.45" customHeight="1" x14ac:dyDescent="0.2">
      <c r="A21" s="627" t="s">
        <v>1864</v>
      </c>
      <c r="B21" s="628" t="s">
        <v>1865</v>
      </c>
      <c r="C21" s="628" t="s">
        <v>576</v>
      </c>
      <c r="D21" s="628" t="s">
        <v>1869</v>
      </c>
      <c r="E21" s="628" t="s">
        <v>1898</v>
      </c>
      <c r="F21" s="628" t="s">
        <v>1899</v>
      </c>
      <c r="G21" s="637">
        <v>3414</v>
      </c>
      <c r="H21" s="637">
        <v>672859.22000000009</v>
      </c>
      <c r="I21" s="628">
        <v>1.7360883139132861</v>
      </c>
      <c r="J21" s="628">
        <v>197.08823081429412</v>
      </c>
      <c r="K21" s="637">
        <v>2000</v>
      </c>
      <c r="L21" s="637">
        <v>387572</v>
      </c>
      <c r="M21" s="628">
        <v>1</v>
      </c>
      <c r="N21" s="628">
        <v>193.786</v>
      </c>
      <c r="O21" s="637">
        <v>800</v>
      </c>
      <c r="P21" s="637">
        <v>157408</v>
      </c>
      <c r="Q21" s="633">
        <v>0.40613873035203779</v>
      </c>
      <c r="R21" s="638">
        <v>196.76</v>
      </c>
    </row>
    <row r="22" spans="1:18" ht="14.45" customHeight="1" x14ac:dyDescent="0.2">
      <c r="A22" s="627" t="s">
        <v>1864</v>
      </c>
      <c r="B22" s="628" t="s">
        <v>1865</v>
      </c>
      <c r="C22" s="628" t="s">
        <v>576</v>
      </c>
      <c r="D22" s="628" t="s">
        <v>1869</v>
      </c>
      <c r="E22" s="628" t="s">
        <v>1900</v>
      </c>
      <c r="F22" s="628" t="s">
        <v>1901</v>
      </c>
      <c r="G22" s="637">
        <v>1012489</v>
      </c>
      <c r="H22" s="637">
        <v>3815515.2700000014</v>
      </c>
      <c r="I22" s="628">
        <v>1.1770448931485675</v>
      </c>
      <c r="J22" s="628">
        <v>3.7684510844068444</v>
      </c>
      <c r="K22" s="637">
        <v>863966</v>
      </c>
      <c r="L22" s="637">
        <v>3241605.5599999991</v>
      </c>
      <c r="M22" s="628">
        <v>1</v>
      </c>
      <c r="N22" s="628">
        <v>3.752005935418754</v>
      </c>
      <c r="O22" s="637">
        <v>810107</v>
      </c>
      <c r="P22" s="637">
        <v>2964991.6199999982</v>
      </c>
      <c r="Q22" s="633">
        <v>0.91466761304543143</v>
      </c>
      <c r="R22" s="638">
        <v>3.6599999999999979</v>
      </c>
    </row>
    <row r="23" spans="1:18" ht="14.45" customHeight="1" x14ac:dyDescent="0.2">
      <c r="A23" s="627" t="s">
        <v>1864</v>
      </c>
      <c r="B23" s="628" t="s">
        <v>1865</v>
      </c>
      <c r="C23" s="628" t="s">
        <v>576</v>
      </c>
      <c r="D23" s="628" t="s">
        <v>1869</v>
      </c>
      <c r="E23" s="628" t="s">
        <v>1902</v>
      </c>
      <c r="F23" s="628" t="s">
        <v>1903</v>
      </c>
      <c r="G23" s="637"/>
      <c r="H23" s="637"/>
      <c r="I23" s="628"/>
      <c r="J23" s="628"/>
      <c r="K23" s="637">
        <v>21853</v>
      </c>
      <c r="L23" s="637">
        <v>131992.11999999997</v>
      </c>
      <c r="M23" s="628">
        <v>1</v>
      </c>
      <c r="N23" s="628">
        <v>6.0399999999999983</v>
      </c>
      <c r="O23" s="637"/>
      <c r="P23" s="637"/>
      <c r="Q23" s="633"/>
      <c r="R23" s="638"/>
    </row>
    <row r="24" spans="1:18" ht="14.45" customHeight="1" x14ac:dyDescent="0.2">
      <c r="A24" s="627" t="s">
        <v>1864</v>
      </c>
      <c r="B24" s="628" t="s">
        <v>1865</v>
      </c>
      <c r="C24" s="628" t="s">
        <v>576</v>
      </c>
      <c r="D24" s="628" t="s">
        <v>1869</v>
      </c>
      <c r="E24" s="628" t="s">
        <v>1904</v>
      </c>
      <c r="F24" s="628" t="s">
        <v>1905</v>
      </c>
      <c r="G24" s="637">
        <v>3367</v>
      </c>
      <c r="H24" s="637">
        <v>521120.37999999995</v>
      </c>
      <c r="I24" s="628">
        <v>0.87841333504368047</v>
      </c>
      <c r="J24" s="628">
        <v>154.77290763290762</v>
      </c>
      <c r="K24" s="637">
        <v>3907</v>
      </c>
      <c r="L24" s="637">
        <v>593251.89999999991</v>
      </c>
      <c r="M24" s="628">
        <v>1</v>
      </c>
      <c r="N24" s="628">
        <v>151.84333248016378</v>
      </c>
      <c r="O24" s="637">
        <v>3509</v>
      </c>
      <c r="P24" s="637">
        <v>546545.56999999995</v>
      </c>
      <c r="Q24" s="633">
        <v>0.92127066091149479</v>
      </c>
      <c r="R24" s="638">
        <v>155.75536335138216</v>
      </c>
    </row>
    <row r="25" spans="1:18" ht="14.45" customHeight="1" x14ac:dyDescent="0.2">
      <c r="A25" s="627" t="s">
        <v>1864</v>
      </c>
      <c r="B25" s="628" t="s">
        <v>1865</v>
      </c>
      <c r="C25" s="628" t="s">
        <v>576</v>
      </c>
      <c r="D25" s="628" t="s">
        <v>1869</v>
      </c>
      <c r="E25" s="628" t="s">
        <v>1906</v>
      </c>
      <c r="F25" s="628" t="s">
        <v>1907</v>
      </c>
      <c r="G25" s="637">
        <v>50986</v>
      </c>
      <c r="H25" s="637">
        <v>1048264.7500000005</v>
      </c>
      <c r="I25" s="628">
        <v>1.099025841185898</v>
      </c>
      <c r="J25" s="628">
        <v>20.559854665986752</v>
      </c>
      <c r="K25" s="637">
        <v>46771</v>
      </c>
      <c r="L25" s="637">
        <v>953812.64999999991</v>
      </c>
      <c r="M25" s="628">
        <v>1</v>
      </c>
      <c r="N25" s="628">
        <v>20.393249021829764</v>
      </c>
      <c r="O25" s="637">
        <v>44889.7</v>
      </c>
      <c r="P25" s="637">
        <v>924192.25999999966</v>
      </c>
      <c r="Q25" s="633">
        <v>0.96894527452534807</v>
      </c>
      <c r="R25" s="638">
        <v>20.588069423498034</v>
      </c>
    </row>
    <row r="26" spans="1:18" ht="14.45" customHeight="1" x14ac:dyDescent="0.2">
      <c r="A26" s="627" t="s">
        <v>1864</v>
      </c>
      <c r="B26" s="628" t="s">
        <v>1865</v>
      </c>
      <c r="C26" s="628" t="s">
        <v>576</v>
      </c>
      <c r="D26" s="628" t="s">
        <v>1869</v>
      </c>
      <c r="E26" s="628" t="s">
        <v>1908</v>
      </c>
      <c r="F26" s="628" t="s">
        <v>1909</v>
      </c>
      <c r="G26" s="637"/>
      <c r="H26" s="637"/>
      <c r="I26" s="628"/>
      <c r="J26" s="628"/>
      <c r="K26" s="637">
        <v>1</v>
      </c>
      <c r="L26" s="637">
        <v>71.02</v>
      </c>
      <c r="M26" s="628">
        <v>1</v>
      </c>
      <c r="N26" s="628">
        <v>71.02</v>
      </c>
      <c r="O26" s="637"/>
      <c r="P26" s="637"/>
      <c r="Q26" s="633"/>
      <c r="R26" s="638"/>
    </row>
    <row r="27" spans="1:18" ht="14.45" customHeight="1" x14ac:dyDescent="0.2">
      <c r="A27" s="627" t="s">
        <v>1864</v>
      </c>
      <c r="B27" s="628" t="s">
        <v>1865</v>
      </c>
      <c r="C27" s="628" t="s">
        <v>576</v>
      </c>
      <c r="D27" s="628" t="s">
        <v>1869</v>
      </c>
      <c r="E27" s="628" t="s">
        <v>1910</v>
      </c>
      <c r="F27" s="628" t="s">
        <v>1911</v>
      </c>
      <c r="G27" s="637">
        <v>24</v>
      </c>
      <c r="H27" s="637">
        <v>2605492.8000000003</v>
      </c>
      <c r="I27" s="628"/>
      <c r="J27" s="628">
        <v>108562.20000000001</v>
      </c>
      <c r="K27" s="637"/>
      <c r="L27" s="637"/>
      <c r="M27" s="628"/>
      <c r="N27" s="628"/>
      <c r="O27" s="637">
        <v>12</v>
      </c>
      <c r="P27" s="637">
        <v>1302746.3999999999</v>
      </c>
      <c r="Q27" s="633"/>
      <c r="R27" s="638">
        <v>108562.2</v>
      </c>
    </row>
    <row r="28" spans="1:18" ht="14.45" customHeight="1" x14ac:dyDescent="0.2">
      <c r="A28" s="627" t="s">
        <v>1864</v>
      </c>
      <c r="B28" s="628" t="s">
        <v>1865</v>
      </c>
      <c r="C28" s="628" t="s">
        <v>576</v>
      </c>
      <c r="D28" s="628" t="s">
        <v>1869</v>
      </c>
      <c r="E28" s="628" t="s">
        <v>1912</v>
      </c>
      <c r="F28" s="628" t="s">
        <v>1913</v>
      </c>
      <c r="G28" s="637">
        <v>59338</v>
      </c>
      <c r="H28" s="637">
        <v>1155764.48</v>
      </c>
      <c r="I28" s="628">
        <v>1.0382803766218645</v>
      </c>
      <c r="J28" s="628">
        <v>19.47764467963194</v>
      </c>
      <c r="K28" s="637">
        <v>57984</v>
      </c>
      <c r="L28" s="637">
        <v>1113152.5799999998</v>
      </c>
      <c r="M28" s="628">
        <v>1</v>
      </c>
      <c r="N28" s="628">
        <v>19.197581746688741</v>
      </c>
      <c r="O28" s="637">
        <v>41919</v>
      </c>
      <c r="P28" s="637">
        <v>815204.63</v>
      </c>
      <c r="Q28" s="633">
        <v>0.73233862513259429</v>
      </c>
      <c r="R28" s="638">
        <v>19.44713924473389</v>
      </c>
    </row>
    <row r="29" spans="1:18" ht="14.45" customHeight="1" x14ac:dyDescent="0.2">
      <c r="A29" s="627" t="s">
        <v>1864</v>
      </c>
      <c r="B29" s="628" t="s">
        <v>1865</v>
      </c>
      <c r="C29" s="628" t="s">
        <v>576</v>
      </c>
      <c r="D29" s="628" t="s">
        <v>1869</v>
      </c>
      <c r="E29" s="628" t="s">
        <v>1914</v>
      </c>
      <c r="F29" s="628" t="s">
        <v>1915</v>
      </c>
      <c r="G29" s="637">
        <v>316</v>
      </c>
      <c r="H29" s="637">
        <v>2716.9</v>
      </c>
      <c r="I29" s="628">
        <v>0.81302929646587074</v>
      </c>
      <c r="J29" s="628">
        <v>8.5977848101265817</v>
      </c>
      <c r="K29" s="637">
        <v>395</v>
      </c>
      <c r="L29" s="637">
        <v>3341.7</v>
      </c>
      <c r="M29" s="628">
        <v>1</v>
      </c>
      <c r="N29" s="628">
        <v>8.4599999999999991</v>
      </c>
      <c r="O29" s="637">
        <v>150</v>
      </c>
      <c r="P29" s="637">
        <v>1278</v>
      </c>
      <c r="Q29" s="633">
        <v>0.38244007541071912</v>
      </c>
      <c r="R29" s="638">
        <v>8.52</v>
      </c>
    </row>
    <row r="30" spans="1:18" ht="14.45" customHeight="1" x14ac:dyDescent="0.2">
      <c r="A30" s="627" t="s">
        <v>1864</v>
      </c>
      <c r="B30" s="628" t="s">
        <v>1865</v>
      </c>
      <c r="C30" s="628" t="s">
        <v>576</v>
      </c>
      <c r="D30" s="628" t="s">
        <v>1869</v>
      </c>
      <c r="E30" s="628" t="s">
        <v>1916</v>
      </c>
      <c r="F30" s="628" t="s">
        <v>1917</v>
      </c>
      <c r="G30" s="637">
        <v>148</v>
      </c>
      <c r="H30" s="637">
        <v>1219.52</v>
      </c>
      <c r="I30" s="628"/>
      <c r="J30" s="628">
        <v>8.24</v>
      </c>
      <c r="K30" s="637"/>
      <c r="L30" s="637"/>
      <c r="M30" s="628"/>
      <c r="N30" s="628"/>
      <c r="O30" s="637"/>
      <c r="P30" s="637"/>
      <c r="Q30" s="633"/>
      <c r="R30" s="638"/>
    </row>
    <row r="31" spans="1:18" ht="14.45" customHeight="1" x14ac:dyDescent="0.2">
      <c r="A31" s="627" t="s">
        <v>1864</v>
      </c>
      <c r="B31" s="628" t="s">
        <v>1865</v>
      </c>
      <c r="C31" s="628" t="s">
        <v>576</v>
      </c>
      <c r="D31" s="628" t="s">
        <v>1869</v>
      </c>
      <c r="E31" s="628" t="s">
        <v>1918</v>
      </c>
      <c r="F31" s="628" t="s">
        <v>1919</v>
      </c>
      <c r="G31" s="637">
        <v>170</v>
      </c>
      <c r="H31" s="637">
        <v>12110.8</v>
      </c>
      <c r="I31" s="628"/>
      <c r="J31" s="628">
        <v>71.239999999999995</v>
      </c>
      <c r="K31" s="637"/>
      <c r="L31" s="637"/>
      <c r="M31" s="628"/>
      <c r="N31" s="628"/>
      <c r="O31" s="637">
        <v>145</v>
      </c>
      <c r="P31" s="637">
        <v>9945.5499999999993</v>
      </c>
      <c r="Q31" s="633"/>
      <c r="R31" s="638">
        <v>68.589999999999989</v>
      </c>
    </row>
    <row r="32" spans="1:18" ht="14.45" customHeight="1" x14ac:dyDescent="0.2">
      <c r="A32" s="627" t="s">
        <v>1864</v>
      </c>
      <c r="B32" s="628" t="s">
        <v>1865</v>
      </c>
      <c r="C32" s="628" t="s">
        <v>576</v>
      </c>
      <c r="D32" s="628" t="s">
        <v>1869</v>
      </c>
      <c r="E32" s="628" t="s">
        <v>1920</v>
      </c>
      <c r="F32" s="628" t="s">
        <v>1921</v>
      </c>
      <c r="G32" s="637"/>
      <c r="H32" s="637"/>
      <c r="I32" s="628"/>
      <c r="J32" s="628"/>
      <c r="K32" s="637">
        <v>100</v>
      </c>
      <c r="L32" s="637">
        <v>649</v>
      </c>
      <c r="M32" s="628">
        <v>1</v>
      </c>
      <c r="N32" s="628">
        <v>6.49</v>
      </c>
      <c r="O32" s="637"/>
      <c r="P32" s="637"/>
      <c r="Q32" s="633"/>
      <c r="R32" s="638"/>
    </row>
    <row r="33" spans="1:18" ht="14.45" customHeight="1" x14ac:dyDescent="0.2">
      <c r="A33" s="627" t="s">
        <v>1864</v>
      </c>
      <c r="B33" s="628" t="s">
        <v>1865</v>
      </c>
      <c r="C33" s="628" t="s">
        <v>576</v>
      </c>
      <c r="D33" s="628" t="s">
        <v>1869</v>
      </c>
      <c r="E33" s="628" t="s">
        <v>1922</v>
      </c>
      <c r="F33" s="628" t="s">
        <v>1923</v>
      </c>
      <c r="G33" s="637"/>
      <c r="H33" s="637"/>
      <c r="I33" s="628"/>
      <c r="J33" s="628"/>
      <c r="K33" s="637">
        <v>10</v>
      </c>
      <c r="L33" s="637">
        <v>422.8</v>
      </c>
      <c r="M33" s="628">
        <v>1</v>
      </c>
      <c r="N33" s="628">
        <v>42.28</v>
      </c>
      <c r="O33" s="637">
        <v>16</v>
      </c>
      <c r="P33" s="637">
        <v>729.44</v>
      </c>
      <c r="Q33" s="633">
        <v>1.725260170293283</v>
      </c>
      <c r="R33" s="638">
        <v>45.59</v>
      </c>
    </row>
    <row r="34" spans="1:18" ht="14.45" customHeight="1" x14ac:dyDescent="0.2">
      <c r="A34" s="627" t="s">
        <v>1864</v>
      </c>
      <c r="B34" s="628" t="s">
        <v>1865</v>
      </c>
      <c r="C34" s="628" t="s">
        <v>576</v>
      </c>
      <c r="D34" s="628" t="s">
        <v>1869</v>
      </c>
      <c r="E34" s="628" t="s">
        <v>1924</v>
      </c>
      <c r="F34" s="628" t="s">
        <v>1925</v>
      </c>
      <c r="G34" s="637"/>
      <c r="H34" s="637"/>
      <c r="I34" s="628"/>
      <c r="J34" s="628"/>
      <c r="K34" s="637">
        <v>4.5999999999999996</v>
      </c>
      <c r="L34" s="637">
        <v>11877</v>
      </c>
      <c r="M34" s="628">
        <v>1</v>
      </c>
      <c r="N34" s="628">
        <v>2581.9565217391305</v>
      </c>
      <c r="O34" s="637"/>
      <c r="P34" s="637"/>
      <c r="Q34" s="633"/>
      <c r="R34" s="638"/>
    </row>
    <row r="35" spans="1:18" ht="14.45" customHeight="1" x14ac:dyDescent="0.2">
      <c r="A35" s="627" t="s">
        <v>1864</v>
      </c>
      <c r="B35" s="628" t="s">
        <v>1865</v>
      </c>
      <c r="C35" s="628" t="s">
        <v>576</v>
      </c>
      <c r="D35" s="628" t="s">
        <v>1926</v>
      </c>
      <c r="E35" s="628" t="s">
        <v>1927</v>
      </c>
      <c r="F35" s="628" t="s">
        <v>1928</v>
      </c>
      <c r="G35" s="637">
        <v>348</v>
      </c>
      <c r="H35" s="637">
        <v>12876</v>
      </c>
      <c r="I35" s="628">
        <v>0.84499278120488253</v>
      </c>
      <c r="J35" s="628">
        <v>37</v>
      </c>
      <c r="K35" s="637">
        <v>401</v>
      </c>
      <c r="L35" s="637">
        <v>15238</v>
      </c>
      <c r="M35" s="628">
        <v>1</v>
      </c>
      <c r="N35" s="628">
        <v>38</v>
      </c>
      <c r="O35" s="637">
        <v>566</v>
      </c>
      <c r="P35" s="637">
        <v>21508</v>
      </c>
      <c r="Q35" s="633">
        <v>1.4114713216957606</v>
      </c>
      <c r="R35" s="638">
        <v>38</v>
      </c>
    </row>
    <row r="36" spans="1:18" ht="14.45" customHeight="1" x14ac:dyDescent="0.2">
      <c r="A36" s="627" t="s">
        <v>1864</v>
      </c>
      <c r="B36" s="628" t="s">
        <v>1865</v>
      </c>
      <c r="C36" s="628" t="s">
        <v>576</v>
      </c>
      <c r="D36" s="628" t="s">
        <v>1926</v>
      </c>
      <c r="E36" s="628" t="s">
        <v>1929</v>
      </c>
      <c r="F36" s="628" t="s">
        <v>1930</v>
      </c>
      <c r="G36" s="637">
        <v>254</v>
      </c>
      <c r="H36" s="637">
        <v>112776</v>
      </c>
      <c r="I36" s="628">
        <v>0.93442704449415859</v>
      </c>
      <c r="J36" s="628">
        <v>444</v>
      </c>
      <c r="K36" s="637">
        <v>270</v>
      </c>
      <c r="L36" s="637">
        <v>120690</v>
      </c>
      <c r="M36" s="628">
        <v>1</v>
      </c>
      <c r="N36" s="628">
        <v>447</v>
      </c>
      <c r="O36" s="637">
        <v>198</v>
      </c>
      <c r="P36" s="637">
        <v>88902</v>
      </c>
      <c r="Q36" s="633">
        <v>0.73661446681580911</v>
      </c>
      <c r="R36" s="638">
        <v>449</v>
      </c>
    </row>
    <row r="37" spans="1:18" ht="14.45" customHeight="1" x14ac:dyDescent="0.2">
      <c r="A37" s="627" t="s">
        <v>1864</v>
      </c>
      <c r="B37" s="628" t="s">
        <v>1865</v>
      </c>
      <c r="C37" s="628" t="s">
        <v>576</v>
      </c>
      <c r="D37" s="628" t="s">
        <v>1926</v>
      </c>
      <c r="E37" s="628" t="s">
        <v>1931</v>
      </c>
      <c r="F37" s="628" t="s">
        <v>1932</v>
      </c>
      <c r="G37" s="637">
        <v>1970</v>
      </c>
      <c r="H37" s="637">
        <v>350660</v>
      </c>
      <c r="I37" s="628">
        <v>0.9645467323524477</v>
      </c>
      <c r="J37" s="628">
        <v>178</v>
      </c>
      <c r="K37" s="637">
        <v>2031</v>
      </c>
      <c r="L37" s="637">
        <v>363549</v>
      </c>
      <c r="M37" s="628">
        <v>1</v>
      </c>
      <c r="N37" s="628">
        <v>179</v>
      </c>
      <c r="O37" s="637">
        <v>1724</v>
      </c>
      <c r="P37" s="637">
        <v>310320</v>
      </c>
      <c r="Q37" s="633">
        <v>0.85358507381398385</v>
      </c>
      <c r="R37" s="638">
        <v>180</v>
      </c>
    </row>
    <row r="38" spans="1:18" ht="14.45" customHeight="1" x14ac:dyDescent="0.2">
      <c r="A38" s="627" t="s">
        <v>1864</v>
      </c>
      <c r="B38" s="628" t="s">
        <v>1865</v>
      </c>
      <c r="C38" s="628" t="s">
        <v>576</v>
      </c>
      <c r="D38" s="628" t="s">
        <v>1926</v>
      </c>
      <c r="E38" s="628" t="s">
        <v>1933</v>
      </c>
      <c r="F38" s="628" t="s">
        <v>1934</v>
      </c>
      <c r="G38" s="637">
        <v>24</v>
      </c>
      <c r="H38" s="637">
        <v>8448</v>
      </c>
      <c r="I38" s="628"/>
      <c r="J38" s="628">
        <v>352</v>
      </c>
      <c r="K38" s="637"/>
      <c r="L38" s="637"/>
      <c r="M38" s="628"/>
      <c r="N38" s="628"/>
      <c r="O38" s="637">
        <v>12</v>
      </c>
      <c r="P38" s="637">
        <v>4284</v>
      </c>
      <c r="Q38" s="633"/>
      <c r="R38" s="638">
        <v>357</v>
      </c>
    </row>
    <row r="39" spans="1:18" ht="14.45" customHeight="1" x14ac:dyDescent="0.2">
      <c r="A39" s="627" t="s">
        <v>1864</v>
      </c>
      <c r="B39" s="628" t="s">
        <v>1865</v>
      </c>
      <c r="C39" s="628" t="s">
        <v>576</v>
      </c>
      <c r="D39" s="628" t="s">
        <v>1926</v>
      </c>
      <c r="E39" s="628" t="s">
        <v>1935</v>
      </c>
      <c r="F39" s="628" t="s">
        <v>1936</v>
      </c>
      <c r="G39" s="637">
        <v>17</v>
      </c>
      <c r="H39" s="637">
        <v>5406</v>
      </c>
      <c r="I39" s="628">
        <v>0.67786833855799378</v>
      </c>
      <c r="J39" s="628">
        <v>318</v>
      </c>
      <c r="K39" s="637">
        <v>25</v>
      </c>
      <c r="L39" s="637">
        <v>7975</v>
      </c>
      <c r="M39" s="628">
        <v>1</v>
      </c>
      <c r="N39" s="628">
        <v>319</v>
      </c>
      <c r="O39" s="637">
        <v>8</v>
      </c>
      <c r="P39" s="637">
        <v>2560</v>
      </c>
      <c r="Q39" s="633">
        <v>0.32100313479623827</v>
      </c>
      <c r="R39" s="638">
        <v>320</v>
      </c>
    </row>
    <row r="40" spans="1:18" ht="14.45" customHeight="1" x14ac:dyDescent="0.2">
      <c r="A40" s="627" t="s">
        <v>1864</v>
      </c>
      <c r="B40" s="628" t="s">
        <v>1865</v>
      </c>
      <c r="C40" s="628" t="s">
        <v>576</v>
      </c>
      <c r="D40" s="628" t="s">
        <v>1926</v>
      </c>
      <c r="E40" s="628" t="s">
        <v>1937</v>
      </c>
      <c r="F40" s="628" t="s">
        <v>1938</v>
      </c>
      <c r="G40" s="637"/>
      <c r="H40" s="637"/>
      <c r="I40" s="628"/>
      <c r="J40" s="628"/>
      <c r="K40" s="637">
        <v>1</v>
      </c>
      <c r="L40" s="637">
        <v>1427</v>
      </c>
      <c r="M40" s="628">
        <v>1</v>
      </c>
      <c r="N40" s="628">
        <v>1427</v>
      </c>
      <c r="O40" s="637"/>
      <c r="P40" s="637"/>
      <c r="Q40" s="633"/>
      <c r="R40" s="638"/>
    </row>
    <row r="41" spans="1:18" ht="14.45" customHeight="1" x14ac:dyDescent="0.2">
      <c r="A41" s="627" t="s">
        <v>1864</v>
      </c>
      <c r="B41" s="628" t="s">
        <v>1865</v>
      </c>
      <c r="C41" s="628" t="s">
        <v>576</v>
      </c>
      <c r="D41" s="628" t="s">
        <v>1926</v>
      </c>
      <c r="E41" s="628" t="s">
        <v>1939</v>
      </c>
      <c r="F41" s="628" t="s">
        <v>1940</v>
      </c>
      <c r="G41" s="637">
        <v>100</v>
      </c>
      <c r="H41" s="637">
        <v>204000</v>
      </c>
      <c r="I41" s="628">
        <v>0.79726428920371273</v>
      </c>
      <c r="J41" s="628">
        <v>2040</v>
      </c>
      <c r="K41" s="637">
        <v>125</v>
      </c>
      <c r="L41" s="637">
        <v>255875</v>
      </c>
      <c r="M41" s="628">
        <v>1</v>
      </c>
      <c r="N41" s="628">
        <v>2047</v>
      </c>
      <c r="O41" s="637">
        <v>119</v>
      </c>
      <c r="P41" s="637">
        <v>244188</v>
      </c>
      <c r="Q41" s="633">
        <v>0.95432535417684417</v>
      </c>
      <c r="R41" s="638">
        <v>2052</v>
      </c>
    </row>
    <row r="42" spans="1:18" ht="14.45" customHeight="1" x14ac:dyDescent="0.2">
      <c r="A42" s="627" t="s">
        <v>1864</v>
      </c>
      <c r="B42" s="628" t="s">
        <v>1865</v>
      </c>
      <c r="C42" s="628" t="s">
        <v>576</v>
      </c>
      <c r="D42" s="628" t="s">
        <v>1926</v>
      </c>
      <c r="E42" s="628" t="s">
        <v>1941</v>
      </c>
      <c r="F42" s="628" t="s">
        <v>1942</v>
      </c>
      <c r="G42" s="637">
        <v>2</v>
      </c>
      <c r="H42" s="637">
        <v>6123</v>
      </c>
      <c r="I42" s="628">
        <v>0.49812886430198505</v>
      </c>
      <c r="J42" s="628">
        <v>3061.5</v>
      </c>
      <c r="K42" s="637">
        <v>4</v>
      </c>
      <c r="L42" s="637">
        <v>12292</v>
      </c>
      <c r="M42" s="628">
        <v>1</v>
      </c>
      <c r="N42" s="628">
        <v>3073</v>
      </c>
      <c r="O42" s="637">
        <v>3</v>
      </c>
      <c r="P42" s="637">
        <v>9252</v>
      </c>
      <c r="Q42" s="633">
        <v>0.75268467295802144</v>
      </c>
      <c r="R42" s="638">
        <v>3084</v>
      </c>
    </row>
    <row r="43" spans="1:18" ht="14.45" customHeight="1" x14ac:dyDescent="0.2">
      <c r="A43" s="627" t="s">
        <v>1864</v>
      </c>
      <c r="B43" s="628" t="s">
        <v>1865</v>
      </c>
      <c r="C43" s="628" t="s">
        <v>576</v>
      </c>
      <c r="D43" s="628" t="s">
        <v>1926</v>
      </c>
      <c r="E43" s="628" t="s">
        <v>1943</v>
      </c>
      <c r="F43" s="628" t="s">
        <v>1944</v>
      </c>
      <c r="G43" s="637">
        <v>3</v>
      </c>
      <c r="H43" s="637">
        <v>2002</v>
      </c>
      <c r="I43" s="628">
        <v>0.99453551912568305</v>
      </c>
      <c r="J43" s="628">
        <v>667.33333333333337</v>
      </c>
      <c r="K43" s="637">
        <v>3</v>
      </c>
      <c r="L43" s="637">
        <v>2013</v>
      </c>
      <c r="M43" s="628">
        <v>1</v>
      </c>
      <c r="N43" s="628">
        <v>671</v>
      </c>
      <c r="O43" s="637">
        <v>2</v>
      </c>
      <c r="P43" s="637">
        <v>1346</v>
      </c>
      <c r="Q43" s="633">
        <v>0.66865375062096377</v>
      </c>
      <c r="R43" s="638">
        <v>673</v>
      </c>
    </row>
    <row r="44" spans="1:18" ht="14.45" customHeight="1" x14ac:dyDescent="0.2">
      <c r="A44" s="627" t="s">
        <v>1864</v>
      </c>
      <c r="B44" s="628" t="s">
        <v>1865</v>
      </c>
      <c r="C44" s="628" t="s">
        <v>576</v>
      </c>
      <c r="D44" s="628" t="s">
        <v>1926</v>
      </c>
      <c r="E44" s="628" t="s">
        <v>1945</v>
      </c>
      <c r="F44" s="628" t="s">
        <v>1946</v>
      </c>
      <c r="G44" s="637">
        <v>3</v>
      </c>
      <c r="H44" s="637">
        <v>4050</v>
      </c>
      <c r="I44" s="628">
        <v>1.492262343404569</v>
      </c>
      <c r="J44" s="628">
        <v>1350</v>
      </c>
      <c r="K44" s="637">
        <v>2</v>
      </c>
      <c r="L44" s="637">
        <v>2714</v>
      </c>
      <c r="M44" s="628">
        <v>1</v>
      </c>
      <c r="N44" s="628">
        <v>1357</v>
      </c>
      <c r="O44" s="637"/>
      <c r="P44" s="637"/>
      <c r="Q44" s="633"/>
      <c r="R44" s="638"/>
    </row>
    <row r="45" spans="1:18" ht="14.45" customHeight="1" x14ac:dyDescent="0.2">
      <c r="A45" s="627" t="s">
        <v>1864</v>
      </c>
      <c r="B45" s="628" t="s">
        <v>1865</v>
      </c>
      <c r="C45" s="628" t="s">
        <v>576</v>
      </c>
      <c r="D45" s="628" t="s">
        <v>1926</v>
      </c>
      <c r="E45" s="628" t="s">
        <v>1947</v>
      </c>
      <c r="F45" s="628" t="s">
        <v>1948</v>
      </c>
      <c r="G45" s="637">
        <v>110</v>
      </c>
      <c r="H45" s="637">
        <v>157520</v>
      </c>
      <c r="I45" s="628">
        <v>1.0149746127477512</v>
      </c>
      <c r="J45" s="628">
        <v>1432</v>
      </c>
      <c r="K45" s="637">
        <v>108</v>
      </c>
      <c r="L45" s="637">
        <v>155196</v>
      </c>
      <c r="M45" s="628">
        <v>1</v>
      </c>
      <c r="N45" s="628">
        <v>1437</v>
      </c>
      <c r="O45" s="637">
        <v>81</v>
      </c>
      <c r="P45" s="637">
        <v>116721</v>
      </c>
      <c r="Q45" s="633">
        <v>0.7520876826722338</v>
      </c>
      <c r="R45" s="638">
        <v>1441</v>
      </c>
    </row>
    <row r="46" spans="1:18" ht="14.45" customHeight="1" x14ac:dyDescent="0.2">
      <c r="A46" s="627" t="s">
        <v>1864</v>
      </c>
      <c r="B46" s="628" t="s">
        <v>1865</v>
      </c>
      <c r="C46" s="628" t="s">
        <v>576</v>
      </c>
      <c r="D46" s="628" t="s">
        <v>1926</v>
      </c>
      <c r="E46" s="628" t="s">
        <v>1949</v>
      </c>
      <c r="F46" s="628" t="s">
        <v>1950</v>
      </c>
      <c r="G46" s="637">
        <v>210</v>
      </c>
      <c r="H46" s="637">
        <v>402004</v>
      </c>
      <c r="I46" s="628">
        <v>0.88719103107344632</v>
      </c>
      <c r="J46" s="628">
        <v>1914.304761904762</v>
      </c>
      <c r="K46" s="637">
        <v>236</v>
      </c>
      <c r="L46" s="637">
        <v>453120</v>
      </c>
      <c r="M46" s="628">
        <v>1</v>
      </c>
      <c r="N46" s="628">
        <v>1920</v>
      </c>
      <c r="O46" s="637">
        <v>187</v>
      </c>
      <c r="P46" s="637">
        <v>359975</v>
      </c>
      <c r="Q46" s="633">
        <v>0.79443635240112997</v>
      </c>
      <c r="R46" s="638">
        <v>1925</v>
      </c>
    </row>
    <row r="47" spans="1:18" ht="14.45" customHeight="1" x14ac:dyDescent="0.2">
      <c r="A47" s="627" t="s">
        <v>1864</v>
      </c>
      <c r="B47" s="628" t="s">
        <v>1865</v>
      </c>
      <c r="C47" s="628" t="s">
        <v>576</v>
      </c>
      <c r="D47" s="628" t="s">
        <v>1926</v>
      </c>
      <c r="E47" s="628" t="s">
        <v>1951</v>
      </c>
      <c r="F47" s="628" t="s">
        <v>1952</v>
      </c>
      <c r="G47" s="637">
        <v>1</v>
      </c>
      <c r="H47" s="637">
        <v>1282</v>
      </c>
      <c r="I47" s="628">
        <v>0.99456943366951123</v>
      </c>
      <c r="J47" s="628">
        <v>1282</v>
      </c>
      <c r="K47" s="637">
        <v>1</v>
      </c>
      <c r="L47" s="637">
        <v>1289</v>
      </c>
      <c r="M47" s="628">
        <v>1</v>
      </c>
      <c r="N47" s="628">
        <v>1289</v>
      </c>
      <c r="O47" s="637"/>
      <c r="P47" s="637"/>
      <c r="Q47" s="633"/>
      <c r="R47" s="638"/>
    </row>
    <row r="48" spans="1:18" ht="14.45" customHeight="1" x14ac:dyDescent="0.2">
      <c r="A48" s="627" t="s">
        <v>1864</v>
      </c>
      <c r="B48" s="628" t="s">
        <v>1865</v>
      </c>
      <c r="C48" s="628" t="s">
        <v>576</v>
      </c>
      <c r="D48" s="628" t="s">
        <v>1926</v>
      </c>
      <c r="E48" s="628" t="s">
        <v>1953</v>
      </c>
      <c r="F48" s="628" t="s">
        <v>1954</v>
      </c>
      <c r="G48" s="637">
        <v>143</v>
      </c>
      <c r="H48" s="637">
        <v>173602</v>
      </c>
      <c r="I48" s="628">
        <v>1.0788898003828276</v>
      </c>
      <c r="J48" s="628">
        <v>1214</v>
      </c>
      <c r="K48" s="637">
        <v>132</v>
      </c>
      <c r="L48" s="637">
        <v>160908</v>
      </c>
      <c r="M48" s="628">
        <v>1</v>
      </c>
      <c r="N48" s="628">
        <v>1219</v>
      </c>
      <c r="O48" s="637">
        <v>82</v>
      </c>
      <c r="P48" s="637">
        <v>100286</v>
      </c>
      <c r="Q48" s="633">
        <v>0.62325055311109456</v>
      </c>
      <c r="R48" s="638">
        <v>1223</v>
      </c>
    </row>
    <row r="49" spans="1:18" ht="14.45" customHeight="1" x14ac:dyDescent="0.2">
      <c r="A49" s="627" t="s">
        <v>1864</v>
      </c>
      <c r="B49" s="628" t="s">
        <v>1865</v>
      </c>
      <c r="C49" s="628" t="s">
        <v>576</v>
      </c>
      <c r="D49" s="628" t="s">
        <v>1926</v>
      </c>
      <c r="E49" s="628" t="s">
        <v>1955</v>
      </c>
      <c r="F49" s="628" t="s">
        <v>1956</v>
      </c>
      <c r="G49" s="637">
        <v>203</v>
      </c>
      <c r="H49" s="637">
        <v>138446</v>
      </c>
      <c r="I49" s="628">
        <v>0.85640232586910803</v>
      </c>
      <c r="J49" s="628">
        <v>682</v>
      </c>
      <c r="K49" s="637">
        <v>236</v>
      </c>
      <c r="L49" s="637">
        <v>161660</v>
      </c>
      <c r="M49" s="628">
        <v>1</v>
      </c>
      <c r="N49" s="628">
        <v>685</v>
      </c>
      <c r="O49" s="637">
        <v>134</v>
      </c>
      <c r="P49" s="637">
        <v>92058</v>
      </c>
      <c r="Q49" s="633">
        <v>0.56945441049115431</v>
      </c>
      <c r="R49" s="638">
        <v>687</v>
      </c>
    </row>
    <row r="50" spans="1:18" ht="14.45" customHeight="1" x14ac:dyDescent="0.2">
      <c r="A50" s="627" t="s">
        <v>1864</v>
      </c>
      <c r="B50" s="628" t="s">
        <v>1865</v>
      </c>
      <c r="C50" s="628" t="s">
        <v>576</v>
      </c>
      <c r="D50" s="628" t="s">
        <v>1926</v>
      </c>
      <c r="E50" s="628" t="s">
        <v>1957</v>
      </c>
      <c r="F50" s="628" t="s">
        <v>1958</v>
      </c>
      <c r="G50" s="637">
        <v>131</v>
      </c>
      <c r="H50" s="637">
        <v>93927</v>
      </c>
      <c r="I50" s="628">
        <v>0.97353855721393034</v>
      </c>
      <c r="J50" s="628">
        <v>717</v>
      </c>
      <c r="K50" s="637">
        <v>134</v>
      </c>
      <c r="L50" s="637">
        <v>96480</v>
      </c>
      <c r="M50" s="628">
        <v>1</v>
      </c>
      <c r="N50" s="628">
        <v>720</v>
      </c>
      <c r="O50" s="637">
        <v>104</v>
      </c>
      <c r="P50" s="637">
        <v>75088</v>
      </c>
      <c r="Q50" s="633">
        <v>0.77827529021558872</v>
      </c>
      <c r="R50" s="638">
        <v>722</v>
      </c>
    </row>
    <row r="51" spans="1:18" ht="14.45" customHeight="1" x14ac:dyDescent="0.2">
      <c r="A51" s="627" t="s">
        <v>1864</v>
      </c>
      <c r="B51" s="628" t="s">
        <v>1865</v>
      </c>
      <c r="C51" s="628" t="s">
        <v>576</v>
      </c>
      <c r="D51" s="628" t="s">
        <v>1926</v>
      </c>
      <c r="E51" s="628" t="s">
        <v>1959</v>
      </c>
      <c r="F51" s="628" t="s">
        <v>1960</v>
      </c>
      <c r="G51" s="637">
        <v>4</v>
      </c>
      <c r="H51" s="637">
        <v>10564</v>
      </c>
      <c r="I51" s="628">
        <v>1.9932075471698114</v>
      </c>
      <c r="J51" s="628">
        <v>2641</v>
      </c>
      <c r="K51" s="637">
        <v>2</v>
      </c>
      <c r="L51" s="637">
        <v>5300</v>
      </c>
      <c r="M51" s="628">
        <v>1</v>
      </c>
      <c r="N51" s="628">
        <v>2650</v>
      </c>
      <c r="O51" s="637">
        <v>4</v>
      </c>
      <c r="P51" s="637">
        <v>10636</v>
      </c>
      <c r="Q51" s="633">
        <v>2.0067924528301888</v>
      </c>
      <c r="R51" s="638">
        <v>2659</v>
      </c>
    </row>
    <row r="52" spans="1:18" ht="14.45" customHeight="1" x14ac:dyDescent="0.2">
      <c r="A52" s="627" t="s">
        <v>1864</v>
      </c>
      <c r="B52" s="628" t="s">
        <v>1865</v>
      </c>
      <c r="C52" s="628" t="s">
        <v>576</v>
      </c>
      <c r="D52" s="628" t="s">
        <v>1926</v>
      </c>
      <c r="E52" s="628" t="s">
        <v>1961</v>
      </c>
      <c r="F52" s="628" t="s">
        <v>1962</v>
      </c>
      <c r="G52" s="637">
        <v>5390</v>
      </c>
      <c r="H52" s="637">
        <v>9842140</v>
      </c>
      <c r="I52" s="628">
        <v>0.95833147924178574</v>
      </c>
      <c r="J52" s="628">
        <v>1826</v>
      </c>
      <c r="K52" s="637">
        <v>5609</v>
      </c>
      <c r="L52" s="637">
        <v>10270079</v>
      </c>
      <c r="M52" s="628">
        <v>1</v>
      </c>
      <c r="N52" s="628">
        <v>1831</v>
      </c>
      <c r="O52" s="637">
        <v>4750</v>
      </c>
      <c r="P52" s="637">
        <v>8716250</v>
      </c>
      <c r="Q52" s="633">
        <v>0.84870330598235899</v>
      </c>
      <c r="R52" s="638">
        <v>1835</v>
      </c>
    </row>
    <row r="53" spans="1:18" ht="14.45" customHeight="1" x14ac:dyDescent="0.2">
      <c r="A53" s="627" t="s">
        <v>1864</v>
      </c>
      <c r="B53" s="628" t="s">
        <v>1865</v>
      </c>
      <c r="C53" s="628" t="s">
        <v>576</v>
      </c>
      <c r="D53" s="628" t="s">
        <v>1926</v>
      </c>
      <c r="E53" s="628" t="s">
        <v>1963</v>
      </c>
      <c r="F53" s="628" t="s">
        <v>1964</v>
      </c>
      <c r="G53" s="637">
        <v>1705</v>
      </c>
      <c r="H53" s="637">
        <v>733150</v>
      </c>
      <c r="I53" s="628">
        <v>0.86128814355781369</v>
      </c>
      <c r="J53" s="628">
        <v>430</v>
      </c>
      <c r="K53" s="637">
        <v>1975</v>
      </c>
      <c r="L53" s="637">
        <v>851225</v>
      </c>
      <c r="M53" s="628">
        <v>1</v>
      </c>
      <c r="N53" s="628">
        <v>431</v>
      </c>
      <c r="O53" s="637">
        <v>1516</v>
      </c>
      <c r="P53" s="637">
        <v>656428</v>
      </c>
      <c r="Q53" s="633">
        <v>0.77115686216922674</v>
      </c>
      <c r="R53" s="638">
        <v>433</v>
      </c>
    </row>
    <row r="54" spans="1:18" ht="14.45" customHeight="1" x14ac:dyDescent="0.2">
      <c r="A54" s="627" t="s">
        <v>1864</v>
      </c>
      <c r="B54" s="628" t="s">
        <v>1865</v>
      </c>
      <c r="C54" s="628" t="s">
        <v>576</v>
      </c>
      <c r="D54" s="628" t="s">
        <v>1926</v>
      </c>
      <c r="E54" s="628" t="s">
        <v>1965</v>
      </c>
      <c r="F54" s="628" t="s">
        <v>1966</v>
      </c>
      <c r="G54" s="637">
        <v>252</v>
      </c>
      <c r="H54" s="637">
        <v>887544</v>
      </c>
      <c r="I54" s="628">
        <v>1.1018219196448522</v>
      </c>
      <c r="J54" s="628">
        <v>3522</v>
      </c>
      <c r="K54" s="637">
        <v>228</v>
      </c>
      <c r="L54" s="637">
        <v>805524</v>
      </c>
      <c r="M54" s="628">
        <v>1</v>
      </c>
      <c r="N54" s="628">
        <v>3533</v>
      </c>
      <c r="O54" s="637">
        <v>247</v>
      </c>
      <c r="P54" s="637">
        <v>875121</v>
      </c>
      <c r="Q54" s="633">
        <v>1.0863996603453157</v>
      </c>
      <c r="R54" s="638">
        <v>3543</v>
      </c>
    </row>
    <row r="55" spans="1:18" ht="14.45" customHeight="1" x14ac:dyDescent="0.2">
      <c r="A55" s="627" t="s">
        <v>1864</v>
      </c>
      <c r="B55" s="628" t="s">
        <v>1865</v>
      </c>
      <c r="C55" s="628" t="s">
        <v>576</v>
      </c>
      <c r="D55" s="628" t="s">
        <v>1926</v>
      </c>
      <c r="E55" s="628" t="s">
        <v>1967</v>
      </c>
      <c r="F55" s="628" t="s">
        <v>1968</v>
      </c>
      <c r="G55" s="637">
        <v>14</v>
      </c>
      <c r="H55" s="637">
        <v>0</v>
      </c>
      <c r="I55" s="628"/>
      <c r="J55" s="628">
        <v>0</v>
      </c>
      <c r="K55" s="637"/>
      <c r="L55" s="637"/>
      <c r="M55" s="628"/>
      <c r="N55" s="628"/>
      <c r="O55" s="637">
        <v>11</v>
      </c>
      <c r="P55" s="637">
        <v>0</v>
      </c>
      <c r="Q55" s="633"/>
      <c r="R55" s="638">
        <v>0</v>
      </c>
    </row>
    <row r="56" spans="1:18" ht="14.45" customHeight="1" x14ac:dyDescent="0.2">
      <c r="A56" s="627" t="s">
        <v>1864</v>
      </c>
      <c r="B56" s="628" t="s">
        <v>1865</v>
      </c>
      <c r="C56" s="628" t="s">
        <v>576</v>
      </c>
      <c r="D56" s="628" t="s">
        <v>1926</v>
      </c>
      <c r="E56" s="628" t="s">
        <v>1969</v>
      </c>
      <c r="F56" s="628" t="s">
        <v>1970</v>
      </c>
      <c r="G56" s="637">
        <v>1574</v>
      </c>
      <c r="H56" s="637">
        <v>52466.67</v>
      </c>
      <c r="I56" s="628">
        <v>0.78425515695067261</v>
      </c>
      <c r="J56" s="628">
        <v>33.333335451080053</v>
      </c>
      <c r="K56" s="637">
        <v>2007</v>
      </c>
      <c r="L56" s="637">
        <v>66900</v>
      </c>
      <c r="M56" s="628">
        <v>1</v>
      </c>
      <c r="N56" s="628">
        <v>33.333333333333336</v>
      </c>
      <c r="O56" s="637">
        <v>1999</v>
      </c>
      <c r="P56" s="637">
        <v>76196.729999999967</v>
      </c>
      <c r="Q56" s="633">
        <v>1.1389645739910308</v>
      </c>
      <c r="R56" s="638">
        <v>38.117423711855913</v>
      </c>
    </row>
    <row r="57" spans="1:18" ht="14.45" customHeight="1" x14ac:dyDescent="0.2">
      <c r="A57" s="627" t="s">
        <v>1864</v>
      </c>
      <c r="B57" s="628" t="s">
        <v>1865</v>
      </c>
      <c r="C57" s="628" t="s">
        <v>576</v>
      </c>
      <c r="D57" s="628" t="s">
        <v>1926</v>
      </c>
      <c r="E57" s="628" t="s">
        <v>1971</v>
      </c>
      <c r="F57" s="628" t="s">
        <v>1972</v>
      </c>
      <c r="G57" s="637">
        <v>1956</v>
      </c>
      <c r="H57" s="637">
        <v>72372</v>
      </c>
      <c r="I57" s="628">
        <v>0.94423714218615451</v>
      </c>
      <c r="J57" s="628">
        <v>37</v>
      </c>
      <c r="K57" s="637">
        <v>2017</v>
      </c>
      <c r="L57" s="637">
        <v>76646</v>
      </c>
      <c r="M57" s="628">
        <v>1</v>
      </c>
      <c r="N57" s="628">
        <v>38</v>
      </c>
      <c r="O57" s="637">
        <v>1788</v>
      </c>
      <c r="P57" s="637">
        <v>67944</v>
      </c>
      <c r="Q57" s="633">
        <v>0.8864650470996529</v>
      </c>
      <c r="R57" s="638">
        <v>38</v>
      </c>
    </row>
    <row r="58" spans="1:18" ht="14.45" customHeight="1" x14ac:dyDescent="0.2">
      <c r="A58" s="627" t="s">
        <v>1864</v>
      </c>
      <c r="B58" s="628" t="s">
        <v>1865</v>
      </c>
      <c r="C58" s="628" t="s">
        <v>576</v>
      </c>
      <c r="D58" s="628" t="s">
        <v>1926</v>
      </c>
      <c r="E58" s="628" t="s">
        <v>1973</v>
      </c>
      <c r="F58" s="628" t="s">
        <v>1974</v>
      </c>
      <c r="G58" s="637">
        <v>688</v>
      </c>
      <c r="H58" s="637">
        <v>420368</v>
      </c>
      <c r="I58" s="628">
        <v>0.84627742457612443</v>
      </c>
      <c r="J58" s="628">
        <v>611</v>
      </c>
      <c r="K58" s="637">
        <v>809</v>
      </c>
      <c r="L58" s="637">
        <v>496726</v>
      </c>
      <c r="M58" s="628">
        <v>1</v>
      </c>
      <c r="N58" s="628">
        <v>614</v>
      </c>
      <c r="O58" s="637">
        <v>646</v>
      </c>
      <c r="P58" s="637">
        <v>399228</v>
      </c>
      <c r="Q58" s="633">
        <v>0.80371875037747165</v>
      </c>
      <c r="R58" s="638">
        <v>618</v>
      </c>
    </row>
    <row r="59" spans="1:18" ht="14.45" customHeight="1" x14ac:dyDescent="0.2">
      <c r="A59" s="627" t="s">
        <v>1864</v>
      </c>
      <c r="B59" s="628" t="s">
        <v>1865</v>
      </c>
      <c r="C59" s="628" t="s">
        <v>576</v>
      </c>
      <c r="D59" s="628" t="s">
        <v>1926</v>
      </c>
      <c r="E59" s="628" t="s">
        <v>1975</v>
      </c>
      <c r="F59" s="628" t="s">
        <v>1976</v>
      </c>
      <c r="G59" s="637"/>
      <c r="H59" s="637"/>
      <c r="I59" s="628"/>
      <c r="J59" s="628"/>
      <c r="K59" s="637"/>
      <c r="L59" s="637"/>
      <c r="M59" s="628"/>
      <c r="N59" s="628"/>
      <c r="O59" s="637">
        <v>1</v>
      </c>
      <c r="P59" s="637">
        <v>76</v>
      </c>
      <c r="Q59" s="633"/>
      <c r="R59" s="638">
        <v>76</v>
      </c>
    </row>
    <row r="60" spans="1:18" ht="14.45" customHeight="1" x14ac:dyDescent="0.2">
      <c r="A60" s="627" t="s">
        <v>1864</v>
      </c>
      <c r="B60" s="628" t="s">
        <v>1865</v>
      </c>
      <c r="C60" s="628" t="s">
        <v>576</v>
      </c>
      <c r="D60" s="628" t="s">
        <v>1926</v>
      </c>
      <c r="E60" s="628" t="s">
        <v>1977</v>
      </c>
      <c r="F60" s="628" t="s">
        <v>1978</v>
      </c>
      <c r="G60" s="637"/>
      <c r="H60" s="637"/>
      <c r="I60" s="628"/>
      <c r="J60" s="628"/>
      <c r="K60" s="637">
        <v>2</v>
      </c>
      <c r="L60" s="637">
        <v>4052</v>
      </c>
      <c r="M60" s="628">
        <v>1</v>
      </c>
      <c r="N60" s="628">
        <v>2026</v>
      </c>
      <c r="O60" s="637">
        <v>6</v>
      </c>
      <c r="P60" s="637">
        <v>12210</v>
      </c>
      <c r="Q60" s="633">
        <v>3.0133267522211256</v>
      </c>
      <c r="R60" s="638">
        <v>2035</v>
      </c>
    </row>
    <row r="61" spans="1:18" ht="14.45" customHeight="1" x14ac:dyDescent="0.2">
      <c r="A61" s="627" t="s">
        <v>1864</v>
      </c>
      <c r="B61" s="628" t="s">
        <v>1865</v>
      </c>
      <c r="C61" s="628" t="s">
        <v>576</v>
      </c>
      <c r="D61" s="628" t="s">
        <v>1926</v>
      </c>
      <c r="E61" s="628" t="s">
        <v>1979</v>
      </c>
      <c r="F61" s="628" t="s">
        <v>1980</v>
      </c>
      <c r="G61" s="637">
        <v>63</v>
      </c>
      <c r="H61" s="637">
        <v>27569</v>
      </c>
      <c r="I61" s="628">
        <v>0.54732975977764542</v>
      </c>
      <c r="J61" s="628">
        <v>437.60317460317458</v>
      </c>
      <c r="K61" s="637">
        <v>115</v>
      </c>
      <c r="L61" s="637">
        <v>50370</v>
      </c>
      <c r="M61" s="628">
        <v>1</v>
      </c>
      <c r="N61" s="628">
        <v>438</v>
      </c>
      <c r="O61" s="637">
        <v>89</v>
      </c>
      <c r="P61" s="637">
        <v>39160</v>
      </c>
      <c r="Q61" s="633">
        <v>0.77744689299186021</v>
      </c>
      <c r="R61" s="638">
        <v>440</v>
      </c>
    </row>
    <row r="62" spans="1:18" ht="14.45" customHeight="1" x14ac:dyDescent="0.2">
      <c r="A62" s="627" t="s">
        <v>1864</v>
      </c>
      <c r="B62" s="628" t="s">
        <v>1865</v>
      </c>
      <c r="C62" s="628" t="s">
        <v>576</v>
      </c>
      <c r="D62" s="628" t="s">
        <v>1926</v>
      </c>
      <c r="E62" s="628" t="s">
        <v>1981</v>
      </c>
      <c r="F62" s="628" t="s">
        <v>1982</v>
      </c>
      <c r="G62" s="637">
        <v>1403</v>
      </c>
      <c r="H62" s="637">
        <v>1883872</v>
      </c>
      <c r="I62" s="628">
        <v>1.1832222259907019</v>
      </c>
      <c r="J62" s="628">
        <v>1342.7455452601569</v>
      </c>
      <c r="K62" s="637">
        <v>1182</v>
      </c>
      <c r="L62" s="637">
        <v>1592154</v>
      </c>
      <c r="M62" s="628">
        <v>1</v>
      </c>
      <c r="N62" s="628">
        <v>1347</v>
      </c>
      <c r="O62" s="637">
        <v>1130</v>
      </c>
      <c r="P62" s="637">
        <v>1526630</v>
      </c>
      <c r="Q62" s="633">
        <v>0.9588456895501315</v>
      </c>
      <c r="R62" s="638">
        <v>1351</v>
      </c>
    </row>
    <row r="63" spans="1:18" ht="14.45" customHeight="1" x14ac:dyDescent="0.2">
      <c r="A63" s="627" t="s">
        <v>1864</v>
      </c>
      <c r="B63" s="628" t="s">
        <v>1865</v>
      </c>
      <c r="C63" s="628" t="s">
        <v>576</v>
      </c>
      <c r="D63" s="628" t="s">
        <v>1926</v>
      </c>
      <c r="E63" s="628" t="s">
        <v>1983</v>
      </c>
      <c r="F63" s="628" t="s">
        <v>1984</v>
      </c>
      <c r="G63" s="637">
        <v>320</v>
      </c>
      <c r="H63" s="637">
        <v>163266</v>
      </c>
      <c r="I63" s="628">
        <v>1.0091104628164558</v>
      </c>
      <c r="J63" s="628">
        <v>510.20625000000001</v>
      </c>
      <c r="K63" s="637">
        <v>316</v>
      </c>
      <c r="L63" s="637">
        <v>161792</v>
      </c>
      <c r="M63" s="628">
        <v>1</v>
      </c>
      <c r="N63" s="628">
        <v>512</v>
      </c>
      <c r="O63" s="637">
        <v>254</v>
      </c>
      <c r="P63" s="637">
        <v>130556</v>
      </c>
      <c r="Q63" s="633">
        <v>0.80693730221518989</v>
      </c>
      <c r="R63" s="638">
        <v>514</v>
      </c>
    </row>
    <row r="64" spans="1:18" ht="14.45" customHeight="1" x14ac:dyDescent="0.2">
      <c r="A64" s="627" t="s">
        <v>1864</v>
      </c>
      <c r="B64" s="628" t="s">
        <v>1865</v>
      </c>
      <c r="C64" s="628" t="s">
        <v>576</v>
      </c>
      <c r="D64" s="628" t="s">
        <v>1926</v>
      </c>
      <c r="E64" s="628" t="s">
        <v>1985</v>
      </c>
      <c r="F64" s="628" t="s">
        <v>1986</v>
      </c>
      <c r="G64" s="637">
        <v>81</v>
      </c>
      <c r="H64" s="637">
        <v>188973</v>
      </c>
      <c r="I64" s="628">
        <v>0.91691735890070647</v>
      </c>
      <c r="J64" s="628">
        <v>2333</v>
      </c>
      <c r="K64" s="637">
        <v>88</v>
      </c>
      <c r="L64" s="637">
        <v>206096</v>
      </c>
      <c r="M64" s="628">
        <v>1</v>
      </c>
      <c r="N64" s="628">
        <v>2342</v>
      </c>
      <c r="O64" s="637">
        <v>59</v>
      </c>
      <c r="P64" s="637">
        <v>138709</v>
      </c>
      <c r="Q64" s="633">
        <v>0.67303101467277382</v>
      </c>
      <c r="R64" s="638">
        <v>2351</v>
      </c>
    </row>
    <row r="65" spans="1:18" ht="14.45" customHeight="1" x14ac:dyDescent="0.2">
      <c r="A65" s="627" t="s">
        <v>1864</v>
      </c>
      <c r="B65" s="628" t="s">
        <v>1865</v>
      </c>
      <c r="C65" s="628" t="s">
        <v>576</v>
      </c>
      <c r="D65" s="628" t="s">
        <v>1926</v>
      </c>
      <c r="E65" s="628" t="s">
        <v>1987</v>
      </c>
      <c r="F65" s="628" t="s">
        <v>1988</v>
      </c>
      <c r="G65" s="637">
        <v>93</v>
      </c>
      <c r="H65" s="637">
        <v>246357</v>
      </c>
      <c r="I65" s="628">
        <v>1.00744675630582</v>
      </c>
      <c r="J65" s="628">
        <v>2649</v>
      </c>
      <c r="K65" s="637">
        <v>92</v>
      </c>
      <c r="L65" s="637">
        <v>244536</v>
      </c>
      <c r="M65" s="628">
        <v>1</v>
      </c>
      <c r="N65" s="628">
        <v>2658</v>
      </c>
      <c r="O65" s="637">
        <v>63</v>
      </c>
      <c r="P65" s="637">
        <v>168021</v>
      </c>
      <c r="Q65" s="633">
        <v>0.68710128570026496</v>
      </c>
      <c r="R65" s="638">
        <v>2667</v>
      </c>
    </row>
    <row r="66" spans="1:18" ht="14.45" customHeight="1" x14ac:dyDescent="0.2">
      <c r="A66" s="627" t="s">
        <v>1864</v>
      </c>
      <c r="B66" s="628" t="s">
        <v>1865</v>
      </c>
      <c r="C66" s="628" t="s">
        <v>576</v>
      </c>
      <c r="D66" s="628" t="s">
        <v>1926</v>
      </c>
      <c r="E66" s="628" t="s">
        <v>1989</v>
      </c>
      <c r="F66" s="628" t="s">
        <v>1990</v>
      </c>
      <c r="G66" s="637">
        <v>5</v>
      </c>
      <c r="H66" s="637">
        <v>1775</v>
      </c>
      <c r="I66" s="628"/>
      <c r="J66" s="628">
        <v>355</v>
      </c>
      <c r="K66" s="637"/>
      <c r="L66" s="637"/>
      <c r="M66" s="628"/>
      <c r="N66" s="628"/>
      <c r="O66" s="637">
        <v>294</v>
      </c>
      <c r="P66" s="637">
        <v>105840</v>
      </c>
      <c r="Q66" s="633"/>
      <c r="R66" s="638">
        <v>360</v>
      </c>
    </row>
    <row r="67" spans="1:18" ht="14.45" customHeight="1" x14ac:dyDescent="0.2">
      <c r="A67" s="627" t="s">
        <v>1864</v>
      </c>
      <c r="B67" s="628" t="s">
        <v>1865</v>
      </c>
      <c r="C67" s="628" t="s">
        <v>576</v>
      </c>
      <c r="D67" s="628" t="s">
        <v>1926</v>
      </c>
      <c r="E67" s="628" t="s">
        <v>1991</v>
      </c>
      <c r="F67" s="628" t="s">
        <v>1992</v>
      </c>
      <c r="G67" s="637">
        <v>2</v>
      </c>
      <c r="H67" s="637">
        <v>1404</v>
      </c>
      <c r="I67" s="628"/>
      <c r="J67" s="628">
        <v>702</v>
      </c>
      <c r="K67" s="637"/>
      <c r="L67" s="637"/>
      <c r="M67" s="628"/>
      <c r="N67" s="628"/>
      <c r="O67" s="637"/>
      <c r="P67" s="637"/>
      <c r="Q67" s="633"/>
      <c r="R67" s="638"/>
    </row>
    <row r="68" spans="1:18" ht="14.45" customHeight="1" x14ac:dyDescent="0.2">
      <c r="A68" s="627" t="s">
        <v>1864</v>
      </c>
      <c r="B68" s="628" t="s">
        <v>1865</v>
      </c>
      <c r="C68" s="628" t="s">
        <v>576</v>
      </c>
      <c r="D68" s="628" t="s">
        <v>1926</v>
      </c>
      <c r="E68" s="628" t="s">
        <v>1993</v>
      </c>
      <c r="F68" s="628" t="s">
        <v>1994</v>
      </c>
      <c r="G68" s="637">
        <v>5</v>
      </c>
      <c r="H68" s="637">
        <v>979</v>
      </c>
      <c r="I68" s="628">
        <v>1.6649659863945578</v>
      </c>
      <c r="J68" s="628">
        <v>195.8</v>
      </c>
      <c r="K68" s="637">
        <v>3</v>
      </c>
      <c r="L68" s="637">
        <v>588</v>
      </c>
      <c r="M68" s="628">
        <v>1</v>
      </c>
      <c r="N68" s="628">
        <v>196</v>
      </c>
      <c r="O68" s="637">
        <v>2</v>
      </c>
      <c r="P68" s="637">
        <v>396</v>
      </c>
      <c r="Q68" s="633">
        <v>0.67346938775510201</v>
      </c>
      <c r="R68" s="638">
        <v>198</v>
      </c>
    </row>
    <row r="69" spans="1:18" ht="14.45" customHeight="1" x14ac:dyDescent="0.2">
      <c r="A69" s="627" t="s">
        <v>1864</v>
      </c>
      <c r="B69" s="628" t="s">
        <v>1865</v>
      </c>
      <c r="C69" s="628" t="s">
        <v>576</v>
      </c>
      <c r="D69" s="628" t="s">
        <v>1926</v>
      </c>
      <c r="E69" s="628" t="s">
        <v>1995</v>
      </c>
      <c r="F69" s="628" t="s">
        <v>1996</v>
      </c>
      <c r="G69" s="637">
        <v>12</v>
      </c>
      <c r="H69" s="637">
        <v>12480</v>
      </c>
      <c r="I69" s="628">
        <v>0.84335721043384237</v>
      </c>
      <c r="J69" s="628">
        <v>1040</v>
      </c>
      <c r="K69" s="637">
        <v>14</v>
      </c>
      <c r="L69" s="637">
        <v>14798</v>
      </c>
      <c r="M69" s="628">
        <v>1</v>
      </c>
      <c r="N69" s="628">
        <v>1057</v>
      </c>
      <c r="O69" s="637">
        <v>9</v>
      </c>
      <c r="P69" s="637">
        <v>9648</v>
      </c>
      <c r="Q69" s="633">
        <v>0.65197999729693201</v>
      </c>
      <c r="R69" s="638">
        <v>1072</v>
      </c>
    </row>
    <row r="70" spans="1:18" ht="14.45" customHeight="1" x14ac:dyDescent="0.2">
      <c r="A70" s="627" t="s">
        <v>1864</v>
      </c>
      <c r="B70" s="628" t="s">
        <v>1865</v>
      </c>
      <c r="C70" s="628" t="s">
        <v>576</v>
      </c>
      <c r="D70" s="628" t="s">
        <v>1926</v>
      </c>
      <c r="E70" s="628" t="s">
        <v>1997</v>
      </c>
      <c r="F70" s="628" t="s">
        <v>1998</v>
      </c>
      <c r="G70" s="637">
        <v>11</v>
      </c>
      <c r="H70" s="637">
        <v>5786</v>
      </c>
      <c r="I70" s="628">
        <v>0.91492726122707146</v>
      </c>
      <c r="J70" s="628">
        <v>526</v>
      </c>
      <c r="K70" s="637">
        <v>12</v>
      </c>
      <c r="L70" s="637">
        <v>6324</v>
      </c>
      <c r="M70" s="628">
        <v>1</v>
      </c>
      <c r="N70" s="628">
        <v>527</v>
      </c>
      <c r="O70" s="637">
        <v>13</v>
      </c>
      <c r="P70" s="637">
        <v>6877</v>
      </c>
      <c r="Q70" s="633">
        <v>1.0874446552814674</v>
      </c>
      <c r="R70" s="638">
        <v>529</v>
      </c>
    </row>
    <row r="71" spans="1:18" ht="14.45" customHeight="1" x14ac:dyDescent="0.2">
      <c r="A71" s="627" t="s">
        <v>1864</v>
      </c>
      <c r="B71" s="628" t="s">
        <v>1865</v>
      </c>
      <c r="C71" s="628" t="s">
        <v>576</v>
      </c>
      <c r="D71" s="628" t="s">
        <v>1926</v>
      </c>
      <c r="E71" s="628" t="s">
        <v>1999</v>
      </c>
      <c r="F71" s="628" t="s">
        <v>2000</v>
      </c>
      <c r="G71" s="637">
        <v>4</v>
      </c>
      <c r="H71" s="637">
        <v>568</v>
      </c>
      <c r="I71" s="628">
        <v>0.36109345200254289</v>
      </c>
      <c r="J71" s="628">
        <v>142</v>
      </c>
      <c r="K71" s="637">
        <v>11</v>
      </c>
      <c r="L71" s="637">
        <v>1573</v>
      </c>
      <c r="M71" s="628">
        <v>1</v>
      </c>
      <c r="N71" s="628">
        <v>143</v>
      </c>
      <c r="O71" s="637">
        <v>4</v>
      </c>
      <c r="P71" s="637">
        <v>576</v>
      </c>
      <c r="Q71" s="633">
        <v>0.36617927527018435</v>
      </c>
      <c r="R71" s="638">
        <v>144</v>
      </c>
    </row>
    <row r="72" spans="1:18" ht="14.45" customHeight="1" x14ac:dyDescent="0.2">
      <c r="A72" s="627" t="s">
        <v>1864</v>
      </c>
      <c r="B72" s="628" t="s">
        <v>1865</v>
      </c>
      <c r="C72" s="628" t="s">
        <v>576</v>
      </c>
      <c r="D72" s="628" t="s">
        <v>1926</v>
      </c>
      <c r="E72" s="628" t="s">
        <v>2001</v>
      </c>
      <c r="F72" s="628" t="s">
        <v>2002</v>
      </c>
      <c r="G72" s="637">
        <v>2</v>
      </c>
      <c r="H72" s="637">
        <v>5056</v>
      </c>
      <c r="I72" s="628">
        <v>1.9773171685569026</v>
      </c>
      <c r="J72" s="628">
        <v>2528</v>
      </c>
      <c r="K72" s="637">
        <v>1</v>
      </c>
      <c r="L72" s="637">
        <v>2557</v>
      </c>
      <c r="M72" s="628">
        <v>1</v>
      </c>
      <c r="N72" s="628">
        <v>2557</v>
      </c>
      <c r="O72" s="637"/>
      <c r="P72" s="637"/>
      <c r="Q72" s="633"/>
      <c r="R72" s="638"/>
    </row>
    <row r="73" spans="1:18" ht="14.45" customHeight="1" x14ac:dyDescent="0.2">
      <c r="A73" s="627" t="s">
        <v>1864</v>
      </c>
      <c r="B73" s="628" t="s">
        <v>1865</v>
      </c>
      <c r="C73" s="628" t="s">
        <v>576</v>
      </c>
      <c r="D73" s="628" t="s">
        <v>1926</v>
      </c>
      <c r="E73" s="628" t="s">
        <v>2003</v>
      </c>
      <c r="F73" s="628" t="s">
        <v>2004</v>
      </c>
      <c r="G73" s="637">
        <v>2</v>
      </c>
      <c r="H73" s="637">
        <v>3386</v>
      </c>
      <c r="I73" s="628">
        <v>0.99588235294117644</v>
      </c>
      <c r="J73" s="628">
        <v>1693</v>
      </c>
      <c r="K73" s="637">
        <v>2</v>
      </c>
      <c r="L73" s="637">
        <v>3400</v>
      </c>
      <c r="M73" s="628">
        <v>1</v>
      </c>
      <c r="N73" s="628">
        <v>1700</v>
      </c>
      <c r="O73" s="637">
        <v>1</v>
      </c>
      <c r="P73" s="637">
        <v>1706</v>
      </c>
      <c r="Q73" s="633">
        <v>0.50176470588235289</v>
      </c>
      <c r="R73" s="638">
        <v>1706</v>
      </c>
    </row>
    <row r="74" spans="1:18" ht="14.45" customHeight="1" x14ac:dyDescent="0.2">
      <c r="A74" s="627" t="s">
        <v>1864</v>
      </c>
      <c r="B74" s="628" t="s">
        <v>1865</v>
      </c>
      <c r="C74" s="628" t="s">
        <v>576</v>
      </c>
      <c r="D74" s="628" t="s">
        <v>1926</v>
      </c>
      <c r="E74" s="628" t="s">
        <v>2005</v>
      </c>
      <c r="F74" s="628" t="s">
        <v>2006</v>
      </c>
      <c r="G74" s="637">
        <v>84</v>
      </c>
      <c r="H74" s="637">
        <v>60396</v>
      </c>
      <c r="I74" s="628">
        <v>0.95057919919415768</v>
      </c>
      <c r="J74" s="628">
        <v>719</v>
      </c>
      <c r="K74" s="637">
        <v>88</v>
      </c>
      <c r="L74" s="637">
        <v>63536</v>
      </c>
      <c r="M74" s="628">
        <v>1</v>
      </c>
      <c r="N74" s="628">
        <v>722</v>
      </c>
      <c r="O74" s="637">
        <v>63</v>
      </c>
      <c r="P74" s="637">
        <v>45612</v>
      </c>
      <c r="Q74" s="633">
        <v>0.71789221858473939</v>
      </c>
      <c r="R74" s="638">
        <v>724</v>
      </c>
    </row>
    <row r="75" spans="1:18" ht="14.45" customHeight="1" x14ac:dyDescent="0.2">
      <c r="A75" s="627" t="s">
        <v>1864</v>
      </c>
      <c r="B75" s="628" t="s">
        <v>1865</v>
      </c>
      <c r="C75" s="628" t="s">
        <v>576</v>
      </c>
      <c r="D75" s="628" t="s">
        <v>1926</v>
      </c>
      <c r="E75" s="628" t="s">
        <v>2007</v>
      </c>
      <c r="F75" s="628" t="s">
        <v>2008</v>
      </c>
      <c r="G75" s="637"/>
      <c r="H75" s="637"/>
      <c r="I75" s="628"/>
      <c r="J75" s="628"/>
      <c r="K75" s="637">
        <v>1</v>
      </c>
      <c r="L75" s="637">
        <v>1944</v>
      </c>
      <c r="M75" s="628">
        <v>1</v>
      </c>
      <c r="N75" s="628">
        <v>1944</v>
      </c>
      <c r="O75" s="637">
        <v>1</v>
      </c>
      <c r="P75" s="637">
        <v>1953</v>
      </c>
      <c r="Q75" s="633">
        <v>1.0046296296296295</v>
      </c>
      <c r="R75" s="638">
        <v>1953</v>
      </c>
    </row>
    <row r="76" spans="1:18" ht="14.45" customHeight="1" x14ac:dyDescent="0.2">
      <c r="A76" s="627" t="s">
        <v>1864</v>
      </c>
      <c r="B76" s="628" t="s">
        <v>1865</v>
      </c>
      <c r="C76" s="628" t="s">
        <v>576</v>
      </c>
      <c r="D76" s="628" t="s">
        <v>1926</v>
      </c>
      <c r="E76" s="628" t="s">
        <v>2009</v>
      </c>
      <c r="F76" s="628" t="s">
        <v>2010</v>
      </c>
      <c r="G76" s="637">
        <v>3</v>
      </c>
      <c r="H76" s="637">
        <v>5208</v>
      </c>
      <c r="I76" s="628"/>
      <c r="J76" s="628">
        <v>1736</v>
      </c>
      <c r="K76" s="637"/>
      <c r="L76" s="637"/>
      <c r="M76" s="628"/>
      <c r="N76" s="628"/>
      <c r="O76" s="637">
        <v>2</v>
      </c>
      <c r="P76" s="637">
        <v>3490</v>
      </c>
      <c r="Q76" s="633"/>
      <c r="R76" s="638">
        <v>1745</v>
      </c>
    </row>
    <row r="77" spans="1:18" ht="14.45" customHeight="1" x14ac:dyDescent="0.2">
      <c r="A77" s="627" t="s">
        <v>1864</v>
      </c>
      <c r="B77" s="628" t="s">
        <v>1865</v>
      </c>
      <c r="C77" s="628" t="s">
        <v>576</v>
      </c>
      <c r="D77" s="628" t="s">
        <v>1926</v>
      </c>
      <c r="E77" s="628" t="s">
        <v>2011</v>
      </c>
      <c r="F77" s="628" t="s">
        <v>2012</v>
      </c>
      <c r="G77" s="637">
        <v>1</v>
      </c>
      <c r="H77" s="637">
        <v>628</v>
      </c>
      <c r="I77" s="628"/>
      <c r="J77" s="628">
        <v>628</v>
      </c>
      <c r="K77" s="637"/>
      <c r="L77" s="637"/>
      <c r="M77" s="628"/>
      <c r="N77" s="628"/>
      <c r="O77" s="637">
        <v>1</v>
      </c>
      <c r="P77" s="637">
        <v>634</v>
      </c>
      <c r="Q77" s="633"/>
      <c r="R77" s="638">
        <v>634</v>
      </c>
    </row>
    <row r="78" spans="1:18" ht="14.45" customHeight="1" x14ac:dyDescent="0.2">
      <c r="A78" s="627" t="s">
        <v>1864</v>
      </c>
      <c r="B78" s="628" t="s">
        <v>1865</v>
      </c>
      <c r="C78" s="628" t="s">
        <v>576</v>
      </c>
      <c r="D78" s="628" t="s">
        <v>1926</v>
      </c>
      <c r="E78" s="628" t="s">
        <v>2013</v>
      </c>
      <c r="F78" s="628" t="s">
        <v>2014</v>
      </c>
      <c r="G78" s="637"/>
      <c r="H78" s="637"/>
      <c r="I78" s="628"/>
      <c r="J78" s="628"/>
      <c r="K78" s="637">
        <v>1</v>
      </c>
      <c r="L78" s="637">
        <v>1861</v>
      </c>
      <c r="M78" s="628">
        <v>1</v>
      </c>
      <c r="N78" s="628">
        <v>1861</v>
      </c>
      <c r="O78" s="637"/>
      <c r="P78" s="637"/>
      <c r="Q78" s="633"/>
      <c r="R78" s="638"/>
    </row>
    <row r="79" spans="1:18" ht="14.45" customHeight="1" x14ac:dyDescent="0.2">
      <c r="A79" s="627" t="s">
        <v>1864</v>
      </c>
      <c r="B79" s="628" t="s">
        <v>1865</v>
      </c>
      <c r="C79" s="628" t="s">
        <v>576</v>
      </c>
      <c r="D79" s="628" t="s">
        <v>1926</v>
      </c>
      <c r="E79" s="628" t="s">
        <v>2015</v>
      </c>
      <c r="F79" s="628" t="s">
        <v>2016</v>
      </c>
      <c r="G79" s="637">
        <v>2</v>
      </c>
      <c r="H79" s="637">
        <v>1342</v>
      </c>
      <c r="I79" s="628"/>
      <c r="J79" s="628">
        <v>671</v>
      </c>
      <c r="K79" s="637"/>
      <c r="L79" s="637"/>
      <c r="M79" s="628"/>
      <c r="N79" s="628"/>
      <c r="O79" s="637">
        <v>1</v>
      </c>
      <c r="P79" s="637">
        <v>676</v>
      </c>
      <c r="Q79" s="633"/>
      <c r="R79" s="638">
        <v>676</v>
      </c>
    </row>
    <row r="80" spans="1:18" ht="14.45" customHeight="1" x14ac:dyDescent="0.2">
      <c r="A80" s="627" t="s">
        <v>1864</v>
      </c>
      <c r="B80" s="628" t="s">
        <v>1865</v>
      </c>
      <c r="C80" s="628" t="s">
        <v>576</v>
      </c>
      <c r="D80" s="628" t="s">
        <v>1926</v>
      </c>
      <c r="E80" s="628" t="s">
        <v>2017</v>
      </c>
      <c r="F80" s="628" t="s">
        <v>2018</v>
      </c>
      <c r="G80" s="637">
        <v>1</v>
      </c>
      <c r="H80" s="637">
        <v>1736</v>
      </c>
      <c r="I80" s="628"/>
      <c r="J80" s="628">
        <v>1736</v>
      </c>
      <c r="K80" s="637"/>
      <c r="L80" s="637"/>
      <c r="M80" s="628"/>
      <c r="N80" s="628"/>
      <c r="O80" s="637"/>
      <c r="P80" s="637"/>
      <c r="Q80" s="633"/>
      <c r="R80" s="638"/>
    </row>
    <row r="81" spans="1:18" ht="14.45" customHeight="1" x14ac:dyDescent="0.2">
      <c r="A81" s="627" t="s">
        <v>1864</v>
      </c>
      <c r="B81" s="628" t="s">
        <v>1865</v>
      </c>
      <c r="C81" s="628" t="s">
        <v>576</v>
      </c>
      <c r="D81" s="628" t="s">
        <v>1926</v>
      </c>
      <c r="E81" s="628" t="s">
        <v>2019</v>
      </c>
      <c r="F81" s="628" t="s">
        <v>2020</v>
      </c>
      <c r="G81" s="637"/>
      <c r="H81" s="637"/>
      <c r="I81" s="628"/>
      <c r="J81" s="628"/>
      <c r="K81" s="637"/>
      <c r="L81" s="637"/>
      <c r="M81" s="628"/>
      <c r="N81" s="628"/>
      <c r="O81" s="637">
        <v>1</v>
      </c>
      <c r="P81" s="637">
        <v>0</v>
      </c>
      <c r="Q81" s="633"/>
      <c r="R81" s="638">
        <v>0</v>
      </c>
    </row>
    <row r="82" spans="1:18" ht="14.45" customHeight="1" x14ac:dyDescent="0.2">
      <c r="A82" s="627" t="s">
        <v>1864</v>
      </c>
      <c r="B82" s="628" t="s">
        <v>1865</v>
      </c>
      <c r="C82" s="628" t="s">
        <v>582</v>
      </c>
      <c r="D82" s="628" t="s">
        <v>1866</v>
      </c>
      <c r="E82" s="628" t="s">
        <v>2021</v>
      </c>
      <c r="F82" s="628" t="s">
        <v>2022</v>
      </c>
      <c r="G82" s="637">
        <v>5.55</v>
      </c>
      <c r="H82" s="637">
        <v>11153.509999999998</v>
      </c>
      <c r="I82" s="628">
        <v>1.7343730076537196</v>
      </c>
      <c r="J82" s="628">
        <v>2009.6414414414412</v>
      </c>
      <c r="K82" s="637">
        <v>3.2</v>
      </c>
      <c r="L82" s="637">
        <v>6430.86</v>
      </c>
      <c r="M82" s="628">
        <v>1</v>
      </c>
      <c r="N82" s="628">
        <v>2009.6437499999997</v>
      </c>
      <c r="O82" s="637">
        <v>1.02</v>
      </c>
      <c r="P82" s="637">
        <v>2049.83</v>
      </c>
      <c r="Q82" s="633">
        <v>0.31874896981119166</v>
      </c>
      <c r="R82" s="638">
        <v>2009.6372549019607</v>
      </c>
    </row>
    <row r="83" spans="1:18" ht="14.45" customHeight="1" x14ac:dyDescent="0.2">
      <c r="A83" s="627" t="s">
        <v>1864</v>
      </c>
      <c r="B83" s="628" t="s">
        <v>1865</v>
      </c>
      <c r="C83" s="628" t="s">
        <v>582</v>
      </c>
      <c r="D83" s="628" t="s">
        <v>1866</v>
      </c>
      <c r="E83" s="628" t="s">
        <v>2023</v>
      </c>
      <c r="F83" s="628" t="s">
        <v>2024</v>
      </c>
      <c r="G83" s="637">
        <v>1607.0500000000011</v>
      </c>
      <c r="H83" s="637">
        <v>1933615.5800000005</v>
      </c>
      <c r="I83" s="628">
        <v>84.030419496847173</v>
      </c>
      <c r="J83" s="628">
        <v>1203.2081018014369</v>
      </c>
      <c r="K83" s="637">
        <v>12.65</v>
      </c>
      <c r="L83" s="637">
        <v>23010.899999999998</v>
      </c>
      <c r="M83" s="628">
        <v>1</v>
      </c>
      <c r="N83" s="628">
        <v>1819.0434782608693</v>
      </c>
      <c r="O83" s="637"/>
      <c r="P83" s="637"/>
      <c r="Q83" s="633"/>
      <c r="R83" s="638"/>
    </row>
    <row r="84" spans="1:18" ht="14.45" customHeight="1" x14ac:dyDescent="0.2">
      <c r="A84" s="627" t="s">
        <v>1864</v>
      </c>
      <c r="B84" s="628" t="s">
        <v>1865</v>
      </c>
      <c r="C84" s="628" t="s">
        <v>582</v>
      </c>
      <c r="D84" s="628" t="s">
        <v>1866</v>
      </c>
      <c r="E84" s="628" t="s">
        <v>2025</v>
      </c>
      <c r="F84" s="628" t="s">
        <v>867</v>
      </c>
      <c r="G84" s="637">
        <v>1.1000000000000001</v>
      </c>
      <c r="H84" s="637">
        <v>874.0100000000001</v>
      </c>
      <c r="I84" s="628">
        <v>12.160985112007793</v>
      </c>
      <c r="J84" s="628">
        <v>794.55454545454552</v>
      </c>
      <c r="K84" s="637">
        <v>0.1</v>
      </c>
      <c r="L84" s="637">
        <v>71.87</v>
      </c>
      <c r="M84" s="628">
        <v>1</v>
      </c>
      <c r="N84" s="628">
        <v>718.7</v>
      </c>
      <c r="O84" s="637">
        <v>1.1500000000000004</v>
      </c>
      <c r="P84" s="637">
        <v>872.32999999999993</v>
      </c>
      <c r="Q84" s="633">
        <v>12.137609572839848</v>
      </c>
      <c r="R84" s="638">
        <v>758.54782608695621</v>
      </c>
    </row>
    <row r="85" spans="1:18" ht="14.45" customHeight="1" x14ac:dyDescent="0.2">
      <c r="A85" s="627" t="s">
        <v>1864</v>
      </c>
      <c r="B85" s="628" t="s">
        <v>1865</v>
      </c>
      <c r="C85" s="628" t="s">
        <v>582</v>
      </c>
      <c r="D85" s="628" t="s">
        <v>1866</v>
      </c>
      <c r="E85" s="628" t="s">
        <v>2026</v>
      </c>
      <c r="F85" s="628" t="s">
        <v>2024</v>
      </c>
      <c r="G85" s="637"/>
      <c r="H85" s="637"/>
      <c r="I85" s="628"/>
      <c r="J85" s="628"/>
      <c r="K85" s="637">
        <v>647.31999999999982</v>
      </c>
      <c r="L85" s="637">
        <v>424329.77000000025</v>
      </c>
      <c r="M85" s="628">
        <v>1</v>
      </c>
      <c r="N85" s="628">
        <v>655.5177810047586</v>
      </c>
      <c r="O85" s="637">
        <v>41.540000000000013</v>
      </c>
      <c r="P85" s="637">
        <v>27234.910000000007</v>
      </c>
      <c r="Q85" s="633">
        <v>6.4183359088852032E-2</v>
      </c>
      <c r="R85" s="638">
        <v>655.63095811266248</v>
      </c>
    </row>
    <row r="86" spans="1:18" ht="14.45" customHeight="1" x14ac:dyDescent="0.2">
      <c r="A86" s="627" t="s">
        <v>1864</v>
      </c>
      <c r="B86" s="628" t="s">
        <v>1865</v>
      </c>
      <c r="C86" s="628" t="s">
        <v>582</v>
      </c>
      <c r="D86" s="628" t="s">
        <v>1866</v>
      </c>
      <c r="E86" s="628" t="s">
        <v>2026</v>
      </c>
      <c r="F86" s="628" t="s">
        <v>2027</v>
      </c>
      <c r="G86" s="637"/>
      <c r="H86" s="637"/>
      <c r="I86" s="628"/>
      <c r="J86" s="628"/>
      <c r="K86" s="637">
        <v>41.02</v>
      </c>
      <c r="L86" s="637">
        <v>26886.119999999988</v>
      </c>
      <c r="M86" s="628">
        <v>1</v>
      </c>
      <c r="N86" s="628">
        <v>655.43929790346135</v>
      </c>
      <c r="O86" s="637">
        <v>7.8200000000000021</v>
      </c>
      <c r="P86" s="637">
        <v>6115.1600000000008</v>
      </c>
      <c r="Q86" s="633">
        <v>0.2274467271588464</v>
      </c>
      <c r="R86" s="638">
        <v>781.98976982097179</v>
      </c>
    </row>
    <row r="87" spans="1:18" ht="14.45" customHeight="1" x14ac:dyDescent="0.2">
      <c r="A87" s="627" t="s">
        <v>1864</v>
      </c>
      <c r="B87" s="628" t="s">
        <v>1865</v>
      </c>
      <c r="C87" s="628" t="s">
        <v>582</v>
      </c>
      <c r="D87" s="628" t="s">
        <v>1866</v>
      </c>
      <c r="E87" s="628" t="s">
        <v>2028</v>
      </c>
      <c r="F87" s="628" t="s">
        <v>2024</v>
      </c>
      <c r="G87" s="637"/>
      <c r="H87" s="637"/>
      <c r="I87" s="628"/>
      <c r="J87" s="628"/>
      <c r="K87" s="637">
        <v>0.94</v>
      </c>
      <c r="L87" s="637">
        <v>3079.34</v>
      </c>
      <c r="M87" s="628">
        <v>1</v>
      </c>
      <c r="N87" s="628">
        <v>3275.8936170212769</v>
      </c>
      <c r="O87" s="637">
        <v>1.5800000000000003</v>
      </c>
      <c r="P87" s="637">
        <v>5169.380000000001</v>
      </c>
      <c r="Q87" s="633">
        <v>1.6787298576967795</v>
      </c>
      <c r="R87" s="638">
        <v>3271.7594936708861</v>
      </c>
    </row>
    <row r="88" spans="1:18" ht="14.45" customHeight="1" x14ac:dyDescent="0.2">
      <c r="A88" s="627" t="s">
        <v>1864</v>
      </c>
      <c r="B88" s="628" t="s">
        <v>1865</v>
      </c>
      <c r="C88" s="628" t="s">
        <v>582</v>
      </c>
      <c r="D88" s="628" t="s">
        <v>1866</v>
      </c>
      <c r="E88" s="628" t="s">
        <v>2028</v>
      </c>
      <c r="F88" s="628" t="s">
        <v>2027</v>
      </c>
      <c r="G88" s="637"/>
      <c r="H88" s="637"/>
      <c r="I88" s="628"/>
      <c r="J88" s="628"/>
      <c r="K88" s="637">
        <v>0.66999999999999993</v>
      </c>
      <c r="L88" s="637">
        <v>2194.85</v>
      </c>
      <c r="M88" s="628">
        <v>1</v>
      </c>
      <c r="N88" s="628">
        <v>3275.8955223880598</v>
      </c>
      <c r="O88" s="637">
        <v>0.71</v>
      </c>
      <c r="P88" s="637">
        <v>2791.43</v>
      </c>
      <c r="Q88" s="633">
        <v>1.2718090074492563</v>
      </c>
      <c r="R88" s="638">
        <v>3931.5915492957747</v>
      </c>
    </row>
    <row r="89" spans="1:18" ht="14.45" customHeight="1" x14ac:dyDescent="0.2">
      <c r="A89" s="627" t="s">
        <v>1864</v>
      </c>
      <c r="B89" s="628" t="s">
        <v>1865</v>
      </c>
      <c r="C89" s="628" t="s">
        <v>582</v>
      </c>
      <c r="D89" s="628" t="s">
        <v>1869</v>
      </c>
      <c r="E89" s="628" t="s">
        <v>2029</v>
      </c>
      <c r="F89" s="628" t="s">
        <v>2030</v>
      </c>
      <c r="G89" s="637">
        <v>899194</v>
      </c>
      <c r="H89" s="637">
        <v>30659698.639999986</v>
      </c>
      <c r="I89" s="628">
        <v>0.96446156903511149</v>
      </c>
      <c r="J89" s="628">
        <v>34.096867461304221</v>
      </c>
      <c r="K89" s="637">
        <v>934164</v>
      </c>
      <c r="L89" s="637">
        <v>31789445.65999997</v>
      </c>
      <c r="M89" s="628">
        <v>1</v>
      </c>
      <c r="N89" s="628">
        <v>34.029833797919821</v>
      </c>
      <c r="O89" s="637">
        <v>859218</v>
      </c>
      <c r="P89" s="637">
        <v>29323896.150000028</v>
      </c>
      <c r="Q89" s="633">
        <v>0.92244125498852925</v>
      </c>
      <c r="R89" s="638">
        <v>34.128586866196969</v>
      </c>
    </row>
    <row r="90" spans="1:18" ht="14.45" customHeight="1" x14ac:dyDescent="0.2">
      <c r="A90" s="627" t="s">
        <v>1864</v>
      </c>
      <c r="B90" s="628" t="s">
        <v>1865</v>
      </c>
      <c r="C90" s="628" t="s">
        <v>582</v>
      </c>
      <c r="D90" s="628" t="s">
        <v>1869</v>
      </c>
      <c r="E90" s="628" t="s">
        <v>2031</v>
      </c>
      <c r="F90" s="628" t="s">
        <v>2032</v>
      </c>
      <c r="G90" s="637">
        <v>207</v>
      </c>
      <c r="H90" s="637">
        <v>11203.54000000001</v>
      </c>
      <c r="I90" s="628">
        <v>5.1208554128631149E-3</v>
      </c>
      <c r="J90" s="628">
        <v>54.123381642512122</v>
      </c>
      <c r="K90" s="637">
        <v>41161</v>
      </c>
      <c r="L90" s="637">
        <v>2187825.8800000004</v>
      </c>
      <c r="M90" s="628">
        <v>1</v>
      </c>
      <c r="N90" s="628">
        <v>53.152884526615011</v>
      </c>
      <c r="O90" s="637">
        <v>13682</v>
      </c>
      <c r="P90" s="637">
        <v>1006021.1800000003</v>
      </c>
      <c r="Q90" s="633">
        <v>0.45982689445103381</v>
      </c>
      <c r="R90" s="638">
        <v>73.528810115480212</v>
      </c>
    </row>
    <row r="91" spans="1:18" ht="14.45" customHeight="1" x14ac:dyDescent="0.2">
      <c r="A91" s="627" t="s">
        <v>1864</v>
      </c>
      <c r="B91" s="628" t="s">
        <v>1865</v>
      </c>
      <c r="C91" s="628" t="s">
        <v>582</v>
      </c>
      <c r="D91" s="628" t="s">
        <v>1869</v>
      </c>
      <c r="E91" s="628" t="s">
        <v>2033</v>
      </c>
      <c r="F91" s="628" t="s">
        <v>2034</v>
      </c>
      <c r="G91" s="637">
        <v>5884</v>
      </c>
      <c r="H91" s="637">
        <v>345803.22</v>
      </c>
      <c r="I91" s="628">
        <v>0.96464736999349743</v>
      </c>
      <c r="J91" s="628">
        <v>58.770091774303189</v>
      </c>
      <c r="K91" s="637">
        <v>5954</v>
      </c>
      <c r="L91" s="637">
        <v>358476.3</v>
      </c>
      <c r="M91" s="628">
        <v>1</v>
      </c>
      <c r="N91" s="628">
        <v>60.207641921397375</v>
      </c>
      <c r="O91" s="637">
        <v>2778</v>
      </c>
      <c r="P91" s="637">
        <v>171696.38999999998</v>
      </c>
      <c r="Q91" s="633">
        <v>0.47896162173064161</v>
      </c>
      <c r="R91" s="638">
        <v>61.805755939524829</v>
      </c>
    </row>
    <row r="92" spans="1:18" ht="14.45" customHeight="1" x14ac:dyDescent="0.2">
      <c r="A92" s="627" t="s">
        <v>1864</v>
      </c>
      <c r="B92" s="628" t="s">
        <v>1865</v>
      </c>
      <c r="C92" s="628" t="s">
        <v>582</v>
      </c>
      <c r="D92" s="628" t="s">
        <v>1869</v>
      </c>
      <c r="E92" s="628" t="s">
        <v>2035</v>
      </c>
      <c r="F92" s="628" t="s">
        <v>2036</v>
      </c>
      <c r="G92" s="637"/>
      <c r="H92" s="637"/>
      <c r="I92" s="628"/>
      <c r="J92" s="628"/>
      <c r="K92" s="637"/>
      <c r="L92" s="637"/>
      <c r="M92" s="628"/>
      <c r="N92" s="628"/>
      <c r="O92" s="637">
        <v>1</v>
      </c>
      <c r="P92" s="637">
        <v>45339.43</v>
      </c>
      <c r="Q92" s="633"/>
      <c r="R92" s="638">
        <v>45339.43</v>
      </c>
    </row>
    <row r="93" spans="1:18" ht="14.45" customHeight="1" x14ac:dyDescent="0.2">
      <c r="A93" s="627" t="s">
        <v>1864</v>
      </c>
      <c r="B93" s="628" t="s">
        <v>1865</v>
      </c>
      <c r="C93" s="628" t="s">
        <v>582</v>
      </c>
      <c r="D93" s="628" t="s">
        <v>1869</v>
      </c>
      <c r="E93" s="628" t="s">
        <v>2037</v>
      </c>
      <c r="F93" s="628" t="s">
        <v>2038</v>
      </c>
      <c r="G93" s="637"/>
      <c r="H93" s="637"/>
      <c r="I93" s="628"/>
      <c r="J93" s="628"/>
      <c r="K93" s="637"/>
      <c r="L93" s="637"/>
      <c r="M93" s="628"/>
      <c r="N93" s="628"/>
      <c r="O93" s="637">
        <v>2</v>
      </c>
      <c r="P93" s="637">
        <v>53429.279999999999</v>
      </c>
      <c r="Q93" s="633"/>
      <c r="R93" s="638">
        <v>26714.639999999999</v>
      </c>
    </row>
    <row r="94" spans="1:18" ht="14.45" customHeight="1" x14ac:dyDescent="0.2">
      <c r="A94" s="627" t="s">
        <v>1864</v>
      </c>
      <c r="B94" s="628" t="s">
        <v>1865</v>
      </c>
      <c r="C94" s="628" t="s">
        <v>582</v>
      </c>
      <c r="D94" s="628" t="s">
        <v>1926</v>
      </c>
      <c r="E94" s="628" t="s">
        <v>2039</v>
      </c>
      <c r="F94" s="628" t="s">
        <v>2040</v>
      </c>
      <c r="G94" s="637">
        <v>1</v>
      </c>
      <c r="H94" s="637">
        <v>8596</v>
      </c>
      <c r="I94" s="628"/>
      <c r="J94" s="628">
        <v>8596</v>
      </c>
      <c r="K94" s="637"/>
      <c r="L94" s="637"/>
      <c r="M94" s="628"/>
      <c r="N94" s="628"/>
      <c r="O94" s="637"/>
      <c r="P94" s="637"/>
      <c r="Q94" s="633"/>
      <c r="R94" s="638"/>
    </row>
    <row r="95" spans="1:18" ht="14.45" customHeight="1" x14ac:dyDescent="0.2">
      <c r="A95" s="627" t="s">
        <v>1864</v>
      </c>
      <c r="B95" s="628" t="s">
        <v>1865</v>
      </c>
      <c r="C95" s="628" t="s">
        <v>582</v>
      </c>
      <c r="D95" s="628" t="s">
        <v>1926</v>
      </c>
      <c r="E95" s="628" t="s">
        <v>2041</v>
      </c>
      <c r="F95" s="628" t="s">
        <v>2042</v>
      </c>
      <c r="G95" s="637">
        <v>3620</v>
      </c>
      <c r="H95" s="637">
        <v>52521574</v>
      </c>
      <c r="I95" s="628">
        <v>0.9711310545719728</v>
      </c>
      <c r="J95" s="628">
        <v>14508.722099447514</v>
      </c>
      <c r="K95" s="637">
        <v>3726</v>
      </c>
      <c r="L95" s="637">
        <v>54082890</v>
      </c>
      <c r="M95" s="628">
        <v>1</v>
      </c>
      <c r="N95" s="628">
        <v>14515</v>
      </c>
      <c r="O95" s="637">
        <v>3545</v>
      </c>
      <c r="P95" s="637">
        <v>51476945</v>
      </c>
      <c r="Q95" s="633">
        <v>0.95181572212579613</v>
      </c>
      <c r="R95" s="638">
        <v>14521</v>
      </c>
    </row>
    <row r="96" spans="1:18" ht="14.45" customHeight="1" x14ac:dyDescent="0.2">
      <c r="A96" s="627" t="s">
        <v>1864</v>
      </c>
      <c r="B96" s="628" t="s">
        <v>1865</v>
      </c>
      <c r="C96" s="628" t="s">
        <v>2043</v>
      </c>
      <c r="D96" s="628" t="s">
        <v>1866</v>
      </c>
      <c r="E96" s="628" t="s">
        <v>2044</v>
      </c>
      <c r="F96" s="628" t="s">
        <v>2045</v>
      </c>
      <c r="G96" s="637"/>
      <c r="H96" s="637"/>
      <c r="I96" s="628"/>
      <c r="J96" s="628"/>
      <c r="K96" s="637">
        <v>0</v>
      </c>
      <c r="L96" s="637">
        <v>0</v>
      </c>
      <c r="M96" s="628"/>
      <c r="N96" s="628"/>
      <c r="O96" s="637"/>
      <c r="P96" s="637"/>
      <c r="Q96" s="633"/>
      <c r="R96" s="638"/>
    </row>
    <row r="97" spans="1:18" ht="14.45" customHeight="1" thickBot="1" x14ac:dyDescent="0.25">
      <c r="A97" s="619" t="s">
        <v>1864</v>
      </c>
      <c r="B97" s="620" t="s">
        <v>1865</v>
      </c>
      <c r="C97" s="620" t="s">
        <v>2043</v>
      </c>
      <c r="D97" s="620" t="s">
        <v>1866</v>
      </c>
      <c r="E97" s="620" t="s">
        <v>1910</v>
      </c>
      <c r="F97" s="620" t="s">
        <v>2046</v>
      </c>
      <c r="G97" s="639">
        <v>0</v>
      </c>
      <c r="H97" s="639">
        <v>-1.7462298274040222E-10</v>
      </c>
      <c r="I97" s="620"/>
      <c r="J97" s="620"/>
      <c r="K97" s="639"/>
      <c r="L97" s="639"/>
      <c r="M97" s="620"/>
      <c r="N97" s="620"/>
      <c r="O97" s="639">
        <v>0</v>
      </c>
      <c r="P97" s="639">
        <v>-8.7311491370201111E-11</v>
      </c>
      <c r="Q97" s="625"/>
      <c r="R97" s="640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ED17365-EEBD-451E-9A73-F5ADCBAC9D9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778" t="s">
        <v>2048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2930572.8200000003</v>
      </c>
      <c r="I3" s="208">
        <f t="shared" si="0"/>
        <v>117591157.55999999</v>
      </c>
      <c r="J3" s="78"/>
      <c r="K3" s="78"/>
      <c r="L3" s="208">
        <f t="shared" si="0"/>
        <v>2955780.4100000006</v>
      </c>
      <c r="M3" s="208">
        <f t="shared" si="0"/>
        <v>118587253.70000003</v>
      </c>
      <c r="N3" s="78"/>
      <c r="O3" s="78"/>
      <c r="P3" s="208">
        <f t="shared" si="0"/>
        <v>2572427.7800000007</v>
      </c>
      <c r="Q3" s="208">
        <f t="shared" si="0"/>
        <v>108640836.50999999</v>
      </c>
      <c r="R3" s="79">
        <f>IF(M3=0,0,Q3/M3)</f>
        <v>0.91612574809125513</v>
      </c>
      <c r="S3" s="209">
        <f>IF(P3=0,0,Q3/P3)</f>
        <v>42.232803328690515</v>
      </c>
    </row>
    <row r="4" spans="1:19" ht="14.45" customHeight="1" x14ac:dyDescent="0.2">
      <c r="A4" s="896" t="s">
        <v>260</v>
      </c>
      <c r="B4" s="896" t="s">
        <v>118</v>
      </c>
      <c r="C4" s="910" t="s">
        <v>0</v>
      </c>
      <c r="D4" s="430" t="s">
        <v>166</v>
      </c>
      <c r="E4" s="900" t="s">
        <v>119</v>
      </c>
      <c r="F4" s="908" t="s">
        <v>89</v>
      </c>
      <c r="G4" s="902" t="s">
        <v>80</v>
      </c>
      <c r="H4" s="904">
        <v>2018</v>
      </c>
      <c r="I4" s="905"/>
      <c r="J4" s="206"/>
      <c r="K4" s="206"/>
      <c r="L4" s="904">
        <v>2019</v>
      </c>
      <c r="M4" s="905"/>
      <c r="N4" s="206"/>
      <c r="O4" s="206"/>
      <c r="P4" s="904">
        <v>2020</v>
      </c>
      <c r="Q4" s="905"/>
      <c r="R4" s="906" t="s">
        <v>2</v>
      </c>
      <c r="S4" s="898" t="s">
        <v>121</v>
      </c>
    </row>
    <row r="5" spans="1:19" ht="14.45" customHeight="1" thickBot="1" x14ac:dyDescent="0.25">
      <c r="A5" s="897"/>
      <c r="B5" s="897"/>
      <c r="C5" s="911"/>
      <c r="D5" s="678"/>
      <c r="E5" s="901"/>
      <c r="F5" s="909"/>
      <c r="G5" s="903"/>
      <c r="H5" s="675" t="s">
        <v>90</v>
      </c>
      <c r="I5" s="676" t="s">
        <v>14</v>
      </c>
      <c r="J5" s="677"/>
      <c r="K5" s="677"/>
      <c r="L5" s="675" t="s">
        <v>90</v>
      </c>
      <c r="M5" s="676" t="s">
        <v>14</v>
      </c>
      <c r="N5" s="677"/>
      <c r="O5" s="677"/>
      <c r="P5" s="675" t="s">
        <v>90</v>
      </c>
      <c r="Q5" s="676" t="s">
        <v>14</v>
      </c>
      <c r="R5" s="907"/>
      <c r="S5" s="899"/>
    </row>
    <row r="6" spans="1:19" ht="14.45" customHeight="1" x14ac:dyDescent="0.2">
      <c r="A6" s="612" t="s">
        <v>1864</v>
      </c>
      <c r="B6" s="613" t="s">
        <v>1865</v>
      </c>
      <c r="C6" s="613" t="s">
        <v>576</v>
      </c>
      <c r="D6" s="613" t="s">
        <v>1855</v>
      </c>
      <c r="E6" s="613" t="s">
        <v>1866</v>
      </c>
      <c r="F6" s="613" t="s">
        <v>1867</v>
      </c>
      <c r="G6" s="613" t="s">
        <v>1868</v>
      </c>
      <c r="H6" s="225"/>
      <c r="I6" s="225"/>
      <c r="J6" s="613"/>
      <c r="K6" s="613"/>
      <c r="L6" s="225"/>
      <c r="M6" s="225"/>
      <c r="N6" s="613"/>
      <c r="O6" s="613"/>
      <c r="P6" s="225">
        <v>2</v>
      </c>
      <c r="Q6" s="225">
        <v>3527.54</v>
      </c>
      <c r="R6" s="618"/>
      <c r="S6" s="636">
        <v>1763.77</v>
      </c>
    </row>
    <row r="7" spans="1:19" ht="14.45" customHeight="1" x14ac:dyDescent="0.2">
      <c r="A7" s="627" t="s">
        <v>1864</v>
      </c>
      <c r="B7" s="628" t="s">
        <v>1865</v>
      </c>
      <c r="C7" s="628" t="s">
        <v>576</v>
      </c>
      <c r="D7" s="628" t="s">
        <v>1855</v>
      </c>
      <c r="E7" s="628" t="s">
        <v>1926</v>
      </c>
      <c r="F7" s="628" t="s">
        <v>1927</v>
      </c>
      <c r="G7" s="628" t="s">
        <v>1928</v>
      </c>
      <c r="H7" s="637">
        <v>1</v>
      </c>
      <c r="I7" s="637">
        <v>37</v>
      </c>
      <c r="J7" s="628">
        <v>0.48684210526315791</v>
      </c>
      <c r="K7" s="628">
        <v>37</v>
      </c>
      <c r="L7" s="637">
        <v>2</v>
      </c>
      <c r="M7" s="637">
        <v>76</v>
      </c>
      <c r="N7" s="628">
        <v>1</v>
      </c>
      <c r="O7" s="628">
        <v>38</v>
      </c>
      <c r="P7" s="637">
        <v>2</v>
      </c>
      <c r="Q7" s="637">
        <v>76</v>
      </c>
      <c r="R7" s="633">
        <v>1</v>
      </c>
      <c r="S7" s="638">
        <v>38</v>
      </c>
    </row>
    <row r="8" spans="1:19" ht="14.45" customHeight="1" x14ac:dyDescent="0.2">
      <c r="A8" s="627" t="s">
        <v>1864</v>
      </c>
      <c r="B8" s="628" t="s">
        <v>1865</v>
      </c>
      <c r="C8" s="628" t="s">
        <v>576</v>
      </c>
      <c r="D8" s="628" t="s">
        <v>1855</v>
      </c>
      <c r="E8" s="628" t="s">
        <v>1926</v>
      </c>
      <c r="F8" s="628" t="s">
        <v>1931</v>
      </c>
      <c r="G8" s="628" t="s">
        <v>1932</v>
      </c>
      <c r="H8" s="637">
        <v>3</v>
      </c>
      <c r="I8" s="637">
        <v>534</v>
      </c>
      <c r="J8" s="628"/>
      <c r="K8" s="628">
        <v>178</v>
      </c>
      <c r="L8" s="637"/>
      <c r="M8" s="637"/>
      <c r="N8" s="628"/>
      <c r="O8" s="628"/>
      <c r="P8" s="637">
        <v>4</v>
      </c>
      <c r="Q8" s="637">
        <v>720</v>
      </c>
      <c r="R8" s="633"/>
      <c r="S8" s="638">
        <v>180</v>
      </c>
    </row>
    <row r="9" spans="1:19" ht="14.45" customHeight="1" x14ac:dyDescent="0.2">
      <c r="A9" s="627" t="s">
        <v>1864</v>
      </c>
      <c r="B9" s="628" t="s">
        <v>1865</v>
      </c>
      <c r="C9" s="628" t="s">
        <v>576</v>
      </c>
      <c r="D9" s="628" t="s">
        <v>1855</v>
      </c>
      <c r="E9" s="628" t="s">
        <v>1926</v>
      </c>
      <c r="F9" s="628" t="s">
        <v>1961</v>
      </c>
      <c r="G9" s="628" t="s">
        <v>1962</v>
      </c>
      <c r="H9" s="637">
        <v>25</v>
      </c>
      <c r="I9" s="637">
        <v>45650</v>
      </c>
      <c r="J9" s="628">
        <v>1.7808379495981899</v>
      </c>
      <c r="K9" s="628">
        <v>1826</v>
      </c>
      <c r="L9" s="637">
        <v>14</v>
      </c>
      <c r="M9" s="637">
        <v>25634</v>
      </c>
      <c r="N9" s="628">
        <v>1</v>
      </c>
      <c r="O9" s="628">
        <v>1831</v>
      </c>
      <c r="P9" s="637">
        <v>10</v>
      </c>
      <c r="Q9" s="637">
        <v>18350</v>
      </c>
      <c r="R9" s="633">
        <v>0.71584614184286499</v>
      </c>
      <c r="S9" s="638">
        <v>1835</v>
      </c>
    </row>
    <row r="10" spans="1:19" ht="14.45" customHeight="1" x14ac:dyDescent="0.2">
      <c r="A10" s="627" t="s">
        <v>1864</v>
      </c>
      <c r="B10" s="628" t="s">
        <v>1865</v>
      </c>
      <c r="C10" s="628" t="s">
        <v>576</v>
      </c>
      <c r="D10" s="628" t="s">
        <v>1855</v>
      </c>
      <c r="E10" s="628" t="s">
        <v>1926</v>
      </c>
      <c r="F10" s="628" t="s">
        <v>1967</v>
      </c>
      <c r="G10" s="628" t="s">
        <v>1968</v>
      </c>
      <c r="H10" s="637">
        <v>14</v>
      </c>
      <c r="I10" s="637">
        <v>0</v>
      </c>
      <c r="J10" s="628"/>
      <c r="K10" s="628">
        <v>0</v>
      </c>
      <c r="L10" s="637"/>
      <c r="M10" s="637"/>
      <c r="N10" s="628"/>
      <c r="O10" s="628"/>
      <c r="P10" s="637">
        <v>11</v>
      </c>
      <c r="Q10" s="637">
        <v>0</v>
      </c>
      <c r="R10" s="633"/>
      <c r="S10" s="638">
        <v>0</v>
      </c>
    </row>
    <row r="11" spans="1:19" ht="14.45" customHeight="1" x14ac:dyDescent="0.2">
      <c r="A11" s="627" t="s">
        <v>1864</v>
      </c>
      <c r="B11" s="628" t="s">
        <v>1865</v>
      </c>
      <c r="C11" s="628" t="s">
        <v>576</v>
      </c>
      <c r="D11" s="628" t="s">
        <v>1855</v>
      </c>
      <c r="E11" s="628" t="s">
        <v>1926</v>
      </c>
      <c r="F11" s="628" t="s">
        <v>1969</v>
      </c>
      <c r="G11" s="628" t="s">
        <v>1970</v>
      </c>
      <c r="H11" s="637">
        <v>2</v>
      </c>
      <c r="I11" s="637">
        <v>66.66</v>
      </c>
      <c r="J11" s="628"/>
      <c r="K11" s="628">
        <v>33.33</v>
      </c>
      <c r="L11" s="637"/>
      <c r="M11" s="637"/>
      <c r="N11" s="628"/>
      <c r="O11" s="628"/>
      <c r="P11" s="637">
        <v>84</v>
      </c>
      <c r="Q11" s="637">
        <v>2812.23</v>
      </c>
      <c r="R11" s="633"/>
      <c r="S11" s="638">
        <v>33.478928571428568</v>
      </c>
    </row>
    <row r="12" spans="1:19" ht="14.45" customHeight="1" x14ac:dyDescent="0.2">
      <c r="A12" s="627" t="s">
        <v>1864</v>
      </c>
      <c r="B12" s="628" t="s">
        <v>1865</v>
      </c>
      <c r="C12" s="628" t="s">
        <v>576</v>
      </c>
      <c r="D12" s="628" t="s">
        <v>1855</v>
      </c>
      <c r="E12" s="628" t="s">
        <v>1926</v>
      </c>
      <c r="F12" s="628" t="s">
        <v>1971</v>
      </c>
      <c r="G12" s="628" t="s">
        <v>1972</v>
      </c>
      <c r="H12" s="637">
        <v>3</v>
      </c>
      <c r="I12" s="637">
        <v>111</v>
      </c>
      <c r="J12" s="628"/>
      <c r="K12" s="628">
        <v>37</v>
      </c>
      <c r="L12" s="637"/>
      <c r="M12" s="637"/>
      <c r="N12" s="628"/>
      <c r="O12" s="628"/>
      <c r="P12" s="637">
        <v>84</v>
      </c>
      <c r="Q12" s="637">
        <v>3192</v>
      </c>
      <c r="R12" s="633"/>
      <c r="S12" s="638">
        <v>38</v>
      </c>
    </row>
    <row r="13" spans="1:19" ht="14.45" customHeight="1" x14ac:dyDescent="0.2">
      <c r="A13" s="627" t="s">
        <v>1864</v>
      </c>
      <c r="B13" s="628" t="s">
        <v>1865</v>
      </c>
      <c r="C13" s="628" t="s">
        <v>576</v>
      </c>
      <c r="D13" s="628" t="s">
        <v>1855</v>
      </c>
      <c r="E13" s="628" t="s">
        <v>1926</v>
      </c>
      <c r="F13" s="628" t="s">
        <v>1973</v>
      </c>
      <c r="G13" s="628" t="s">
        <v>1974</v>
      </c>
      <c r="H13" s="637">
        <v>6</v>
      </c>
      <c r="I13" s="637">
        <v>3666</v>
      </c>
      <c r="J13" s="628"/>
      <c r="K13" s="628">
        <v>611</v>
      </c>
      <c r="L13" s="637"/>
      <c r="M13" s="637"/>
      <c r="N13" s="628"/>
      <c r="O13" s="628"/>
      <c r="P13" s="637">
        <v>1</v>
      </c>
      <c r="Q13" s="637">
        <v>618</v>
      </c>
      <c r="R13" s="633"/>
      <c r="S13" s="638">
        <v>618</v>
      </c>
    </row>
    <row r="14" spans="1:19" ht="14.45" customHeight="1" x14ac:dyDescent="0.2">
      <c r="A14" s="627" t="s">
        <v>1864</v>
      </c>
      <c r="B14" s="628" t="s">
        <v>1865</v>
      </c>
      <c r="C14" s="628" t="s">
        <v>576</v>
      </c>
      <c r="D14" s="628" t="s">
        <v>1855</v>
      </c>
      <c r="E14" s="628" t="s">
        <v>1926</v>
      </c>
      <c r="F14" s="628" t="s">
        <v>1989</v>
      </c>
      <c r="G14" s="628" t="s">
        <v>1990</v>
      </c>
      <c r="H14" s="637"/>
      <c r="I14" s="637"/>
      <c r="J14" s="628"/>
      <c r="K14" s="628"/>
      <c r="L14" s="637"/>
      <c r="M14" s="637"/>
      <c r="N14" s="628"/>
      <c r="O14" s="628"/>
      <c r="P14" s="637">
        <v>80</v>
      </c>
      <c r="Q14" s="637">
        <v>28800</v>
      </c>
      <c r="R14" s="633"/>
      <c r="S14" s="638">
        <v>360</v>
      </c>
    </row>
    <row r="15" spans="1:19" ht="14.45" customHeight="1" x14ac:dyDescent="0.2">
      <c r="A15" s="627" t="s">
        <v>1864</v>
      </c>
      <c r="B15" s="628" t="s">
        <v>1865</v>
      </c>
      <c r="C15" s="628" t="s">
        <v>576</v>
      </c>
      <c r="D15" s="628" t="s">
        <v>943</v>
      </c>
      <c r="E15" s="628" t="s">
        <v>1866</v>
      </c>
      <c r="F15" s="628" t="s">
        <v>1867</v>
      </c>
      <c r="G15" s="628" t="s">
        <v>1868</v>
      </c>
      <c r="H15" s="637"/>
      <c r="I15" s="637"/>
      <c r="J15" s="628"/>
      <c r="K15" s="628"/>
      <c r="L15" s="637">
        <v>6</v>
      </c>
      <c r="M15" s="637">
        <v>10582.62</v>
      </c>
      <c r="N15" s="628">
        <v>1</v>
      </c>
      <c r="O15" s="628">
        <v>1763.7700000000002</v>
      </c>
      <c r="P15" s="637">
        <v>18</v>
      </c>
      <c r="Q15" s="637">
        <v>31747.860000000004</v>
      </c>
      <c r="R15" s="633">
        <v>3</v>
      </c>
      <c r="S15" s="638">
        <v>1763.7700000000002</v>
      </c>
    </row>
    <row r="16" spans="1:19" ht="14.45" customHeight="1" x14ac:dyDescent="0.2">
      <c r="A16" s="627" t="s">
        <v>1864</v>
      </c>
      <c r="B16" s="628" t="s">
        <v>1865</v>
      </c>
      <c r="C16" s="628" t="s">
        <v>576</v>
      </c>
      <c r="D16" s="628" t="s">
        <v>943</v>
      </c>
      <c r="E16" s="628" t="s">
        <v>1869</v>
      </c>
      <c r="F16" s="628" t="s">
        <v>1870</v>
      </c>
      <c r="G16" s="628" t="s">
        <v>1871</v>
      </c>
      <c r="H16" s="637"/>
      <c r="I16" s="637"/>
      <c r="J16" s="628"/>
      <c r="K16" s="628"/>
      <c r="L16" s="637">
        <v>1146</v>
      </c>
      <c r="M16" s="637">
        <v>30277.32</v>
      </c>
      <c r="N16" s="628">
        <v>1</v>
      </c>
      <c r="O16" s="628">
        <v>26.419999999999998</v>
      </c>
      <c r="P16" s="637">
        <v>760</v>
      </c>
      <c r="Q16" s="637">
        <v>21234.400000000001</v>
      </c>
      <c r="R16" s="633">
        <v>0.70133023662596294</v>
      </c>
      <c r="S16" s="638">
        <v>27.94</v>
      </c>
    </row>
    <row r="17" spans="1:19" ht="14.45" customHeight="1" x14ac:dyDescent="0.2">
      <c r="A17" s="627" t="s">
        <v>1864</v>
      </c>
      <c r="B17" s="628" t="s">
        <v>1865</v>
      </c>
      <c r="C17" s="628" t="s">
        <v>576</v>
      </c>
      <c r="D17" s="628" t="s">
        <v>943</v>
      </c>
      <c r="E17" s="628" t="s">
        <v>1869</v>
      </c>
      <c r="F17" s="628" t="s">
        <v>1872</v>
      </c>
      <c r="G17" s="628" t="s">
        <v>1873</v>
      </c>
      <c r="H17" s="637">
        <v>2834</v>
      </c>
      <c r="I17" s="637">
        <v>7360.6799999999994</v>
      </c>
      <c r="J17" s="628">
        <v>0.57618253279279463</v>
      </c>
      <c r="K17" s="628">
        <v>2.5972759350741002</v>
      </c>
      <c r="L17" s="637">
        <v>4886</v>
      </c>
      <c r="M17" s="637">
        <v>12774.91</v>
      </c>
      <c r="N17" s="628">
        <v>1</v>
      </c>
      <c r="O17" s="628">
        <v>2.614594760540319</v>
      </c>
      <c r="P17" s="637">
        <v>2938</v>
      </c>
      <c r="Q17" s="637">
        <v>7315.62</v>
      </c>
      <c r="R17" s="633">
        <v>0.5726553063778923</v>
      </c>
      <c r="S17" s="638">
        <v>2.4899999999999998</v>
      </c>
    </row>
    <row r="18" spans="1:19" ht="14.45" customHeight="1" x14ac:dyDescent="0.2">
      <c r="A18" s="627" t="s">
        <v>1864</v>
      </c>
      <c r="B18" s="628" t="s">
        <v>1865</v>
      </c>
      <c r="C18" s="628" t="s">
        <v>576</v>
      </c>
      <c r="D18" s="628" t="s">
        <v>943</v>
      </c>
      <c r="E18" s="628" t="s">
        <v>1869</v>
      </c>
      <c r="F18" s="628" t="s">
        <v>1874</v>
      </c>
      <c r="G18" s="628" t="s">
        <v>1875</v>
      </c>
      <c r="H18" s="637">
        <v>3825</v>
      </c>
      <c r="I18" s="637">
        <v>27501.750000000004</v>
      </c>
      <c r="J18" s="628">
        <v>1.0788278790612835</v>
      </c>
      <c r="K18" s="628">
        <v>7.1900000000000013</v>
      </c>
      <c r="L18" s="637">
        <v>3535</v>
      </c>
      <c r="M18" s="637">
        <v>25492.25</v>
      </c>
      <c r="N18" s="628">
        <v>1</v>
      </c>
      <c r="O18" s="628">
        <v>7.2113861386138618</v>
      </c>
      <c r="P18" s="637">
        <v>1666</v>
      </c>
      <c r="Q18" s="637">
        <v>11911.900000000001</v>
      </c>
      <c r="R18" s="633">
        <v>0.46727534839019708</v>
      </c>
      <c r="S18" s="638">
        <v>7.1500000000000012</v>
      </c>
    </row>
    <row r="19" spans="1:19" ht="14.45" customHeight="1" x14ac:dyDescent="0.2">
      <c r="A19" s="627" t="s">
        <v>1864</v>
      </c>
      <c r="B19" s="628" t="s">
        <v>1865</v>
      </c>
      <c r="C19" s="628" t="s">
        <v>576</v>
      </c>
      <c r="D19" s="628" t="s">
        <v>943</v>
      </c>
      <c r="E19" s="628" t="s">
        <v>1869</v>
      </c>
      <c r="F19" s="628" t="s">
        <v>1878</v>
      </c>
      <c r="G19" s="628" t="s">
        <v>1879</v>
      </c>
      <c r="H19" s="637">
        <v>160973</v>
      </c>
      <c r="I19" s="637">
        <v>859605.21</v>
      </c>
      <c r="J19" s="628">
        <v>1.3828279960936152</v>
      </c>
      <c r="K19" s="628">
        <v>5.3400583327638795</v>
      </c>
      <c r="L19" s="637">
        <v>118952</v>
      </c>
      <c r="M19" s="637">
        <v>621628.43999999994</v>
      </c>
      <c r="N19" s="628">
        <v>1</v>
      </c>
      <c r="O19" s="628">
        <v>5.2258763198601113</v>
      </c>
      <c r="P19" s="637">
        <v>56354</v>
      </c>
      <c r="Q19" s="637">
        <v>291903.06999999989</v>
      </c>
      <c r="R19" s="633">
        <v>0.46957804890651383</v>
      </c>
      <c r="S19" s="638">
        <v>5.1798110160769406</v>
      </c>
    </row>
    <row r="20" spans="1:19" ht="14.45" customHeight="1" x14ac:dyDescent="0.2">
      <c r="A20" s="627" t="s">
        <v>1864</v>
      </c>
      <c r="B20" s="628" t="s">
        <v>1865</v>
      </c>
      <c r="C20" s="628" t="s">
        <v>576</v>
      </c>
      <c r="D20" s="628" t="s">
        <v>943</v>
      </c>
      <c r="E20" s="628" t="s">
        <v>1869</v>
      </c>
      <c r="F20" s="628" t="s">
        <v>1880</v>
      </c>
      <c r="G20" s="628" t="s">
        <v>1881</v>
      </c>
      <c r="H20" s="637">
        <v>1494</v>
      </c>
      <c r="I20" s="637">
        <v>13731.940000000002</v>
      </c>
      <c r="J20" s="628">
        <v>1.9219165505002158</v>
      </c>
      <c r="K20" s="628">
        <v>9.1913922356091042</v>
      </c>
      <c r="L20" s="637">
        <v>775.5</v>
      </c>
      <c r="M20" s="637">
        <v>7144.92</v>
      </c>
      <c r="N20" s="628">
        <v>1</v>
      </c>
      <c r="O20" s="628">
        <v>9.21330754352031</v>
      </c>
      <c r="P20" s="637">
        <v>298</v>
      </c>
      <c r="Q20" s="637">
        <v>2765.44</v>
      </c>
      <c r="R20" s="633">
        <v>0.38704982001198052</v>
      </c>
      <c r="S20" s="638">
        <v>9.2799999999999994</v>
      </c>
    </row>
    <row r="21" spans="1:19" ht="14.45" customHeight="1" x14ac:dyDescent="0.2">
      <c r="A21" s="627" t="s">
        <v>1864</v>
      </c>
      <c r="B21" s="628" t="s">
        <v>1865</v>
      </c>
      <c r="C21" s="628" t="s">
        <v>576</v>
      </c>
      <c r="D21" s="628" t="s">
        <v>943</v>
      </c>
      <c r="E21" s="628" t="s">
        <v>1869</v>
      </c>
      <c r="F21" s="628" t="s">
        <v>1882</v>
      </c>
      <c r="G21" s="628" t="s">
        <v>1883</v>
      </c>
      <c r="H21" s="637">
        <v>639</v>
      </c>
      <c r="I21" s="637">
        <v>5866.0199999999995</v>
      </c>
      <c r="J21" s="628">
        <v>0.52580665690829242</v>
      </c>
      <c r="K21" s="628">
        <v>9.18</v>
      </c>
      <c r="L21" s="637">
        <v>1198.9000000000001</v>
      </c>
      <c r="M21" s="637">
        <v>11156.23</v>
      </c>
      <c r="N21" s="628">
        <v>1</v>
      </c>
      <c r="O21" s="628">
        <v>9.3053882725831993</v>
      </c>
      <c r="P21" s="637">
        <v>476</v>
      </c>
      <c r="Q21" s="637">
        <v>4436.32</v>
      </c>
      <c r="R21" s="633">
        <v>0.39765404621453659</v>
      </c>
      <c r="S21" s="638">
        <v>9.3199999999999985</v>
      </c>
    </row>
    <row r="22" spans="1:19" ht="14.45" customHeight="1" x14ac:dyDescent="0.2">
      <c r="A22" s="627" t="s">
        <v>1864</v>
      </c>
      <c r="B22" s="628" t="s">
        <v>1865</v>
      </c>
      <c r="C22" s="628" t="s">
        <v>576</v>
      </c>
      <c r="D22" s="628" t="s">
        <v>943</v>
      </c>
      <c r="E22" s="628" t="s">
        <v>1869</v>
      </c>
      <c r="F22" s="628" t="s">
        <v>1884</v>
      </c>
      <c r="G22" s="628" t="s">
        <v>1885</v>
      </c>
      <c r="H22" s="637">
        <v>1554</v>
      </c>
      <c r="I22" s="637">
        <v>15825.51</v>
      </c>
      <c r="J22" s="628">
        <v>2.361706223660176</v>
      </c>
      <c r="K22" s="628">
        <v>10.183725868725869</v>
      </c>
      <c r="L22" s="637">
        <v>652</v>
      </c>
      <c r="M22" s="637">
        <v>6700.88</v>
      </c>
      <c r="N22" s="628">
        <v>1</v>
      </c>
      <c r="O22" s="628">
        <v>10.277423312883435</v>
      </c>
      <c r="P22" s="637">
        <v>566</v>
      </c>
      <c r="Q22" s="637">
        <v>5846.7800000000007</v>
      </c>
      <c r="R22" s="633">
        <v>0.87253912918900212</v>
      </c>
      <c r="S22" s="638">
        <v>10.330000000000002</v>
      </c>
    </row>
    <row r="23" spans="1:19" ht="14.45" customHeight="1" x14ac:dyDescent="0.2">
      <c r="A23" s="627" t="s">
        <v>1864</v>
      </c>
      <c r="B23" s="628" t="s">
        <v>1865</v>
      </c>
      <c r="C23" s="628" t="s">
        <v>576</v>
      </c>
      <c r="D23" s="628" t="s">
        <v>943</v>
      </c>
      <c r="E23" s="628" t="s">
        <v>1869</v>
      </c>
      <c r="F23" s="628" t="s">
        <v>1886</v>
      </c>
      <c r="G23" s="628" t="s">
        <v>1887</v>
      </c>
      <c r="H23" s="637"/>
      <c r="I23" s="637"/>
      <c r="J23" s="628"/>
      <c r="K23" s="628"/>
      <c r="L23" s="637">
        <v>7.84</v>
      </c>
      <c r="M23" s="637">
        <v>78.149999999999991</v>
      </c>
      <c r="N23" s="628">
        <v>1</v>
      </c>
      <c r="O23" s="628">
        <v>9.9681122448979576</v>
      </c>
      <c r="P23" s="637">
        <v>0.60000000000000009</v>
      </c>
      <c r="Q23" s="637">
        <v>39.869999999999997</v>
      </c>
      <c r="R23" s="633">
        <v>0.51017274472168905</v>
      </c>
      <c r="S23" s="638">
        <v>66.449999999999989</v>
      </c>
    </row>
    <row r="24" spans="1:19" ht="14.45" customHeight="1" x14ac:dyDescent="0.2">
      <c r="A24" s="627" t="s">
        <v>1864</v>
      </c>
      <c r="B24" s="628" t="s">
        <v>1865</v>
      </c>
      <c r="C24" s="628" t="s">
        <v>576</v>
      </c>
      <c r="D24" s="628" t="s">
        <v>943</v>
      </c>
      <c r="E24" s="628" t="s">
        <v>1869</v>
      </c>
      <c r="F24" s="628" t="s">
        <v>1888</v>
      </c>
      <c r="G24" s="628" t="s">
        <v>1889</v>
      </c>
      <c r="H24" s="637"/>
      <c r="I24" s="637"/>
      <c r="J24" s="628"/>
      <c r="K24" s="628"/>
      <c r="L24" s="637"/>
      <c r="M24" s="637"/>
      <c r="N24" s="628"/>
      <c r="O24" s="628"/>
      <c r="P24" s="637">
        <v>975</v>
      </c>
      <c r="Q24" s="637">
        <v>7536.75</v>
      </c>
      <c r="R24" s="633"/>
      <c r="S24" s="638">
        <v>7.73</v>
      </c>
    </row>
    <row r="25" spans="1:19" ht="14.45" customHeight="1" x14ac:dyDescent="0.2">
      <c r="A25" s="627" t="s">
        <v>1864</v>
      </c>
      <c r="B25" s="628" t="s">
        <v>1865</v>
      </c>
      <c r="C25" s="628" t="s">
        <v>576</v>
      </c>
      <c r="D25" s="628" t="s">
        <v>943</v>
      </c>
      <c r="E25" s="628" t="s">
        <v>1869</v>
      </c>
      <c r="F25" s="628" t="s">
        <v>1890</v>
      </c>
      <c r="G25" s="628" t="s">
        <v>1891</v>
      </c>
      <c r="H25" s="637">
        <v>4705</v>
      </c>
      <c r="I25" s="637">
        <v>95359.5</v>
      </c>
      <c r="J25" s="628">
        <v>0.78261832999238801</v>
      </c>
      <c r="K25" s="628">
        <v>20.26769394261424</v>
      </c>
      <c r="L25" s="637">
        <v>6055</v>
      </c>
      <c r="M25" s="637">
        <v>121846.75</v>
      </c>
      <c r="N25" s="628">
        <v>1</v>
      </c>
      <c r="O25" s="628">
        <v>20.123327828241123</v>
      </c>
      <c r="P25" s="637">
        <v>4310</v>
      </c>
      <c r="Q25" s="637">
        <v>86458.599999999991</v>
      </c>
      <c r="R25" s="633">
        <v>0.70956837174565579</v>
      </c>
      <c r="S25" s="638">
        <v>20.059999999999999</v>
      </c>
    </row>
    <row r="26" spans="1:19" ht="14.45" customHeight="1" x14ac:dyDescent="0.2">
      <c r="A26" s="627" t="s">
        <v>1864</v>
      </c>
      <c r="B26" s="628" t="s">
        <v>1865</v>
      </c>
      <c r="C26" s="628" t="s">
        <v>576</v>
      </c>
      <c r="D26" s="628" t="s">
        <v>943</v>
      </c>
      <c r="E26" s="628" t="s">
        <v>1869</v>
      </c>
      <c r="F26" s="628" t="s">
        <v>1892</v>
      </c>
      <c r="G26" s="628" t="s">
        <v>1893</v>
      </c>
      <c r="H26" s="637">
        <v>3.1</v>
      </c>
      <c r="I26" s="637">
        <v>5016.51</v>
      </c>
      <c r="J26" s="628">
        <v>0.93527217270200169</v>
      </c>
      <c r="K26" s="628">
        <v>1618.2290322580645</v>
      </c>
      <c r="L26" s="637">
        <v>4.17</v>
      </c>
      <c r="M26" s="637">
        <v>5363.6900000000005</v>
      </c>
      <c r="N26" s="628">
        <v>1</v>
      </c>
      <c r="O26" s="628">
        <v>1286.2565947242208</v>
      </c>
      <c r="P26" s="637"/>
      <c r="Q26" s="637"/>
      <c r="R26" s="633"/>
      <c r="S26" s="638"/>
    </row>
    <row r="27" spans="1:19" ht="14.45" customHeight="1" x14ac:dyDescent="0.2">
      <c r="A27" s="627" t="s">
        <v>1864</v>
      </c>
      <c r="B27" s="628" t="s">
        <v>1865</v>
      </c>
      <c r="C27" s="628" t="s">
        <v>576</v>
      </c>
      <c r="D27" s="628" t="s">
        <v>943</v>
      </c>
      <c r="E27" s="628" t="s">
        <v>1869</v>
      </c>
      <c r="F27" s="628" t="s">
        <v>1896</v>
      </c>
      <c r="G27" s="628" t="s">
        <v>1897</v>
      </c>
      <c r="H27" s="637">
        <v>7</v>
      </c>
      <c r="I27" s="637">
        <v>14195.23</v>
      </c>
      <c r="J27" s="628">
        <v>0.51643863575094484</v>
      </c>
      <c r="K27" s="628">
        <v>2027.8899999999999</v>
      </c>
      <c r="L27" s="637">
        <v>15</v>
      </c>
      <c r="M27" s="637">
        <v>27486.770000000004</v>
      </c>
      <c r="N27" s="628">
        <v>1</v>
      </c>
      <c r="O27" s="628">
        <v>1832.4513333333337</v>
      </c>
      <c r="P27" s="637">
        <v>4</v>
      </c>
      <c r="Q27" s="637">
        <v>7384.48</v>
      </c>
      <c r="R27" s="633">
        <v>0.26865579331438355</v>
      </c>
      <c r="S27" s="638">
        <v>1846.12</v>
      </c>
    </row>
    <row r="28" spans="1:19" ht="14.45" customHeight="1" x14ac:dyDescent="0.2">
      <c r="A28" s="627" t="s">
        <v>1864</v>
      </c>
      <c r="B28" s="628" t="s">
        <v>1865</v>
      </c>
      <c r="C28" s="628" t="s">
        <v>576</v>
      </c>
      <c r="D28" s="628" t="s">
        <v>943</v>
      </c>
      <c r="E28" s="628" t="s">
        <v>1869</v>
      </c>
      <c r="F28" s="628" t="s">
        <v>1900</v>
      </c>
      <c r="G28" s="628" t="s">
        <v>1901</v>
      </c>
      <c r="H28" s="637">
        <v>180847</v>
      </c>
      <c r="I28" s="637">
        <v>681205.65</v>
      </c>
      <c r="J28" s="628">
        <v>1.5933186006381457</v>
      </c>
      <c r="K28" s="628">
        <v>3.7667511764087878</v>
      </c>
      <c r="L28" s="637">
        <v>114218</v>
      </c>
      <c r="M28" s="637">
        <v>427538.87999999995</v>
      </c>
      <c r="N28" s="628">
        <v>1</v>
      </c>
      <c r="O28" s="628">
        <v>3.7431830359487992</v>
      </c>
      <c r="P28" s="637">
        <v>86478</v>
      </c>
      <c r="Q28" s="637">
        <v>316509.48</v>
      </c>
      <c r="R28" s="633">
        <v>0.7403057237741747</v>
      </c>
      <c r="S28" s="638">
        <v>3.6599999999999997</v>
      </c>
    </row>
    <row r="29" spans="1:19" ht="14.45" customHeight="1" x14ac:dyDescent="0.2">
      <c r="A29" s="627" t="s">
        <v>1864</v>
      </c>
      <c r="B29" s="628" t="s">
        <v>1865</v>
      </c>
      <c r="C29" s="628" t="s">
        <v>576</v>
      </c>
      <c r="D29" s="628" t="s">
        <v>943</v>
      </c>
      <c r="E29" s="628" t="s">
        <v>1869</v>
      </c>
      <c r="F29" s="628" t="s">
        <v>1902</v>
      </c>
      <c r="G29" s="628" t="s">
        <v>1903</v>
      </c>
      <c r="H29" s="637"/>
      <c r="I29" s="637"/>
      <c r="J29" s="628"/>
      <c r="K29" s="628"/>
      <c r="L29" s="637">
        <v>2404</v>
      </c>
      <c r="M29" s="637">
        <v>14520.16</v>
      </c>
      <c r="N29" s="628">
        <v>1</v>
      </c>
      <c r="O29" s="628">
        <v>6.04</v>
      </c>
      <c r="P29" s="637"/>
      <c r="Q29" s="637"/>
      <c r="R29" s="633"/>
      <c r="S29" s="638"/>
    </row>
    <row r="30" spans="1:19" ht="14.45" customHeight="1" x14ac:dyDescent="0.2">
      <c r="A30" s="627" t="s">
        <v>1864</v>
      </c>
      <c r="B30" s="628" t="s">
        <v>1865</v>
      </c>
      <c r="C30" s="628" t="s">
        <v>576</v>
      </c>
      <c r="D30" s="628" t="s">
        <v>943</v>
      </c>
      <c r="E30" s="628" t="s">
        <v>1869</v>
      </c>
      <c r="F30" s="628" t="s">
        <v>1904</v>
      </c>
      <c r="G30" s="628" t="s">
        <v>1905</v>
      </c>
      <c r="H30" s="637"/>
      <c r="I30" s="637"/>
      <c r="J30" s="628"/>
      <c r="K30" s="628"/>
      <c r="L30" s="637">
        <v>1305</v>
      </c>
      <c r="M30" s="637">
        <v>200601.90000000002</v>
      </c>
      <c r="N30" s="628">
        <v>1</v>
      </c>
      <c r="O30" s="628">
        <v>153.71793103448277</v>
      </c>
      <c r="P30" s="637">
        <v>310</v>
      </c>
      <c r="Q30" s="637">
        <v>48270.1</v>
      </c>
      <c r="R30" s="633">
        <v>0.240626335044683</v>
      </c>
      <c r="S30" s="638">
        <v>155.71</v>
      </c>
    </row>
    <row r="31" spans="1:19" ht="14.45" customHeight="1" x14ac:dyDescent="0.2">
      <c r="A31" s="627" t="s">
        <v>1864</v>
      </c>
      <c r="B31" s="628" t="s">
        <v>1865</v>
      </c>
      <c r="C31" s="628" t="s">
        <v>576</v>
      </c>
      <c r="D31" s="628" t="s">
        <v>943</v>
      </c>
      <c r="E31" s="628" t="s">
        <v>1869</v>
      </c>
      <c r="F31" s="628" t="s">
        <v>1906</v>
      </c>
      <c r="G31" s="628" t="s">
        <v>1907</v>
      </c>
      <c r="H31" s="637">
        <v>6776</v>
      </c>
      <c r="I31" s="637">
        <v>139441.46000000002</v>
      </c>
      <c r="J31" s="628">
        <v>1.2895282414270481</v>
      </c>
      <c r="K31" s="628">
        <v>20.578727863046048</v>
      </c>
      <c r="L31" s="637">
        <v>5296</v>
      </c>
      <c r="M31" s="637">
        <v>108133.70000000001</v>
      </c>
      <c r="N31" s="628">
        <v>1</v>
      </c>
      <c r="O31" s="628">
        <v>20.417994712990939</v>
      </c>
      <c r="P31" s="637">
        <v>4013.2</v>
      </c>
      <c r="Q31" s="637">
        <v>82635.92</v>
      </c>
      <c r="R31" s="633">
        <v>0.76420135443437143</v>
      </c>
      <c r="S31" s="638">
        <v>20.591029602312371</v>
      </c>
    </row>
    <row r="32" spans="1:19" ht="14.45" customHeight="1" x14ac:dyDescent="0.2">
      <c r="A32" s="627" t="s">
        <v>1864</v>
      </c>
      <c r="B32" s="628" t="s">
        <v>1865</v>
      </c>
      <c r="C32" s="628" t="s">
        <v>576</v>
      </c>
      <c r="D32" s="628" t="s">
        <v>943</v>
      </c>
      <c r="E32" s="628" t="s">
        <v>1869</v>
      </c>
      <c r="F32" s="628" t="s">
        <v>1912</v>
      </c>
      <c r="G32" s="628" t="s">
        <v>1913</v>
      </c>
      <c r="H32" s="637">
        <v>2420</v>
      </c>
      <c r="I32" s="637">
        <v>46222</v>
      </c>
      <c r="J32" s="628">
        <v>0.85806124049643628</v>
      </c>
      <c r="K32" s="628">
        <v>19.100000000000001</v>
      </c>
      <c r="L32" s="637">
        <v>2795</v>
      </c>
      <c r="M32" s="637">
        <v>53867.95</v>
      </c>
      <c r="N32" s="628">
        <v>1</v>
      </c>
      <c r="O32" s="628">
        <v>19.272969588550982</v>
      </c>
      <c r="P32" s="637">
        <v>2472</v>
      </c>
      <c r="Q32" s="637">
        <v>48080.399999999994</v>
      </c>
      <c r="R32" s="633">
        <v>0.89256041857913648</v>
      </c>
      <c r="S32" s="638">
        <v>19.45</v>
      </c>
    </row>
    <row r="33" spans="1:19" ht="14.45" customHeight="1" x14ac:dyDescent="0.2">
      <c r="A33" s="627" t="s">
        <v>1864</v>
      </c>
      <c r="B33" s="628" t="s">
        <v>1865</v>
      </c>
      <c r="C33" s="628" t="s">
        <v>576</v>
      </c>
      <c r="D33" s="628" t="s">
        <v>943</v>
      </c>
      <c r="E33" s="628" t="s">
        <v>1869</v>
      </c>
      <c r="F33" s="628" t="s">
        <v>1918</v>
      </c>
      <c r="G33" s="628" t="s">
        <v>1919</v>
      </c>
      <c r="H33" s="637">
        <v>170</v>
      </c>
      <c r="I33" s="637">
        <v>12110.8</v>
      </c>
      <c r="J33" s="628"/>
      <c r="K33" s="628">
        <v>71.239999999999995</v>
      </c>
      <c r="L33" s="637"/>
      <c r="M33" s="637"/>
      <c r="N33" s="628"/>
      <c r="O33" s="628"/>
      <c r="P33" s="637">
        <v>145</v>
      </c>
      <c r="Q33" s="637">
        <v>9945.5499999999993</v>
      </c>
      <c r="R33" s="633"/>
      <c r="S33" s="638">
        <v>68.589999999999989</v>
      </c>
    </row>
    <row r="34" spans="1:19" ht="14.45" customHeight="1" x14ac:dyDescent="0.2">
      <c r="A34" s="627" t="s">
        <v>1864</v>
      </c>
      <c r="B34" s="628" t="s">
        <v>1865</v>
      </c>
      <c r="C34" s="628" t="s">
        <v>576</v>
      </c>
      <c r="D34" s="628" t="s">
        <v>943</v>
      </c>
      <c r="E34" s="628" t="s">
        <v>1926</v>
      </c>
      <c r="F34" s="628" t="s">
        <v>1927</v>
      </c>
      <c r="G34" s="628" t="s">
        <v>1928</v>
      </c>
      <c r="H34" s="637">
        <v>75</v>
      </c>
      <c r="I34" s="637">
        <v>2775</v>
      </c>
      <c r="J34" s="628">
        <v>0.80248698669751306</v>
      </c>
      <c r="K34" s="628">
        <v>37</v>
      </c>
      <c r="L34" s="637">
        <v>91</v>
      </c>
      <c r="M34" s="637">
        <v>3458</v>
      </c>
      <c r="N34" s="628">
        <v>1</v>
      </c>
      <c r="O34" s="628">
        <v>38</v>
      </c>
      <c r="P34" s="637">
        <v>112</v>
      </c>
      <c r="Q34" s="637">
        <v>4256</v>
      </c>
      <c r="R34" s="633">
        <v>1.2307692307692308</v>
      </c>
      <c r="S34" s="638">
        <v>38</v>
      </c>
    </row>
    <row r="35" spans="1:19" ht="14.45" customHeight="1" x14ac:dyDescent="0.2">
      <c r="A35" s="627" t="s">
        <v>1864</v>
      </c>
      <c r="B35" s="628" t="s">
        <v>1865</v>
      </c>
      <c r="C35" s="628" t="s">
        <v>576</v>
      </c>
      <c r="D35" s="628" t="s">
        <v>943</v>
      </c>
      <c r="E35" s="628" t="s">
        <v>1926</v>
      </c>
      <c r="F35" s="628" t="s">
        <v>1929</v>
      </c>
      <c r="G35" s="628" t="s">
        <v>1930</v>
      </c>
      <c r="H35" s="637">
        <v>55</v>
      </c>
      <c r="I35" s="637">
        <v>24420</v>
      </c>
      <c r="J35" s="628">
        <v>1.2704854065865461</v>
      </c>
      <c r="K35" s="628">
        <v>444</v>
      </c>
      <c r="L35" s="637">
        <v>43</v>
      </c>
      <c r="M35" s="637">
        <v>19221</v>
      </c>
      <c r="N35" s="628">
        <v>1</v>
      </c>
      <c r="O35" s="628">
        <v>447</v>
      </c>
      <c r="P35" s="637">
        <v>17</v>
      </c>
      <c r="Q35" s="637">
        <v>7633</v>
      </c>
      <c r="R35" s="633">
        <v>0.39711773580979137</v>
      </c>
      <c r="S35" s="638">
        <v>449</v>
      </c>
    </row>
    <row r="36" spans="1:19" ht="14.45" customHeight="1" x14ac:dyDescent="0.2">
      <c r="A36" s="627" t="s">
        <v>1864</v>
      </c>
      <c r="B36" s="628" t="s">
        <v>1865</v>
      </c>
      <c r="C36" s="628" t="s">
        <v>576</v>
      </c>
      <c r="D36" s="628" t="s">
        <v>943</v>
      </c>
      <c r="E36" s="628" t="s">
        <v>1926</v>
      </c>
      <c r="F36" s="628" t="s">
        <v>1931</v>
      </c>
      <c r="G36" s="628" t="s">
        <v>1932</v>
      </c>
      <c r="H36" s="637">
        <v>290</v>
      </c>
      <c r="I36" s="637">
        <v>51620</v>
      </c>
      <c r="J36" s="628">
        <v>0.97425637928431219</v>
      </c>
      <c r="K36" s="628">
        <v>178</v>
      </c>
      <c r="L36" s="637">
        <v>296</v>
      </c>
      <c r="M36" s="637">
        <v>52984</v>
      </c>
      <c r="N36" s="628">
        <v>1</v>
      </c>
      <c r="O36" s="628">
        <v>179</v>
      </c>
      <c r="P36" s="637">
        <v>279</v>
      </c>
      <c r="Q36" s="637">
        <v>50220</v>
      </c>
      <c r="R36" s="633">
        <v>0.94783330816850375</v>
      </c>
      <c r="S36" s="638">
        <v>180</v>
      </c>
    </row>
    <row r="37" spans="1:19" ht="14.45" customHeight="1" x14ac:dyDescent="0.2">
      <c r="A37" s="627" t="s">
        <v>1864</v>
      </c>
      <c r="B37" s="628" t="s">
        <v>1865</v>
      </c>
      <c r="C37" s="628" t="s">
        <v>576</v>
      </c>
      <c r="D37" s="628" t="s">
        <v>943</v>
      </c>
      <c r="E37" s="628" t="s">
        <v>1926</v>
      </c>
      <c r="F37" s="628" t="s">
        <v>1935</v>
      </c>
      <c r="G37" s="628" t="s">
        <v>1936</v>
      </c>
      <c r="H37" s="637"/>
      <c r="I37" s="637"/>
      <c r="J37" s="628"/>
      <c r="K37" s="628"/>
      <c r="L37" s="637">
        <v>6</v>
      </c>
      <c r="M37" s="637">
        <v>1914</v>
      </c>
      <c r="N37" s="628">
        <v>1</v>
      </c>
      <c r="O37" s="628">
        <v>319</v>
      </c>
      <c r="P37" s="637">
        <v>4</v>
      </c>
      <c r="Q37" s="637">
        <v>1280</v>
      </c>
      <c r="R37" s="633">
        <v>0.66875653082549635</v>
      </c>
      <c r="S37" s="638">
        <v>320</v>
      </c>
    </row>
    <row r="38" spans="1:19" ht="14.45" customHeight="1" x14ac:dyDescent="0.2">
      <c r="A38" s="627" t="s">
        <v>1864</v>
      </c>
      <c r="B38" s="628" t="s">
        <v>1865</v>
      </c>
      <c r="C38" s="628" t="s">
        <v>576</v>
      </c>
      <c r="D38" s="628" t="s">
        <v>943</v>
      </c>
      <c r="E38" s="628" t="s">
        <v>1926</v>
      </c>
      <c r="F38" s="628" t="s">
        <v>1939</v>
      </c>
      <c r="G38" s="628" t="s">
        <v>1940</v>
      </c>
      <c r="H38" s="637">
        <v>14</v>
      </c>
      <c r="I38" s="637">
        <v>28560</v>
      </c>
      <c r="J38" s="628">
        <v>1.7440156326331215</v>
      </c>
      <c r="K38" s="628">
        <v>2040</v>
      </c>
      <c r="L38" s="637">
        <v>8</v>
      </c>
      <c r="M38" s="637">
        <v>16376</v>
      </c>
      <c r="N38" s="628">
        <v>1</v>
      </c>
      <c r="O38" s="628">
        <v>2047</v>
      </c>
      <c r="P38" s="637">
        <v>13</v>
      </c>
      <c r="Q38" s="637">
        <v>26676</v>
      </c>
      <c r="R38" s="633">
        <v>1.6289692232535418</v>
      </c>
      <c r="S38" s="638">
        <v>2052</v>
      </c>
    </row>
    <row r="39" spans="1:19" ht="14.45" customHeight="1" x14ac:dyDescent="0.2">
      <c r="A39" s="627" t="s">
        <v>1864</v>
      </c>
      <c r="B39" s="628" t="s">
        <v>1865</v>
      </c>
      <c r="C39" s="628" t="s">
        <v>576</v>
      </c>
      <c r="D39" s="628" t="s">
        <v>943</v>
      </c>
      <c r="E39" s="628" t="s">
        <v>1926</v>
      </c>
      <c r="F39" s="628" t="s">
        <v>1947</v>
      </c>
      <c r="G39" s="628" t="s">
        <v>1948</v>
      </c>
      <c r="H39" s="637">
        <v>21</v>
      </c>
      <c r="I39" s="637">
        <v>30072</v>
      </c>
      <c r="J39" s="628">
        <v>1.7439109255393179</v>
      </c>
      <c r="K39" s="628">
        <v>1432</v>
      </c>
      <c r="L39" s="637">
        <v>12</v>
      </c>
      <c r="M39" s="637">
        <v>17244</v>
      </c>
      <c r="N39" s="628">
        <v>1</v>
      </c>
      <c r="O39" s="628">
        <v>1437</v>
      </c>
      <c r="P39" s="637">
        <v>2</v>
      </c>
      <c r="Q39" s="637">
        <v>2882</v>
      </c>
      <c r="R39" s="633">
        <v>0.1671305961493853</v>
      </c>
      <c r="S39" s="638">
        <v>1441</v>
      </c>
    </row>
    <row r="40" spans="1:19" ht="14.45" customHeight="1" x14ac:dyDescent="0.2">
      <c r="A40" s="627" t="s">
        <v>1864</v>
      </c>
      <c r="B40" s="628" t="s">
        <v>1865</v>
      </c>
      <c r="C40" s="628" t="s">
        <v>576</v>
      </c>
      <c r="D40" s="628" t="s">
        <v>943</v>
      </c>
      <c r="E40" s="628" t="s">
        <v>1926</v>
      </c>
      <c r="F40" s="628" t="s">
        <v>1949</v>
      </c>
      <c r="G40" s="628" t="s">
        <v>1950</v>
      </c>
      <c r="H40" s="637">
        <v>22</v>
      </c>
      <c r="I40" s="637">
        <v>42118</v>
      </c>
      <c r="J40" s="628">
        <v>1.6874198717948719</v>
      </c>
      <c r="K40" s="628">
        <v>1914.4545454545455</v>
      </c>
      <c r="L40" s="637">
        <v>13</v>
      </c>
      <c r="M40" s="637">
        <v>24960</v>
      </c>
      <c r="N40" s="628">
        <v>1</v>
      </c>
      <c r="O40" s="628">
        <v>1920</v>
      </c>
      <c r="P40" s="637">
        <v>9</v>
      </c>
      <c r="Q40" s="637">
        <v>17325</v>
      </c>
      <c r="R40" s="633">
        <v>0.69411057692307687</v>
      </c>
      <c r="S40" s="638">
        <v>1925</v>
      </c>
    </row>
    <row r="41" spans="1:19" ht="14.45" customHeight="1" x14ac:dyDescent="0.2">
      <c r="A41" s="627" t="s">
        <v>1864</v>
      </c>
      <c r="B41" s="628" t="s">
        <v>1865</v>
      </c>
      <c r="C41" s="628" t="s">
        <v>576</v>
      </c>
      <c r="D41" s="628" t="s">
        <v>943</v>
      </c>
      <c r="E41" s="628" t="s">
        <v>1926</v>
      </c>
      <c r="F41" s="628" t="s">
        <v>1953</v>
      </c>
      <c r="G41" s="628" t="s">
        <v>1954</v>
      </c>
      <c r="H41" s="637">
        <v>21</v>
      </c>
      <c r="I41" s="637">
        <v>25494</v>
      </c>
      <c r="J41" s="628">
        <v>1.608758755600429</v>
      </c>
      <c r="K41" s="628">
        <v>1214</v>
      </c>
      <c r="L41" s="637">
        <v>13</v>
      </c>
      <c r="M41" s="637">
        <v>15847</v>
      </c>
      <c r="N41" s="628">
        <v>1</v>
      </c>
      <c r="O41" s="628">
        <v>1219</v>
      </c>
      <c r="P41" s="637">
        <v>7</v>
      </c>
      <c r="Q41" s="637">
        <v>8561</v>
      </c>
      <c r="R41" s="633">
        <v>0.54022843440398816</v>
      </c>
      <c r="S41" s="638">
        <v>1223</v>
      </c>
    </row>
    <row r="42" spans="1:19" ht="14.45" customHeight="1" x14ac:dyDescent="0.2">
      <c r="A42" s="627" t="s">
        <v>1864</v>
      </c>
      <c r="B42" s="628" t="s">
        <v>1865</v>
      </c>
      <c r="C42" s="628" t="s">
        <v>576</v>
      </c>
      <c r="D42" s="628" t="s">
        <v>943</v>
      </c>
      <c r="E42" s="628" t="s">
        <v>1926</v>
      </c>
      <c r="F42" s="628" t="s">
        <v>1955</v>
      </c>
      <c r="G42" s="628" t="s">
        <v>1956</v>
      </c>
      <c r="H42" s="637">
        <v>7</v>
      </c>
      <c r="I42" s="637">
        <v>4774</v>
      </c>
      <c r="J42" s="628">
        <v>0.46462287104622874</v>
      </c>
      <c r="K42" s="628">
        <v>682</v>
      </c>
      <c r="L42" s="637">
        <v>15</v>
      </c>
      <c r="M42" s="637">
        <v>10275</v>
      </c>
      <c r="N42" s="628">
        <v>1</v>
      </c>
      <c r="O42" s="628">
        <v>685</v>
      </c>
      <c r="P42" s="637">
        <v>4</v>
      </c>
      <c r="Q42" s="637">
        <v>2748</v>
      </c>
      <c r="R42" s="633">
        <v>0.26744525547445258</v>
      </c>
      <c r="S42" s="638">
        <v>687</v>
      </c>
    </row>
    <row r="43" spans="1:19" ht="14.45" customHeight="1" x14ac:dyDescent="0.2">
      <c r="A43" s="627" t="s">
        <v>1864</v>
      </c>
      <c r="B43" s="628" t="s">
        <v>1865</v>
      </c>
      <c r="C43" s="628" t="s">
        <v>576</v>
      </c>
      <c r="D43" s="628" t="s">
        <v>943</v>
      </c>
      <c r="E43" s="628" t="s">
        <v>1926</v>
      </c>
      <c r="F43" s="628" t="s">
        <v>1957</v>
      </c>
      <c r="G43" s="628" t="s">
        <v>1958</v>
      </c>
      <c r="H43" s="637">
        <v>13</v>
      </c>
      <c r="I43" s="637">
        <v>9321</v>
      </c>
      <c r="J43" s="628">
        <v>0.681359649122807</v>
      </c>
      <c r="K43" s="628">
        <v>717</v>
      </c>
      <c r="L43" s="637">
        <v>19</v>
      </c>
      <c r="M43" s="637">
        <v>13680</v>
      </c>
      <c r="N43" s="628">
        <v>1</v>
      </c>
      <c r="O43" s="628">
        <v>720</v>
      </c>
      <c r="P43" s="637">
        <v>5</v>
      </c>
      <c r="Q43" s="637">
        <v>3610</v>
      </c>
      <c r="R43" s="633">
        <v>0.2638888888888889</v>
      </c>
      <c r="S43" s="638">
        <v>722</v>
      </c>
    </row>
    <row r="44" spans="1:19" ht="14.45" customHeight="1" x14ac:dyDescent="0.2">
      <c r="A44" s="627" t="s">
        <v>1864</v>
      </c>
      <c r="B44" s="628" t="s">
        <v>1865</v>
      </c>
      <c r="C44" s="628" t="s">
        <v>576</v>
      </c>
      <c r="D44" s="628" t="s">
        <v>943</v>
      </c>
      <c r="E44" s="628" t="s">
        <v>1926</v>
      </c>
      <c r="F44" s="628" t="s">
        <v>1961</v>
      </c>
      <c r="G44" s="628" t="s">
        <v>1962</v>
      </c>
      <c r="H44" s="637">
        <v>998</v>
      </c>
      <c r="I44" s="637">
        <v>1822348</v>
      </c>
      <c r="J44" s="628">
        <v>1.2678658767788999</v>
      </c>
      <c r="K44" s="628">
        <v>1826</v>
      </c>
      <c r="L44" s="637">
        <v>785</v>
      </c>
      <c r="M44" s="637">
        <v>1437335</v>
      </c>
      <c r="N44" s="628">
        <v>1</v>
      </c>
      <c r="O44" s="628">
        <v>1831</v>
      </c>
      <c r="P44" s="637">
        <v>437</v>
      </c>
      <c r="Q44" s="637">
        <v>801895</v>
      </c>
      <c r="R44" s="633">
        <v>0.55790403768084684</v>
      </c>
      <c r="S44" s="638">
        <v>1835</v>
      </c>
    </row>
    <row r="45" spans="1:19" ht="14.45" customHeight="1" x14ac:dyDescent="0.2">
      <c r="A45" s="627" t="s">
        <v>1864</v>
      </c>
      <c r="B45" s="628" t="s">
        <v>1865</v>
      </c>
      <c r="C45" s="628" t="s">
        <v>576</v>
      </c>
      <c r="D45" s="628" t="s">
        <v>943</v>
      </c>
      <c r="E45" s="628" t="s">
        <v>1926</v>
      </c>
      <c r="F45" s="628" t="s">
        <v>1963</v>
      </c>
      <c r="G45" s="628" t="s">
        <v>1964</v>
      </c>
      <c r="H45" s="637">
        <v>383</v>
      </c>
      <c r="I45" s="637">
        <v>164690</v>
      </c>
      <c r="J45" s="628">
        <v>1.1903780962913171</v>
      </c>
      <c r="K45" s="628">
        <v>430</v>
      </c>
      <c r="L45" s="637">
        <v>321</v>
      </c>
      <c r="M45" s="637">
        <v>138351</v>
      </c>
      <c r="N45" s="628">
        <v>1</v>
      </c>
      <c r="O45" s="628">
        <v>431</v>
      </c>
      <c r="P45" s="637">
        <v>133</v>
      </c>
      <c r="Q45" s="637">
        <v>57589</v>
      </c>
      <c r="R45" s="633">
        <v>0.4162528640920557</v>
      </c>
      <c r="S45" s="638">
        <v>433</v>
      </c>
    </row>
    <row r="46" spans="1:19" ht="14.45" customHeight="1" x14ac:dyDescent="0.2">
      <c r="A46" s="627" t="s">
        <v>1864</v>
      </c>
      <c r="B46" s="628" t="s">
        <v>1865</v>
      </c>
      <c r="C46" s="628" t="s">
        <v>576</v>
      </c>
      <c r="D46" s="628" t="s">
        <v>943</v>
      </c>
      <c r="E46" s="628" t="s">
        <v>1926</v>
      </c>
      <c r="F46" s="628" t="s">
        <v>1965</v>
      </c>
      <c r="G46" s="628" t="s">
        <v>1966</v>
      </c>
      <c r="H46" s="637">
        <v>37</v>
      </c>
      <c r="I46" s="637">
        <v>130314</v>
      </c>
      <c r="J46" s="628">
        <v>1.6036869762118657</v>
      </c>
      <c r="K46" s="628">
        <v>3522</v>
      </c>
      <c r="L46" s="637">
        <v>23</v>
      </c>
      <c r="M46" s="637">
        <v>81259</v>
      </c>
      <c r="N46" s="628">
        <v>1</v>
      </c>
      <c r="O46" s="628">
        <v>3533</v>
      </c>
      <c r="P46" s="637">
        <v>24</v>
      </c>
      <c r="Q46" s="637">
        <v>85032</v>
      </c>
      <c r="R46" s="633">
        <v>1.0464317798643843</v>
      </c>
      <c r="S46" s="638">
        <v>3543</v>
      </c>
    </row>
    <row r="47" spans="1:19" ht="14.45" customHeight="1" x14ac:dyDescent="0.2">
      <c r="A47" s="627" t="s">
        <v>1864</v>
      </c>
      <c r="B47" s="628" t="s">
        <v>1865</v>
      </c>
      <c r="C47" s="628" t="s">
        <v>576</v>
      </c>
      <c r="D47" s="628" t="s">
        <v>943</v>
      </c>
      <c r="E47" s="628" t="s">
        <v>1926</v>
      </c>
      <c r="F47" s="628" t="s">
        <v>1969</v>
      </c>
      <c r="G47" s="628" t="s">
        <v>1970</v>
      </c>
      <c r="H47" s="637">
        <v>219</v>
      </c>
      <c r="I47" s="637">
        <v>7300</v>
      </c>
      <c r="J47" s="628">
        <v>0.74237237805262501</v>
      </c>
      <c r="K47" s="628">
        <v>33.333333333333336</v>
      </c>
      <c r="L47" s="637">
        <v>295</v>
      </c>
      <c r="M47" s="637">
        <v>9833.34</v>
      </c>
      <c r="N47" s="628">
        <v>1</v>
      </c>
      <c r="O47" s="628">
        <v>33.333355932203389</v>
      </c>
      <c r="P47" s="637">
        <v>277</v>
      </c>
      <c r="Q47" s="637">
        <v>10687.78</v>
      </c>
      <c r="R47" s="633">
        <v>1.086892144479902</v>
      </c>
      <c r="S47" s="638">
        <v>38.584043321299639</v>
      </c>
    </row>
    <row r="48" spans="1:19" ht="14.45" customHeight="1" x14ac:dyDescent="0.2">
      <c r="A48" s="627" t="s">
        <v>1864</v>
      </c>
      <c r="B48" s="628" t="s">
        <v>1865</v>
      </c>
      <c r="C48" s="628" t="s">
        <v>576</v>
      </c>
      <c r="D48" s="628" t="s">
        <v>943</v>
      </c>
      <c r="E48" s="628" t="s">
        <v>1926</v>
      </c>
      <c r="F48" s="628" t="s">
        <v>1971</v>
      </c>
      <c r="G48" s="628" t="s">
        <v>1972</v>
      </c>
      <c r="H48" s="637">
        <v>289</v>
      </c>
      <c r="I48" s="637">
        <v>10693</v>
      </c>
      <c r="J48" s="628">
        <v>0.96039159331776536</v>
      </c>
      <c r="K48" s="628">
        <v>37</v>
      </c>
      <c r="L48" s="637">
        <v>293</v>
      </c>
      <c r="M48" s="637">
        <v>11134</v>
      </c>
      <c r="N48" s="628">
        <v>1</v>
      </c>
      <c r="O48" s="628">
        <v>38</v>
      </c>
      <c r="P48" s="637">
        <v>279</v>
      </c>
      <c r="Q48" s="637">
        <v>10602</v>
      </c>
      <c r="R48" s="633">
        <v>0.95221843003412965</v>
      </c>
      <c r="S48" s="638">
        <v>38</v>
      </c>
    </row>
    <row r="49" spans="1:19" ht="14.45" customHeight="1" x14ac:dyDescent="0.2">
      <c r="A49" s="627" t="s">
        <v>1864</v>
      </c>
      <c r="B49" s="628" t="s">
        <v>1865</v>
      </c>
      <c r="C49" s="628" t="s">
        <v>576</v>
      </c>
      <c r="D49" s="628" t="s">
        <v>943</v>
      </c>
      <c r="E49" s="628" t="s">
        <v>1926</v>
      </c>
      <c r="F49" s="628" t="s">
        <v>1973</v>
      </c>
      <c r="G49" s="628" t="s">
        <v>1974</v>
      </c>
      <c r="H49" s="637">
        <v>154</v>
      </c>
      <c r="I49" s="637">
        <v>94094</v>
      </c>
      <c r="J49" s="628">
        <v>1.1972465390879479</v>
      </c>
      <c r="K49" s="628">
        <v>611</v>
      </c>
      <c r="L49" s="637">
        <v>128</v>
      </c>
      <c r="M49" s="637">
        <v>78592</v>
      </c>
      <c r="N49" s="628">
        <v>1</v>
      </c>
      <c r="O49" s="628">
        <v>614</v>
      </c>
      <c r="P49" s="637">
        <v>52</v>
      </c>
      <c r="Q49" s="637">
        <v>32136</v>
      </c>
      <c r="R49" s="633">
        <v>0.40889657980456023</v>
      </c>
      <c r="S49" s="638">
        <v>618</v>
      </c>
    </row>
    <row r="50" spans="1:19" ht="14.45" customHeight="1" x14ac:dyDescent="0.2">
      <c r="A50" s="627" t="s">
        <v>1864</v>
      </c>
      <c r="B50" s="628" t="s">
        <v>1865</v>
      </c>
      <c r="C50" s="628" t="s">
        <v>576</v>
      </c>
      <c r="D50" s="628" t="s">
        <v>943</v>
      </c>
      <c r="E50" s="628" t="s">
        <v>1926</v>
      </c>
      <c r="F50" s="628" t="s">
        <v>1977</v>
      </c>
      <c r="G50" s="628" t="s">
        <v>1978</v>
      </c>
      <c r="H50" s="637"/>
      <c r="I50" s="637"/>
      <c r="J50" s="628"/>
      <c r="K50" s="628"/>
      <c r="L50" s="637">
        <v>1</v>
      </c>
      <c r="M50" s="637">
        <v>2026</v>
      </c>
      <c r="N50" s="628">
        <v>1</v>
      </c>
      <c r="O50" s="628">
        <v>2026</v>
      </c>
      <c r="P50" s="637"/>
      <c r="Q50" s="637"/>
      <c r="R50" s="633"/>
      <c r="S50" s="638"/>
    </row>
    <row r="51" spans="1:19" ht="14.45" customHeight="1" x14ac:dyDescent="0.2">
      <c r="A51" s="627" t="s">
        <v>1864</v>
      </c>
      <c r="B51" s="628" t="s">
        <v>1865</v>
      </c>
      <c r="C51" s="628" t="s">
        <v>576</v>
      </c>
      <c r="D51" s="628" t="s">
        <v>943</v>
      </c>
      <c r="E51" s="628" t="s">
        <v>1926</v>
      </c>
      <c r="F51" s="628" t="s">
        <v>1979</v>
      </c>
      <c r="G51" s="628" t="s">
        <v>1980</v>
      </c>
      <c r="H51" s="637">
        <v>8</v>
      </c>
      <c r="I51" s="637">
        <v>3501</v>
      </c>
      <c r="J51" s="628">
        <v>0.39965753424657535</v>
      </c>
      <c r="K51" s="628">
        <v>437.625</v>
      </c>
      <c r="L51" s="637">
        <v>20</v>
      </c>
      <c r="M51" s="637">
        <v>8760</v>
      </c>
      <c r="N51" s="628">
        <v>1</v>
      </c>
      <c r="O51" s="628">
        <v>438</v>
      </c>
      <c r="P51" s="637">
        <v>8</v>
      </c>
      <c r="Q51" s="637">
        <v>3520</v>
      </c>
      <c r="R51" s="633">
        <v>0.40182648401826482</v>
      </c>
      <c r="S51" s="638">
        <v>440</v>
      </c>
    </row>
    <row r="52" spans="1:19" ht="14.45" customHeight="1" x14ac:dyDescent="0.2">
      <c r="A52" s="627" t="s">
        <v>1864</v>
      </c>
      <c r="B52" s="628" t="s">
        <v>1865</v>
      </c>
      <c r="C52" s="628" t="s">
        <v>576</v>
      </c>
      <c r="D52" s="628" t="s">
        <v>943</v>
      </c>
      <c r="E52" s="628" t="s">
        <v>1926</v>
      </c>
      <c r="F52" s="628" t="s">
        <v>1981</v>
      </c>
      <c r="G52" s="628" t="s">
        <v>1982</v>
      </c>
      <c r="H52" s="637">
        <v>249</v>
      </c>
      <c r="I52" s="637">
        <v>334352</v>
      </c>
      <c r="J52" s="628">
        <v>1.6014177263692315</v>
      </c>
      <c r="K52" s="628">
        <v>1342.7791164658634</v>
      </c>
      <c r="L52" s="637">
        <v>155</v>
      </c>
      <c r="M52" s="637">
        <v>208785</v>
      </c>
      <c r="N52" s="628">
        <v>1</v>
      </c>
      <c r="O52" s="628">
        <v>1347</v>
      </c>
      <c r="P52" s="637">
        <v>120</v>
      </c>
      <c r="Q52" s="637">
        <v>162120</v>
      </c>
      <c r="R52" s="633">
        <v>0.77649256412098566</v>
      </c>
      <c r="S52" s="638">
        <v>1351</v>
      </c>
    </row>
    <row r="53" spans="1:19" ht="14.45" customHeight="1" x14ac:dyDescent="0.2">
      <c r="A53" s="627" t="s">
        <v>1864</v>
      </c>
      <c r="B53" s="628" t="s">
        <v>1865</v>
      </c>
      <c r="C53" s="628" t="s">
        <v>576</v>
      </c>
      <c r="D53" s="628" t="s">
        <v>943</v>
      </c>
      <c r="E53" s="628" t="s">
        <v>1926</v>
      </c>
      <c r="F53" s="628" t="s">
        <v>1983</v>
      </c>
      <c r="G53" s="628" t="s">
        <v>1984</v>
      </c>
      <c r="H53" s="637">
        <v>20</v>
      </c>
      <c r="I53" s="637">
        <v>10202</v>
      </c>
      <c r="J53" s="628">
        <v>0.86633831521739135</v>
      </c>
      <c r="K53" s="628">
        <v>510.1</v>
      </c>
      <c r="L53" s="637">
        <v>23</v>
      </c>
      <c r="M53" s="637">
        <v>11776</v>
      </c>
      <c r="N53" s="628">
        <v>1</v>
      </c>
      <c r="O53" s="628">
        <v>512</v>
      </c>
      <c r="P53" s="637">
        <v>11</v>
      </c>
      <c r="Q53" s="637">
        <v>5654</v>
      </c>
      <c r="R53" s="633">
        <v>0.48012907608695654</v>
      </c>
      <c r="S53" s="638">
        <v>514</v>
      </c>
    </row>
    <row r="54" spans="1:19" ht="14.45" customHeight="1" x14ac:dyDescent="0.2">
      <c r="A54" s="627" t="s">
        <v>1864</v>
      </c>
      <c r="B54" s="628" t="s">
        <v>1865</v>
      </c>
      <c r="C54" s="628" t="s">
        <v>576</v>
      </c>
      <c r="D54" s="628" t="s">
        <v>943</v>
      </c>
      <c r="E54" s="628" t="s">
        <v>1926</v>
      </c>
      <c r="F54" s="628" t="s">
        <v>1985</v>
      </c>
      <c r="G54" s="628" t="s">
        <v>1986</v>
      </c>
      <c r="H54" s="637">
        <v>10</v>
      </c>
      <c r="I54" s="637">
        <v>23330</v>
      </c>
      <c r="J54" s="628">
        <v>0.90559739150687057</v>
      </c>
      <c r="K54" s="628">
        <v>2333</v>
      </c>
      <c r="L54" s="637">
        <v>11</v>
      </c>
      <c r="M54" s="637">
        <v>25762</v>
      </c>
      <c r="N54" s="628">
        <v>1</v>
      </c>
      <c r="O54" s="628">
        <v>2342</v>
      </c>
      <c r="P54" s="637">
        <v>8</v>
      </c>
      <c r="Q54" s="637">
        <v>18808</v>
      </c>
      <c r="R54" s="633">
        <v>0.7300675413399581</v>
      </c>
      <c r="S54" s="638">
        <v>2351</v>
      </c>
    </row>
    <row r="55" spans="1:19" ht="14.45" customHeight="1" x14ac:dyDescent="0.2">
      <c r="A55" s="627" t="s">
        <v>1864</v>
      </c>
      <c r="B55" s="628" t="s">
        <v>1865</v>
      </c>
      <c r="C55" s="628" t="s">
        <v>576</v>
      </c>
      <c r="D55" s="628" t="s">
        <v>943</v>
      </c>
      <c r="E55" s="628" t="s">
        <v>1926</v>
      </c>
      <c r="F55" s="628" t="s">
        <v>1987</v>
      </c>
      <c r="G55" s="628" t="s">
        <v>1988</v>
      </c>
      <c r="H55" s="637">
        <v>3</v>
      </c>
      <c r="I55" s="637">
        <v>7947</v>
      </c>
      <c r="J55" s="628">
        <v>0.59796839729119644</v>
      </c>
      <c r="K55" s="628">
        <v>2649</v>
      </c>
      <c r="L55" s="637">
        <v>5</v>
      </c>
      <c r="M55" s="637">
        <v>13290</v>
      </c>
      <c r="N55" s="628">
        <v>1</v>
      </c>
      <c r="O55" s="628">
        <v>2658</v>
      </c>
      <c r="P55" s="637">
        <v>3</v>
      </c>
      <c r="Q55" s="637">
        <v>8001</v>
      </c>
      <c r="R55" s="633">
        <v>0.60203160270880363</v>
      </c>
      <c r="S55" s="638">
        <v>2667</v>
      </c>
    </row>
    <row r="56" spans="1:19" ht="14.45" customHeight="1" x14ac:dyDescent="0.2">
      <c r="A56" s="627" t="s">
        <v>1864</v>
      </c>
      <c r="B56" s="628" t="s">
        <v>1865</v>
      </c>
      <c r="C56" s="628" t="s">
        <v>576</v>
      </c>
      <c r="D56" s="628" t="s">
        <v>943</v>
      </c>
      <c r="E56" s="628" t="s">
        <v>1926</v>
      </c>
      <c r="F56" s="628" t="s">
        <v>1989</v>
      </c>
      <c r="G56" s="628" t="s">
        <v>1990</v>
      </c>
      <c r="H56" s="637"/>
      <c r="I56" s="637"/>
      <c r="J56" s="628"/>
      <c r="K56" s="628"/>
      <c r="L56" s="637"/>
      <c r="M56" s="637"/>
      <c r="N56" s="628"/>
      <c r="O56" s="628"/>
      <c r="P56" s="637">
        <v>11</v>
      </c>
      <c r="Q56" s="637">
        <v>3960</v>
      </c>
      <c r="R56" s="633"/>
      <c r="S56" s="638">
        <v>360</v>
      </c>
    </row>
    <row r="57" spans="1:19" ht="14.45" customHeight="1" x14ac:dyDescent="0.2">
      <c r="A57" s="627" t="s">
        <v>1864</v>
      </c>
      <c r="B57" s="628" t="s">
        <v>1865</v>
      </c>
      <c r="C57" s="628" t="s">
        <v>576</v>
      </c>
      <c r="D57" s="628" t="s">
        <v>943</v>
      </c>
      <c r="E57" s="628" t="s">
        <v>1926</v>
      </c>
      <c r="F57" s="628" t="s">
        <v>1993</v>
      </c>
      <c r="G57" s="628" t="s">
        <v>1994</v>
      </c>
      <c r="H57" s="637"/>
      <c r="I57" s="637"/>
      <c r="J57" s="628"/>
      <c r="K57" s="628"/>
      <c r="L57" s="637">
        <v>1</v>
      </c>
      <c r="M57" s="637">
        <v>196</v>
      </c>
      <c r="N57" s="628">
        <v>1</v>
      </c>
      <c r="O57" s="628">
        <v>196</v>
      </c>
      <c r="P57" s="637"/>
      <c r="Q57" s="637"/>
      <c r="R57" s="633"/>
      <c r="S57" s="638"/>
    </row>
    <row r="58" spans="1:19" ht="14.45" customHeight="1" x14ac:dyDescent="0.2">
      <c r="A58" s="627" t="s">
        <v>1864</v>
      </c>
      <c r="B58" s="628" t="s">
        <v>1865</v>
      </c>
      <c r="C58" s="628" t="s">
        <v>576</v>
      </c>
      <c r="D58" s="628" t="s">
        <v>943</v>
      </c>
      <c r="E58" s="628" t="s">
        <v>1926</v>
      </c>
      <c r="F58" s="628" t="s">
        <v>1995</v>
      </c>
      <c r="G58" s="628" t="s">
        <v>1996</v>
      </c>
      <c r="H58" s="637"/>
      <c r="I58" s="637"/>
      <c r="J58" s="628"/>
      <c r="K58" s="628"/>
      <c r="L58" s="637">
        <v>4</v>
      </c>
      <c r="M58" s="637">
        <v>4228</v>
      </c>
      <c r="N58" s="628">
        <v>1</v>
      </c>
      <c r="O58" s="628">
        <v>1057</v>
      </c>
      <c r="P58" s="637">
        <v>3</v>
      </c>
      <c r="Q58" s="637">
        <v>3216</v>
      </c>
      <c r="R58" s="633">
        <v>0.76064333017975405</v>
      </c>
      <c r="S58" s="638">
        <v>1072</v>
      </c>
    </row>
    <row r="59" spans="1:19" ht="14.45" customHeight="1" x14ac:dyDescent="0.2">
      <c r="A59" s="627" t="s">
        <v>1864</v>
      </c>
      <c r="B59" s="628" t="s">
        <v>1865</v>
      </c>
      <c r="C59" s="628" t="s">
        <v>576</v>
      </c>
      <c r="D59" s="628" t="s">
        <v>943</v>
      </c>
      <c r="E59" s="628" t="s">
        <v>1926</v>
      </c>
      <c r="F59" s="628" t="s">
        <v>1997</v>
      </c>
      <c r="G59" s="628" t="s">
        <v>1998</v>
      </c>
      <c r="H59" s="637">
        <v>2</v>
      </c>
      <c r="I59" s="637">
        <v>1052</v>
      </c>
      <c r="J59" s="628"/>
      <c r="K59" s="628">
        <v>526</v>
      </c>
      <c r="L59" s="637"/>
      <c r="M59" s="637"/>
      <c r="N59" s="628"/>
      <c r="O59" s="628"/>
      <c r="P59" s="637"/>
      <c r="Q59" s="637"/>
      <c r="R59" s="633"/>
      <c r="S59" s="638"/>
    </row>
    <row r="60" spans="1:19" ht="14.45" customHeight="1" x14ac:dyDescent="0.2">
      <c r="A60" s="627" t="s">
        <v>1864</v>
      </c>
      <c r="B60" s="628" t="s">
        <v>1865</v>
      </c>
      <c r="C60" s="628" t="s">
        <v>576</v>
      </c>
      <c r="D60" s="628" t="s">
        <v>943</v>
      </c>
      <c r="E60" s="628" t="s">
        <v>1926</v>
      </c>
      <c r="F60" s="628" t="s">
        <v>1999</v>
      </c>
      <c r="G60" s="628" t="s">
        <v>2000</v>
      </c>
      <c r="H60" s="637">
        <v>1</v>
      </c>
      <c r="I60" s="637">
        <v>142</v>
      </c>
      <c r="J60" s="628">
        <v>0.49650349650349651</v>
      </c>
      <c r="K60" s="628">
        <v>142</v>
      </c>
      <c r="L60" s="637">
        <v>2</v>
      </c>
      <c r="M60" s="637">
        <v>286</v>
      </c>
      <c r="N60" s="628">
        <v>1</v>
      </c>
      <c r="O60" s="628">
        <v>143</v>
      </c>
      <c r="P60" s="637"/>
      <c r="Q60" s="637"/>
      <c r="R60" s="633"/>
      <c r="S60" s="638"/>
    </row>
    <row r="61" spans="1:19" ht="14.45" customHeight="1" x14ac:dyDescent="0.2">
      <c r="A61" s="627" t="s">
        <v>1864</v>
      </c>
      <c r="B61" s="628" t="s">
        <v>1865</v>
      </c>
      <c r="C61" s="628" t="s">
        <v>576</v>
      </c>
      <c r="D61" s="628" t="s">
        <v>943</v>
      </c>
      <c r="E61" s="628" t="s">
        <v>1926</v>
      </c>
      <c r="F61" s="628" t="s">
        <v>2005</v>
      </c>
      <c r="G61" s="628" t="s">
        <v>2006</v>
      </c>
      <c r="H61" s="637">
        <v>10</v>
      </c>
      <c r="I61" s="637">
        <v>7190</v>
      </c>
      <c r="J61" s="628">
        <v>0.90531352304205492</v>
      </c>
      <c r="K61" s="628">
        <v>719</v>
      </c>
      <c r="L61" s="637">
        <v>11</v>
      </c>
      <c r="M61" s="637">
        <v>7942</v>
      </c>
      <c r="N61" s="628">
        <v>1</v>
      </c>
      <c r="O61" s="628">
        <v>722</v>
      </c>
      <c r="P61" s="637">
        <v>9</v>
      </c>
      <c r="Q61" s="637">
        <v>6516</v>
      </c>
      <c r="R61" s="633">
        <v>0.82044824981113074</v>
      </c>
      <c r="S61" s="638">
        <v>724</v>
      </c>
    </row>
    <row r="62" spans="1:19" ht="14.45" customHeight="1" x14ac:dyDescent="0.2">
      <c r="A62" s="627" t="s">
        <v>1864</v>
      </c>
      <c r="B62" s="628" t="s">
        <v>1865</v>
      </c>
      <c r="C62" s="628" t="s">
        <v>576</v>
      </c>
      <c r="D62" s="628" t="s">
        <v>943</v>
      </c>
      <c r="E62" s="628" t="s">
        <v>1926</v>
      </c>
      <c r="F62" s="628" t="s">
        <v>2007</v>
      </c>
      <c r="G62" s="628" t="s">
        <v>2008</v>
      </c>
      <c r="H62" s="637"/>
      <c r="I62" s="637"/>
      <c r="J62" s="628"/>
      <c r="K62" s="628"/>
      <c r="L62" s="637"/>
      <c r="M62" s="637"/>
      <c r="N62" s="628"/>
      <c r="O62" s="628"/>
      <c r="P62" s="637">
        <v>1</v>
      </c>
      <c r="Q62" s="637">
        <v>1953</v>
      </c>
      <c r="R62" s="633"/>
      <c r="S62" s="638">
        <v>1953</v>
      </c>
    </row>
    <row r="63" spans="1:19" ht="14.45" customHeight="1" x14ac:dyDescent="0.2">
      <c r="A63" s="627" t="s">
        <v>1864</v>
      </c>
      <c r="B63" s="628" t="s">
        <v>1865</v>
      </c>
      <c r="C63" s="628" t="s">
        <v>576</v>
      </c>
      <c r="D63" s="628" t="s">
        <v>943</v>
      </c>
      <c r="E63" s="628" t="s">
        <v>1926</v>
      </c>
      <c r="F63" s="628" t="s">
        <v>2011</v>
      </c>
      <c r="G63" s="628" t="s">
        <v>2012</v>
      </c>
      <c r="H63" s="637">
        <v>1</v>
      </c>
      <c r="I63" s="637">
        <v>628</v>
      </c>
      <c r="J63" s="628"/>
      <c r="K63" s="628">
        <v>628</v>
      </c>
      <c r="L63" s="637"/>
      <c r="M63" s="637"/>
      <c r="N63" s="628"/>
      <c r="O63" s="628"/>
      <c r="P63" s="637">
        <v>1</v>
      </c>
      <c r="Q63" s="637">
        <v>634</v>
      </c>
      <c r="R63" s="633"/>
      <c r="S63" s="638">
        <v>634</v>
      </c>
    </row>
    <row r="64" spans="1:19" ht="14.45" customHeight="1" x14ac:dyDescent="0.2">
      <c r="A64" s="627" t="s">
        <v>1864</v>
      </c>
      <c r="B64" s="628" t="s">
        <v>1865</v>
      </c>
      <c r="C64" s="628" t="s">
        <v>576</v>
      </c>
      <c r="D64" s="628" t="s">
        <v>943</v>
      </c>
      <c r="E64" s="628" t="s">
        <v>1926</v>
      </c>
      <c r="F64" s="628" t="s">
        <v>2015</v>
      </c>
      <c r="G64" s="628" t="s">
        <v>2016</v>
      </c>
      <c r="H64" s="637"/>
      <c r="I64" s="637"/>
      <c r="J64" s="628"/>
      <c r="K64" s="628"/>
      <c r="L64" s="637"/>
      <c r="M64" s="637"/>
      <c r="N64" s="628"/>
      <c r="O64" s="628"/>
      <c r="P64" s="637">
        <v>1</v>
      </c>
      <c r="Q64" s="637">
        <v>676</v>
      </c>
      <c r="R64" s="633"/>
      <c r="S64" s="638">
        <v>676</v>
      </c>
    </row>
    <row r="65" spans="1:19" ht="14.45" customHeight="1" x14ac:dyDescent="0.2">
      <c r="A65" s="627" t="s">
        <v>1864</v>
      </c>
      <c r="B65" s="628" t="s">
        <v>1865</v>
      </c>
      <c r="C65" s="628" t="s">
        <v>576</v>
      </c>
      <c r="D65" s="628" t="s">
        <v>944</v>
      </c>
      <c r="E65" s="628" t="s">
        <v>1869</v>
      </c>
      <c r="F65" s="628" t="s">
        <v>1874</v>
      </c>
      <c r="G65" s="628" t="s">
        <v>1875</v>
      </c>
      <c r="H65" s="637"/>
      <c r="I65" s="637"/>
      <c r="J65" s="628"/>
      <c r="K65" s="628"/>
      <c r="L65" s="637">
        <v>159</v>
      </c>
      <c r="M65" s="637">
        <v>1128.9000000000001</v>
      </c>
      <c r="N65" s="628">
        <v>1</v>
      </c>
      <c r="O65" s="628">
        <v>7.1000000000000005</v>
      </c>
      <c r="P65" s="637"/>
      <c r="Q65" s="637"/>
      <c r="R65" s="633"/>
      <c r="S65" s="638"/>
    </row>
    <row r="66" spans="1:19" ht="14.45" customHeight="1" x14ac:dyDescent="0.2">
      <c r="A66" s="627" t="s">
        <v>1864</v>
      </c>
      <c r="B66" s="628" t="s">
        <v>1865</v>
      </c>
      <c r="C66" s="628" t="s">
        <v>576</v>
      </c>
      <c r="D66" s="628" t="s">
        <v>944</v>
      </c>
      <c r="E66" s="628" t="s">
        <v>1869</v>
      </c>
      <c r="F66" s="628" t="s">
        <v>1896</v>
      </c>
      <c r="G66" s="628" t="s">
        <v>1897</v>
      </c>
      <c r="H66" s="637"/>
      <c r="I66" s="637"/>
      <c r="J66" s="628"/>
      <c r="K66" s="628"/>
      <c r="L66" s="637">
        <v>1</v>
      </c>
      <c r="M66" s="637">
        <v>1845.28</v>
      </c>
      <c r="N66" s="628">
        <v>1</v>
      </c>
      <c r="O66" s="628">
        <v>1845.28</v>
      </c>
      <c r="P66" s="637"/>
      <c r="Q66" s="637"/>
      <c r="R66" s="633"/>
      <c r="S66" s="638"/>
    </row>
    <row r="67" spans="1:19" ht="14.45" customHeight="1" x14ac:dyDescent="0.2">
      <c r="A67" s="627" t="s">
        <v>1864</v>
      </c>
      <c r="B67" s="628" t="s">
        <v>1865</v>
      </c>
      <c r="C67" s="628" t="s">
        <v>576</v>
      </c>
      <c r="D67" s="628" t="s">
        <v>944</v>
      </c>
      <c r="E67" s="628" t="s">
        <v>1926</v>
      </c>
      <c r="F67" s="628" t="s">
        <v>1927</v>
      </c>
      <c r="G67" s="628" t="s">
        <v>1928</v>
      </c>
      <c r="H67" s="637"/>
      <c r="I67" s="637"/>
      <c r="J67" s="628"/>
      <c r="K67" s="628"/>
      <c r="L67" s="637">
        <v>6</v>
      </c>
      <c r="M67" s="637">
        <v>228</v>
      </c>
      <c r="N67" s="628">
        <v>1</v>
      </c>
      <c r="O67" s="628">
        <v>38</v>
      </c>
      <c r="P67" s="637">
        <v>4</v>
      </c>
      <c r="Q67" s="637">
        <v>152</v>
      </c>
      <c r="R67" s="633">
        <v>0.66666666666666663</v>
      </c>
      <c r="S67" s="638">
        <v>38</v>
      </c>
    </row>
    <row r="68" spans="1:19" ht="14.45" customHeight="1" x14ac:dyDescent="0.2">
      <c r="A68" s="627" t="s">
        <v>1864</v>
      </c>
      <c r="B68" s="628" t="s">
        <v>1865</v>
      </c>
      <c r="C68" s="628" t="s">
        <v>576</v>
      </c>
      <c r="D68" s="628" t="s">
        <v>944</v>
      </c>
      <c r="E68" s="628" t="s">
        <v>1926</v>
      </c>
      <c r="F68" s="628" t="s">
        <v>1955</v>
      </c>
      <c r="G68" s="628" t="s">
        <v>1956</v>
      </c>
      <c r="H68" s="637"/>
      <c r="I68" s="637"/>
      <c r="J68" s="628"/>
      <c r="K68" s="628"/>
      <c r="L68" s="637">
        <v>1</v>
      </c>
      <c r="M68" s="637">
        <v>685</v>
      </c>
      <c r="N68" s="628">
        <v>1</v>
      </c>
      <c r="O68" s="628">
        <v>685</v>
      </c>
      <c r="P68" s="637"/>
      <c r="Q68" s="637"/>
      <c r="R68" s="633"/>
      <c r="S68" s="638"/>
    </row>
    <row r="69" spans="1:19" ht="14.45" customHeight="1" x14ac:dyDescent="0.2">
      <c r="A69" s="627" t="s">
        <v>1864</v>
      </c>
      <c r="B69" s="628" t="s">
        <v>1865</v>
      </c>
      <c r="C69" s="628" t="s">
        <v>576</v>
      </c>
      <c r="D69" s="628" t="s">
        <v>944</v>
      </c>
      <c r="E69" s="628" t="s">
        <v>1926</v>
      </c>
      <c r="F69" s="628" t="s">
        <v>1961</v>
      </c>
      <c r="G69" s="628" t="s">
        <v>1962</v>
      </c>
      <c r="H69" s="637"/>
      <c r="I69" s="637"/>
      <c r="J69" s="628"/>
      <c r="K69" s="628"/>
      <c r="L69" s="637">
        <v>2</v>
      </c>
      <c r="M69" s="637">
        <v>3662</v>
      </c>
      <c r="N69" s="628">
        <v>1</v>
      </c>
      <c r="O69" s="628">
        <v>1831</v>
      </c>
      <c r="P69" s="637"/>
      <c r="Q69" s="637"/>
      <c r="R69" s="633"/>
      <c r="S69" s="638"/>
    </row>
    <row r="70" spans="1:19" ht="14.45" customHeight="1" x14ac:dyDescent="0.2">
      <c r="A70" s="627" t="s">
        <v>1864</v>
      </c>
      <c r="B70" s="628" t="s">
        <v>1865</v>
      </c>
      <c r="C70" s="628" t="s">
        <v>576</v>
      </c>
      <c r="D70" s="628" t="s">
        <v>944</v>
      </c>
      <c r="E70" s="628" t="s">
        <v>1926</v>
      </c>
      <c r="F70" s="628" t="s">
        <v>1983</v>
      </c>
      <c r="G70" s="628" t="s">
        <v>1984</v>
      </c>
      <c r="H70" s="637"/>
      <c r="I70" s="637"/>
      <c r="J70" s="628"/>
      <c r="K70" s="628"/>
      <c r="L70" s="637">
        <v>1</v>
      </c>
      <c r="M70" s="637">
        <v>512</v>
      </c>
      <c r="N70" s="628">
        <v>1</v>
      </c>
      <c r="O70" s="628">
        <v>512</v>
      </c>
      <c r="P70" s="637"/>
      <c r="Q70" s="637"/>
      <c r="R70" s="633"/>
      <c r="S70" s="638"/>
    </row>
    <row r="71" spans="1:19" ht="14.45" customHeight="1" x14ac:dyDescent="0.2">
      <c r="A71" s="627" t="s">
        <v>1864</v>
      </c>
      <c r="B71" s="628" t="s">
        <v>1865</v>
      </c>
      <c r="C71" s="628" t="s">
        <v>576</v>
      </c>
      <c r="D71" s="628" t="s">
        <v>945</v>
      </c>
      <c r="E71" s="628" t="s">
        <v>1869</v>
      </c>
      <c r="F71" s="628" t="s">
        <v>1870</v>
      </c>
      <c r="G71" s="628" t="s">
        <v>1871</v>
      </c>
      <c r="H71" s="637"/>
      <c r="I71" s="637"/>
      <c r="J71" s="628"/>
      <c r="K71" s="628"/>
      <c r="L71" s="637">
        <v>1170</v>
      </c>
      <c r="M71" s="637">
        <v>31737.899999999998</v>
      </c>
      <c r="N71" s="628">
        <v>1</v>
      </c>
      <c r="O71" s="628">
        <v>27.126410256410253</v>
      </c>
      <c r="P71" s="637"/>
      <c r="Q71" s="637"/>
      <c r="R71" s="633"/>
      <c r="S71" s="638"/>
    </row>
    <row r="72" spans="1:19" ht="14.45" customHeight="1" x14ac:dyDescent="0.2">
      <c r="A72" s="627" t="s">
        <v>1864</v>
      </c>
      <c r="B72" s="628" t="s">
        <v>1865</v>
      </c>
      <c r="C72" s="628" t="s">
        <v>576</v>
      </c>
      <c r="D72" s="628" t="s">
        <v>945</v>
      </c>
      <c r="E72" s="628" t="s">
        <v>1869</v>
      </c>
      <c r="F72" s="628" t="s">
        <v>1872</v>
      </c>
      <c r="G72" s="628" t="s">
        <v>1873</v>
      </c>
      <c r="H72" s="637">
        <v>683</v>
      </c>
      <c r="I72" s="637">
        <v>1762.14</v>
      </c>
      <c r="J72" s="628">
        <v>9.9576803951562751E-2</v>
      </c>
      <c r="K72" s="628">
        <v>2.58</v>
      </c>
      <c r="L72" s="637">
        <v>6877</v>
      </c>
      <c r="M72" s="637">
        <v>17696.289999999997</v>
      </c>
      <c r="N72" s="628">
        <v>1</v>
      </c>
      <c r="O72" s="628">
        <v>2.573257234259124</v>
      </c>
      <c r="P72" s="637">
        <v>4636</v>
      </c>
      <c r="Q72" s="637">
        <v>11543.639999999998</v>
      </c>
      <c r="R72" s="633">
        <v>0.65231978002168811</v>
      </c>
      <c r="S72" s="638">
        <v>2.4899999999999993</v>
      </c>
    </row>
    <row r="73" spans="1:19" ht="14.45" customHeight="1" x14ac:dyDescent="0.2">
      <c r="A73" s="627" t="s">
        <v>1864</v>
      </c>
      <c r="B73" s="628" t="s">
        <v>1865</v>
      </c>
      <c r="C73" s="628" t="s">
        <v>576</v>
      </c>
      <c r="D73" s="628" t="s">
        <v>945</v>
      </c>
      <c r="E73" s="628" t="s">
        <v>1869</v>
      </c>
      <c r="F73" s="628" t="s">
        <v>1874</v>
      </c>
      <c r="G73" s="628" t="s">
        <v>1875</v>
      </c>
      <c r="H73" s="637">
        <v>800</v>
      </c>
      <c r="I73" s="637">
        <v>5752</v>
      </c>
      <c r="J73" s="628">
        <v>0.12177681519330903</v>
      </c>
      <c r="K73" s="628">
        <v>7.19</v>
      </c>
      <c r="L73" s="637">
        <v>6637</v>
      </c>
      <c r="M73" s="637">
        <v>47233.950000000004</v>
      </c>
      <c r="N73" s="628">
        <v>1</v>
      </c>
      <c r="O73" s="628">
        <v>7.1167620913063141</v>
      </c>
      <c r="P73" s="637">
        <v>6895</v>
      </c>
      <c r="Q73" s="637">
        <v>49182.2</v>
      </c>
      <c r="R73" s="633">
        <v>1.0412468150556959</v>
      </c>
      <c r="S73" s="638">
        <v>7.1330239303843364</v>
      </c>
    </row>
    <row r="74" spans="1:19" ht="14.45" customHeight="1" x14ac:dyDescent="0.2">
      <c r="A74" s="627" t="s">
        <v>1864</v>
      </c>
      <c r="B74" s="628" t="s">
        <v>1865</v>
      </c>
      <c r="C74" s="628" t="s">
        <v>576</v>
      </c>
      <c r="D74" s="628" t="s">
        <v>945</v>
      </c>
      <c r="E74" s="628" t="s">
        <v>1869</v>
      </c>
      <c r="F74" s="628" t="s">
        <v>1878</v>
      </c>
      <c r="G74" s="628" t="s">
        <v>1879</v>
      </c>
      <c r="H74" s="637">
        <v>900</v>
      </c>
      <c r="I74" s="637">
        <v>4797</v>
      </c>
      <c r="J74" s="628">
        <v>8.7558162202179962E-2</v>
      </c>
      <c r="K74" s="628">
        <v>5.33</v>
      </c>
      <c r="L74" s="637">
        <v>10532</v>
      </c>
      <c r="M74" s="637">
        <v>54786.439999999995</v>
      </c>
      <c r="N74" s="628">
        <v>1</v>
      </c>
      <c r="O74" s="628">
        <v>5.2019027725028479</v>
      </c>
      <c r="P74" s="637">
        <v>11485</v>
      </c>
      <c r="Q74" s="637">
        <v>59467.899999999994</v>
      </c>
      <c r="R74" s="633">
        <v>1.0854492462003371</v>
      </c>
      <c r="S74" s="638">
        <v>5.1778754897692636</v>
      </c>
    </row>
    <row r="75" spans="1:19" ht="14.45" customHeight="1" x14ac:dyDescent="0.2">
      <c r="A75" s="627" t="s">
        <v>1864</v>
      </c>
      <c r="B75" s="628" t="s">
        <v>1865</v>
      </c>
      <c r="C75" s="628" t="s">
        <v>576</v>
      </c>
      <c r="D75" s="628" t="s">
        <v>945</v>
      </c>
      <c r="E75" s="628" t="s">
        <v>1869</v>
      </c>
      <c r="F75" s="628" t="s">
        <v>1880</v>
      </c>
      <c r="G75" s="628" t="s">
        <v>1881</v>
      </c>
      <c r="H75" s="637">
        <v>264.89999999999998</v>
      </c>
      <c r="I75" s="637">
        <v>2421.1800000000003</v>
      </c>
      <c r="J75" s="628">
        <v>0.24286700183365503</v>
      </c>
      <c r="K75" s="628">
        <v>9.1399773499433774</v>
      </c>
      <c r="L75" s="637">
        <v>1081.5</v>
      </c>
      <c r="M75" s="637">
        <v>9969.16</v>
      </c>
      <c r="N75" s="628">
        <v>1</v>
      </c>
      <c r="O75" s="628">
        <v>9.2179010633379566</v>
      </c>
      <c r="P75" s="637">
        <v>449</v>
      </c>
      <c r="Q75" s="637">
        <v>4166.72</v>
      </c>
      <c r="R75" s="633">
        <v>0.4179609916983979</v>
      </c>
      <c r="S75" s="638">
        <v>9.2800000000000011</v>
      </c>
    </row>
    <row r="76" spans="1:19" ht="14.45" customHeight="1" x14ac:dyDescent="0.2">
      <c r="A76" s="627" t="s">
        <v>1864</v>
      </c>
      <c r="B76" s="628" t="s">
        <v>1865</v>
      </c>
      <c r="C76" s="628" t="s">
        <v>576</v>
      </c>
      <c r="D76" s="628" t="s">
        <v>945</v>
      </c>
      <c r="E76" s="628" t="s">
        <v>1869</v>
      </c>
      <c r="F76" s="628" t="s">
        <v>1882</v>
      </c>
      <c r="G76" s="628" t="s">
        <v>1883</v>
      </c>
      <c r="H76" s="637"/>
      <c r="I76" s="637"/>
      <c r="J76" s="628"/>
      <c r="K76" s="628"/>
      <c r="L76" s="637">
        <v>159</v>
      </c>
      <c r="M76" s="637">
        <v>1494.6</v>
      </c>
      <c r="N76" s="628">
        <v>1</v>
      </c>
      <c r="O76" s="628">
        <v>9.3999999999999986</v>
      </c>
      <c r="P76" s="637">
        <v>742</v>
      </c>
      <c r="Q76" s="637">
        <v>6903.68</v>
      </c>
      <c r="R76" s="633">
        <v>4.6190820286364254</v>
      </c>
      <c r="S76" s="638">
        <v>9.3041509433962268</v>
      </c>
    </row>
    <row r="77" spans="1:19" ht="14.45" customHeight="1" x14ac:dyDescent="0.2">
      <c r="A77" s="627" t="s">
        <v>1864</v>
      </c>
      <c r="B77" s="628" t="s">
        <v>1865</v>
      </c>
      <c r="C77" s="628" t="s">
        <v>576</v>
      </c>
      <c r="D77" s="628" t="s">
        <v>945</v>
      </c>
      <c r="E77" s="628" t="s">
        <v>1869</v>
      </c>
      <c r="F77" s="628" t="s">
        <v>1884</v>
      </c>
      <c r="G77" s="628" t="s">
        <v>1885</v>
      </c>
      <c r="H77" s="637">
        <v>412</v>
      </c>
      <c r="I77" s="637">
        <v>4224.6000000000004</v>
      </c>
      <c r="J77" s="628">
        <v>0.59279402912192225</v>
      </c>
      <c r="K77" s="628">
        <v>10.253883495145631</v>
      </c>
      <c r="L77" s="637">
        <v>694.6</v>
      </c>
      <c r="M77" s="637">
        <v>7126.59</v>
      </c>
      <c r="N77" s="628">
        <v>1</v>
      </c>
      <c r="O77" s="628">
        <v>10.259991361934926</v>
      </c>
      <c r="P77" s="637">
        <v>367.5</v>
      </c>
      <c r="Q77" s="637">
        <v>3790.2799999999997</v>
      </c>
      <c r="R77" s="633">
        <v>0.53185043618336392</v>
      </c>
      <c r="S77" s="638">
        <v>10.313687074829931</v>
      </c>
    </row>
    <row r="78" spans="1:19" ht="14.45" customHeight="1" x14ac:dyDescent="0.2">
      <c r="A78" s="627" t="s">
        <v>1864</v>
      </c>
      <c r="B78" s="628" t="s">
        <v>1865</v>
      </c>
      <c r="C78" s="628" t="s">
        <v>576</v>
      </c>
      <c r="D78" s="628" t="s">
        <v>945</v>
      </c>
      <c r="E78" s="628" t="s">
        <v>1869</v>
      </c>
      <c r="F78" s="628" t="s">
        <v>1886</v>
      </c>
      <c r="G78" s="628" t="s">
        <v>1887</v>
      </c>
      <c r="H78" s="637"/>
      <c r="I78" s="637"/>
      <c r="J78" s="628"/>
      <c r="K78" s="628"/>
      <c r="L78" s="637">
        <v>0.4</v>
      </c>
      <c r="M78" s="637">
        <v>3.98</v>
      </c>
      <c r="N78" s="628">
        <v>1</v>
      </c>
      <c r="O78" s="628">
        <v>9.9499999999999993</v>
      </c>
      <c r="P78" s="637">
        <v>0.36</v>
      </c>
      <c r="Q78" s="637">
        <v>24.36</v>
      </c>
      <c r="R78" s="633">
        <v>6.1206030150753765</v>
      </c>
      <c r="S78" s="638">
        <v>67.666666666666671</v>
      </c>
    </row>
    <row r="79" spans="1:19" ht="14.45" customHeight="1" x14ac:dyDescent="0.2">
      <c r="A79" s="627" t="s">
        <v>1864</v>
      </c>
      <c r="B79" s="628" t="s">
        <v>1865</v>
      </c>
      <c r="C79" s="628" t="s">
        <v>576</v>
      </c>
      <c r="D79" s="628" t="s">
        <v>945</v>
      </c>
      <c r="E79" s="628" t="s">
        <v>1869</v>
      </c>
      <c r="F79" s="628" t="s">
        <v>1888</v>
      </c>
      <c r="G79" s="628" t="s">
        <v>1889</v>
      </c>
      <c r="H79" s="637"/>
      <c r="I79" s="637"/>
      <c r="J79" s="628"/>
      <c r="K79" s="628"/>
      <c r="L79" s="637">
        <v>100</v>
      </c>
      <c r="M79" s="637">
        <v>770</v>
      </c>
      <c r="N79" s="628">
        <v>1</v>
      </c>
      <c r="O79" s="628">
        <v>7.7</v>
      </c>
      <c r="P79" s="637"/>
      <c r="Q79" s="637"/>
      <c r="R79" s="633"/>
      <c r="S79" s="638"/>
    </row>
    <row r="80" spans="1:19" ht="14.45" customHeight="1" x14ac:dyDescent="0.2">
      <c r="A80" s="627" t="s">
        <v>1864</v>
      </c>
      <c r="B80" s="628" t="s">
        <v>1865</v>
      </c>
      <c r="C80" s="628" t="s">
        <v>576</v>
      </c>
      <c r="D80" s="628" t="s">
        <v>945</v>
      </c>
      <c r="E80" s="628" t="s">
        <v>1869</v>
      </c>
      <c r="F80" s="628" t="s">
        <v>1890</v>
      </c>
      <c r="G80" s="628" t="s">
        <v>1891</v>
      </c>
      <c r="H80" s="637"/>
      <c r="I80" s="637"/>
      <c r="J80" s="628"/>
      <c r="K80" s="628"/>
      <c r="L80" s="637">
        <v>2135</v>
      </c>
      <c r="M80" s="637">
        <v>43533.5</v>
      </c>
      <c r="N80" s="628">
        <v>1</v>
      </c>
      <c r="O80" s="628">
        <v>20.390398126463701</v>
      </c>
      <c r="P80" s="637">
        <v>1905</v>
      </c>
      <c r="Q80" s="637">
        <v>38214.300000000003</v>
      </c>
      <c r="R80" s="633">
        <v>0.8778136377732092</v>
      </c>
      <c r="S80" s="638">
        <v>20.060000000000002</v>
      </c>
    </row>
    <row r="81" spans="1:19" ht="14.45" customHeight="1" x14ac:dyDescent="0.2">
      <c r="A81" s="627" t="s">
        <v>1864</v>
      </c>
      <c r="B81" s="628" t="s">
        <v>1865</v>
      </c>
      <c r="C81" s="628" t="s">
        <v>576</v>
      </c>
      <c r="D81" s="628" t="s">
        <v>945</v>
      </c>
      <c r="E81" s="628" t="s">
        <v>1869</v>
      </c>
      <c r="F81" s="628" t="s">
        <v>1896</v>
      </c>
      <c r="G81" s="628" t="s">
        <v>1897</v>
      </c>
      <c r="H81" s="637">
        <v>4</v>
      </c>
      <c r="I81" s="637">
        <v>8111.56</v>
      </c>
      <c r="J81" s="628">
        <v>0.12928948133489071</v>
      </c>
      <c r="K81" s="628">
        <v>2027.89</v>
      </c>
      <c r="L81" s="637">
        <v>34</v>
      </c>
      <c r="M81" s="637">
        <v>62739.519999999982</v>
      </c>
      <c r="N81" s="628">
        <v>1</v>
      </c>
      <c r="O81" s="628">
        <v>1845.2799999999995</v>
      </c>
      <c r="P81" s="637">
        <v>33</v>
      </c>
      <c r="Q81" s="637">
        <v>60911.040000000008</v>
      </c>
      <c r="R81" s="633">
        <v>0.97085600909920933</v>
      </c>
      <c r="S81" s="638">
        <v>1845.7890909090911</v>
      </c>
    </row>
    <row r="82" spans="1:19" ht="14.45" customHeight="1" x14ac:dyDescent="0.2">
      <c r="A82" s="627" t="s">
        <v>1864</v>
      </c>
      <c r="B82" s="628" t="s">
        <v>1865</v>
      </c>
      <c r="C82" s="628" t="s">
        <v>576</v>
      </c>
      <c r="D82" s="628" t="s">
        <v>945</v>
      </c>
      <c r="E82" s="628" t="s">
        <v>1869</v>
      </c>
      <c r="F82" s="628" t="s">
        <v>1900</v>
      </c>
      <c r="G82" s="628" t="s">
        <v>1901</v>
      </c>
      <c r="H82" s="637">
        <v>5841</v>
      </c>
      <c r="I82" s="637">
        <v>22150.04</v>
      </c>
      <c r="J82" s="628">
        <v>6.6722775951648813E-2</v>
      </c>
      <c r="K82" s="628">
        <v>3.7921657250470813</v>
      </c>
      <c r="L82" s="637">
        <v>89710</v>
      </c>
      <c r="M82" s="637">
        <v>331971.20000000001</v>
      </c>
      <c r="N82" s="628">
        <v>1</v>
      </c>
      <c r="O82" s="628">
        <v>3.7004926986957978</v>
      </c>
      <c r="P82" s="637">
        <v>92932</v>
      </c>
      <c r="Q82" s="637">
        <v>340131.12</v>
      </c>
      <c r="R82" s="633">
        <v>1.0245802045478642</v>
      </c>
      <c r="S82" s="638">
        <v>3.66</v>
      </c>
    </row>
    <row r="83" spans="1:19" ht="14.45" customHeight="1" x14ac:dyDescent="0.2">
      <c r="A83" s="627" t="s">
        <v>1864</v>
      </c>
      <c r="B83" s="628" t="s">
        <v>1865</v>
      </c>
      <c r="C83" s="628" t="s">
        <v>576</v>
      </c>
      <c r="D83" s="628" t="s">
        <v>945</v>
      </c>
      <c r="E83" s="628" t="s">
        <v>1869</v>
      </c>
      <c r="F83" s="628" t="s">
        <v>1904</v>
      </c>
      <c r="G83" s="628" t="s">
        <v>1905</v>
      </c>
      <c r="H83" s="637">
        <v>370</v>
      </c>
      <c r="I83" s="637">
        <v>55426</v>
      </c>
      <c r="J83" s="628">
        <v>0.39070749736008448</v>
      </c>
      <c r="K83" s="628">
        <v>149.80000000000001</v>
      </c>
      <c r="L83" s="637">
        <v>947</v>
      </c>
      <c r="M83" s="637">
        <v>141860.6</v>
      </c>
      <c r="N83" s="628">
        <v>1</v>
      </c>
      <c r="O83" s="628">
        <v>149.80000000000001</v>
      </c>
      <c r="P83" s="637">
        <v>945</v>
      </c>
      <c r="Q83" s="637">
        <v>147201.25</v>
      </c>
      <c r="R83" s="633">
        <v>1.0376471691223637</v>
      </c>
      <c r="S83" s="638">
        <v>155.7685185185185</v>
      </c>
    </row>
    <row r="84" spans="1:19" ht="14.45" customHeight="1" x14ac:dyDescent="0.2">
      <c r="A84" s="627" t="s">
        <v>1864</v>
      </c>
      <c r="B84" s="628" t="s">
        <v>1865</v>
      </c>
      <c r="C84" s="628" t="s">
        <v>576</v>
      </c>
      <c r="D84" s="628" t="s">
        <v>945</v>
      </c>
      <c r="E84" s="628" t="s">
        <v>1869</v>
      </c>
      <c r="F84" s="628" t="s">
        <v>1906</v>
      </c>
      <c r="G84" s="628" t="s">
        <v>1907</v>
      </c>
      <c r="H84" s="637">
        <v>1741</v>
      </c>
      <c r="I84" s="637">
        <v>35782.69</v>
      </c>
      <c r="J84" s="628">
        <v>0.38402026976630077</v>
      </c>
      <c r="K84" s="628">
        <v>20.552952326249283</v>
      </c>
      <c r="L84" s="637">
        <v>4559</v>
      </c>
      <c r="M84" s="637">
        <v>93179.170000000013</v>
      </c>
      <c r="N84" s="628">
        <v>1</v>
      </c>
      <c r="O84" s="628">
        <v>20.438510638297874</v>
      </c>
      <c r="P84" s="637">
        <v>4423</v>
      </c>
      <c r="Q84" s="637">
        <v>90980.959999999977</v>
      </c>
      <c r="R84" s="633">
        <v>0.97640878320766289</v>
      </c>
      <c r="S84" s="638">
        <v>20.569966086366716</v>
      </c>
    </row>
    <row r="85" spans="1:19" ht="14.45" customHeight="1" x14ac:dyDescent="0.2">
      <c r="A85" s="627" t="s">
        <v>1864</v>
      </c>
      <c r="B85" s="628" t="s">
        <v>1865</v>
      </c>
      <c r="C85" s="628" t="s">
        <v>576</v>
      </c>
      <c r="D85" s="628" t="s">
        <v>945</v>
      </c>
      <c r="E85" s="628" t="s">
        <v>1869</v>
      </c>
      <c r="F85" s="628" t="s">
        <v>1912</v>
      </c>
      <c r="G85" s="628" t="s">
        <v>1913</v>
      </c>
      <c r="H85" s="637"/>
      <c r="I85" s="637"/>
      <c r="J85" s="628"/>
      <c r="K85" s="628"/>
      <c r="L85" s="637">
        <v>8872</v>
      </c>
      <c r="M85" s="637">
        <v>171323</v>
      </c>
      <c r="N85" s="628">
        <v>1</v>
      </c>
      <c r="O85" s="628">
        <v>19.310527502254285</v>
      </c>
      <c r="P85" s="637">
        <v>3602</v>
      </c>
      <c r="Q85" s="637">
        <v>70044.100000000006</v>
      </c>
      <c r="R85" s="633">
        <v>0.40884236208798591</v>
      </c>
      <c r="S85" s="638">
        <v>19.44589117157135</v>
      </c>
    </row>
    <row r="86" spans="1:19" ht="14.45" customHeight="1" x14ac:dyDescent="0.2">
      <c r="A86" s="627" t="s">
        <v>1864</v>
      </c>
      <c r="B86" s="628" t="s">
        <v>1865</v>
      </c>
      <c r="C86" s="628" t="s">
        <v>576</v>
      </c>
      <c r="D86" s="628" t="s">
        <v>945</v>
      </c>
      <c r="E86" s="628" t="s">
        <v>1869</v>
      </c>
      <c r="F86" s="628" t="s">
        <v>1914</v>
      </c>
      <c r="G86" s="628" t="s">
        <v>1915</v>
      </c>
      <c r="H86" s="637">
        <v>166</v>
      </c>
      <c r="I86" s="637">
        <v>1435.9</v>
      </c>
      <c r="J86" s="628"/>
      <c r="K86" s="628">
        <v>8.65</v>
      </c>
      <c r="L86" s="637"/>
      <c r="M86" s="637"/>
      <c r="N86" s="628"/>
      <c r="O86" s="628"/>
      <c r="P86" s="637"/>
      <c r="Q86" s="637"/>
      <c r="R86" s="633"/>
      <c r="S86" s="638"/>
    </row>
    <row r="87" spans="1:19" ht="14.45" customHeight="1" x14ac:dyDescent="0.2">
      <c r="A87" s="627" t="s">
        <v>1864</v>
      </c>
      <c r="B87" s="628" t="s">
        <v>1865</v>
      </c>
      <c r="C87" s="628" t="s">
        <v>576</v>
      </c>
      <c r="D87" s="628" t="s">
        <v>945</v>
      </c>
      <c r="E87" s="628" t="s">
        <v>1869</v>
      </c>
      <c r="F87" s="628" t="s">
        <v>1920</v>
      </c>
      <c r="G87" s="628" t="s">
        <v>1921</v>
      </c>
      <c r="H87" s="637"/>
      <c r="I87" s="637"/>
      <c r="J87" s="628"/>
      <c r="K87" s="628"/>
      <c r="L87" s="637">
        <v>100</v>
      </c>
      <c r="M87" s="637">
        <v>649</v>
      </c>
      <c r="N87" s="628">
        <v>1</v>
      </c>
      <c r="O87" s="628">
        <v>6.49</v>
      </c>
      <c r="P87" s="637"/>
      <c r="Q87" s="637"/>
      <c r="R87" s="633"/>
      <c r="S87" s="638"/>
    </row>
    <row r="88" spans="1:19" ht="14.45" customHeight="1" x14ac:dyDescent="0.2">
      <c r="A88" s="627" t="s">
        <v>1864</v>
      </c>
      <c r="B88" s="628" t="s">
        <v>1865</v>
      </c>
      <c r="C88" s="628" t="s">
        <v>576</v>
      </c>
      <c r="D88" s="628" t="s">
        <v>945</v>
      </c>
      <c r="E88" s="628" t="s">
        <v>1926</v>
      </c>
      <c r="F88" s="628" t="s">
        <v>1927</v>
      </c>
      <c r="G88" s="628" t="s">
        <v>1928</v>
      </c>
      <c r="H88" s="637">
        <v>11</v>
      </c>
      <c r="I88" s="637">
        <v>407</v>
      </c>
      <c r="J88" s="628">
        <v>0.44627192982456143</v>
      </c>
      <c r="K88" s="628">
        <v>37</v>
      </c>
      <c r="L88" s="637">
        <v>24</v>
      </c>
      <c r="M88" s="637">
        <v>912</v>
      </c>
      <c r="N88" s="628">
        <v>1</v>
      </c>
      <c r="O88" s="628">
        <v>38</v>
      </c>
      <c r="P88" s="637">
        <v>60</v>
      </c>
      <c r="Q88" s="637">
        <v>2280</v>
      </c>
      <c r="R88" s="633">
        <v>2.5</v>
      </c>
      <c r="S88" s="638">
        <v>38</v>
      </c>
    </row>
    <row r="89" spans="1:19" ht="14.45" customHeight="1" x14ac:dyDescent="0.2">
      <c r="A89" s="627" t="s">
        <v>1864</v>
      </c>
      <c r="B89" s="628" t="s">
        <v>1865</v>
      </c>
      <c r="C89" s="628" t="s">
        <v>576</v>
      </c>
      <c r="D89" s="628" t="s">
        <v>945</v>
      </c>
      <c r="E89" s="628" t="s">
        <v>1926</v>
      </c>
      <c r="F89" s="628" t="s">
        <v>1931</v>
      </c>
      <c r="G89" s="628" t="s">
        <v>1932</v>
      </c>
      <c r="H89" s="637">
        <v>351</v>
      </c>
      <c r="I89" s="637">
        <v>62478</v>
      </c>
      <c r="J89" s="628">
        <v>0.89040588302360046</v>
      </c>
      <c r="K89" s="628">
        <v>178</v>
      </c>
      <c r="L89" s="637">
        <v>392</v>
      </c>
      <c r="M89" s="637">
        <v>70168</v>
      </c>
      <c r="N89" s="628">
        <v>1</v>
      </c>
      <c r="O89" s="628">
        <v>179</v>
      </c>
      <c r="P89" s="637">
        <v>242</v>
      </c>
      <c r="Q89" s="637">
        <v>43560</v>
      </c>
      <c r="R89" s="633">
        <v>0.6207958043552616</v>
      </c>
      <c r="S89" s="638">
        <v>180</v>
      </c>
    </row>
    <row r="90" spans="1:19" ht="14.45" customHeight="1" x14ac:dyDescent="0.2">
      <c r="A90" s="627" t="s">
        <v>1864</v>
      </c>
      <c r="B90" s="628" t="s">
        <v>1865</v>
      </c>
      <c r="C90" s="628" t="s">
        <v>576</v>
      </c>
      <c r="D90" s="628" t="s">
        <v>945</v>
      </c>
      <c r="E90" s="628" t="s">
        <v>1926</v>
      </c>
      <c r="F90" s="628" t="s">
        <v>1935</v>
      </c>
      <c r="G90" s="628" t="s">
        <v>1936</v>
      </c>
      <c r="H90" s="637"/>
      <c r="I90" s="637"/>
      <c r="J90" s="628"/>
      <c r="K90" s="628"/>
      <c r="L90" s="637">
        <v>6</v>
      </c>
      <c r="M90" s="637">
        <v>1914</v>
      </c>
      <c r="N90" s="628">
        <v>1</v>
      </c>
      <c r="O90" s="628">
        <v>319</v>
      </c>
      <c r="P90" s="637"/>
      <c r="Q90" s="637"/>
      <c r="R90" s="633"/>
      <c r="S90" s="638"/>
    </row>
    <row r="91" spans="1:19" ht="14.45" customHeight="1" x14ac:dyDescent="0.2">
      <c r="A91" s="627" t="s">
        <v>1864</v>
      </c>
      <c r="B91" s="628" t="s">
        <v>1865</v>
      </c>
      <c r="C91" s="628" t="s">
        <v>576</v>
      </c>
      <c r="D91" s="628" t="s">
        <v>945</v>
      </c>
      <c r="E91" s="628" t="s">
        <v>1926</v>
      </c>
      <c r="F91" s="628" t="s">
        <v>1939</v>
      </c>
      <c r="G91" s="628" t="s">
        <v>1940</v>
      </c>
      <c r="H91" s="637">
        <v>1</v>
      </c>
      <c r="I91" s="637">
        <v>2040</v>
      </c>
      <c r="J91" s="628">
        <v>7.66600278080493E-2</v>
      </c>
      <c r="K91" s="628">
        <v>2040</v>
      </c>
      <c r="L91" s="637">
        <v>13</v>
      </c>
      <c r="M91" s="637">
        <v>26611</v>
      </c>
      <c r="N91" s="628">
        <v>1</v>
      </c>
      <c r="O91" s="628">
        <v>2047</v>
      </c>
      <c r="P91" s="637">
        <v>14</v>
      </c>
      <c r="Q91" s="637">
        <v>28728</v>
      </c>
      <c r="R91" s="633">
        <v>1.0795535680733532</v>
      </c>
      <c r="S91" s="638">
        <v>2052</v>
      </c>
    </row>
    <row r="92" spans="1:19" ht="14.45" customHeight="1" x14ac:dyDescent="0.2">
      <c r="A92" s="627" t="s">
        <v>1864</v>
      </c>
      <c r="B92" s="628" t="s">
        <v>1865</v>
      </c>
      <c r="C92" s="628" t="s">
        <v>576</v>
      </c>
      <c r="D92" s="628" t="s">
        <v>945</v>
      </c>
      <c r="E92" s="628" t="s">
        <v>1926</v>
      </c>
      <c r="F92" s="628" t="s">
        <v>1947</v>
      </c>
      <c r="G92" s="628" t="s">
        <v>1948</v>
      </c>
      <c r="H92" s="637">
        <v>8</v>
      </c>
      <c r="I92" s="637">
        <v>11456</v>
      </c>
      <c r="J92" s="628">
        <v>0.66434701925307349</v>
      </c>
      <c r="K92" s="628">
        <v>1432</v>
      </c>
      <c r="L92" s="637">
        <v>12</v>
      </c>
      <c r="M92" s="637">
        <v>17244</v>
      </c>
      <c r="N92" s="628">
        <v>1</v>
      </c>
      <c r="O92" s="628">
        <v>1437</v>
      </c>
      <c r="P92" s="637">
        <v>6</v>
      </c>
      <c r="Q92" s="637">
        <v>8646</v>
      </c>
      <c r="R92" s="633">
        <v>0.50139178844815591</v>
      </c>
      <c r="S92" s="638">
        <v>1441</v>
      </c>
    </row>
    <row r="93" spans="1:19" ht="14.45" customHeight="1" x14ac:dyDescent="0.2">
      <c r="A93" s="627" t="s">
        <v>1864</v>
      </c>
      <c r="B93" s="628" t="s">
        <v>1865</v>
      </c>
      <c r="C93" s="628" t="s">
        <v>576</v>
      </c>
      <c r="D93" s="628" t="s">
        <v>945</v>
      </c>
      <c r="E93" s="628" t="s">
        <v>1926</v>
      </c>
      <c r="F93" s="628" t="s">
        <v>1949</v>
      </c>
      <c r="G93" s="628" t="s">
        <v>1950</v>
      </c>
      <c r="H93" s="637">
        <v>3</v>
      </c>
      <c r="I93" s="637">
        <v>5744</v>
      </c>
      <c r="J93" s="628">
        <v>0.37395833333333334</v>
      </c>
      <c r="K93" s="628">
        <v>1914.6666666666667</v>
      </c>
      <c r="L93" s="637">
        <v>8</v>
      </c>
      <c r="M93" s="637">
        <v>15360</v>
      </c>
      <c r="N93" s="628">
        <v>1</v>
      </c>
      <c r="O93" s="628">
        <v>1920</v>
      </c>
      <c r="P93" s="637">
        <v>12</v>
      </c>
      <c r="Q93" s="637">
        <v>23100</v>
      </c>
      <c r="R93" s="633">
        <v>1.50390625</v>
      </c>
      <c r="S93" s="638">
        <v>1925</v>
      </c>
    </row>
    <row r="94" spans="1:19" ht="14.45" customHeight="1" x14ac:dyDescent="0.2">
      <c r="A94" s="627" t="s">
        <v>1864</v>
      </c>
      <c r="B94" s="628" t="s">
        <v>1865</v>
      </c>
      <c r="C94" s="628" t="s">
        <v>576</v>
      </c>
      <c r="D94" s="628" t="s">
        <v>945</v>
      </c>
      <c r="E94" s="628" t="s">
        <v>1926</v>
      </c>
      <c r="F94" s="628" t="s">
        <v>1953</v>
      </c>
      <c r="G94" s="628" t="s">
        <v>1954</v>
      </c>
      <c r="H94" s="637">
        <v>1</v>
      </c>
      <c r="I94" s="637">
        <v>1214</v>
      </c>
      <c r="J94" s="628">
        <v>5.5327682070914229E-2</v>
      </c>
      <c r="K94" s="628">
        <v>1214</v>
      </c>
      <c r="L94" s="637">
        <v>18</v>
      </c>
      <c r="M94" s="637">
        <v>21942</v>
      </c>
      <c r="N94" s="628">
        <v>1</v>
      </c>
      <c r="O94" s="628">
        <v>1219</v>
      </c>
      <c r="P94" s="637">
        <v>8</v>
      </c>
      <c r="Q94" s="637">
        <v>9784</v>
      </c>
      <c r="R94" s="633">
        <v>0.44590283474614895</v>
      </c>
      <c r="S94" s="638">
        <v>1223</v>
      </c>
    </row>
    <row r="95" spans="1:19" ht="14.45" customHeight="1" x14ac:dyDescent="0.2">
      <c r="A95" s="627" t="s">
        <v>1864</v>
      </c>
      <c r="B95" s="628" t="s">
        <v>1865</v>
      </c>
      <c r="C95" s="628" t="s">
        <v>576</v>
      </c>
      <c r="D95" s="628" t="s">
        <v>945</v>
      </c>
      <c r="E95" s="628" t="s">
        <v>1926</v>
      </c>
      <c r="F95" s="628" t="s">
        <v>1955</v>
      </c>
      <c r="G95" s="628" t="s">
        <v>1956</v>
      </c>
      <c r="H95" s="637">
        <v>4</v>
      </c>
      <c r="I95" s="637">
        <v>2728</v>
      </c>
      <c r="J95" s="628">
        <v>0.1171318162301417</v>
      </c>
      <c r="K95" s="628">
        <v>682</v>
      </c>
      <c r="L95" s="637">
        <v>34</v>
      </c>
      <c r="M95" s="637">
        <v>23290</v>
      </c>
      <c r="N95" s="628">
        <v>1</v>
      </c>
      <c r="O95" s="628">
        <v>685</v>
      </c>
      <c r="P95" s="637">
        <v>32</v>
      </c>
      <c r="Q95" s="637">
        <v>21984</v>
      </c>
      <c r="R95" s="633">
        <v>0.94392443108630308</v>
      </c>
      <c r="S95" s="638">
        <v>687</v>
      </c>
    </row>
    <row r="96" spans="1:19" ht="14.45" customHeight="1" x14ac:dyDescent="0.2">
      <c r="A96" s="627" t="s">
        <v>1864</v>
      </c>
      <c r="B96" s="628" t="s">
        <v>1865</v>
      </c>
      <c r="C96" s="628" t="s">
        <v>576</v>
      </c>
      <c r="D96" s="628" t="s">
        <v>945</v>
      </c>
      <c r="E96" s="628" t="s">
        <v>1926</v>
      </c>
      <c r="F96" s="628" t="s">
        <v>1957</v>
      </c>
      <c r="G96" s="628" t="s">
        <v>1958</v>
      </c>
      <c r="H96" s="637">
        <v>8</v>
      </c>
      <c r="I96" s="637">
        <v>5736</v>
      </c>
      <c r="J96" s="628">
        <v>0.39833333333333332</v>
      </c>
      <c r="K96" s="628">
        <v>717</v>
      </c>
      <c r="L96" s="637">
        <v>20</v>
      </c>
      <c r="M96" s="637">
        <v>14400</v>
      </c>
      <c r="N96" s="628">
        <v>1</v>
      </c>
      <c r="O96" s="628">
        <v>720</v>
      </c>
      <c r="P96" s="637">
        <v>9</v>
      </c>
      <c r="Q96" s="637">
        <v>6498</v>
      </c>
      <c r="R96" s="633">
        <v>0.45124999999999998</v>
      </c>
      <c r="S96" s="638">
        <v>722</v>
      </c>
    </row>
    <row r="97" spans="1:19" ht="14.45" customHeight="1" x14ac:dyDescent="0.2">
      <c r="A97" s="627" t="s">
        <v>1864</v>
      </c>
      <c r="B97" s="628" t="s">
        <v>1865</v>
      </c>
      <c r="C97" s="628" t="s">
        <v>576</v>
      </c>
      <c r="D97" s="628" t="s">
        <v>945</v>
      </c>
      <c r="E97" s="628" t="s">
        <v>1926</v>
      </c>
      <c r="F97" s="628" t="s">
        <v>1961</v>
      </c>
      <c r="G97" s="628" t="s">
        <v>1962</v>
      </c>
      <c r="H97" s="637">
        <v>21</v>
      </c>
      <c r="I97" s="637">
        <v>38346</v>
      </c>
      <c r="J97" s="628">
        <v>6.5857403419102872E-2</v>
      </c>
      <c r="K97" s="628">
        <v>1826</v>
      </c>
      <c r="L97" s="637">
        <v>318</v>
      </c>
      <c r="M97" s="637">
        <v>582258</v>
      </c>
      <c r="N97" s="628">
        <v>1</v>
      </c>
      <c r="O97" s="628">
        <v>1831</v>
      </c>
      <c r="P97" s="637">
        <v>323</v>
      </c>
      <c r="Q97" s="637">
        <v>592705</v>
      </c>
      <c r="R97" s="633">
        <v>1.0179422180545394</v>
      </c>
      <c r="S97" s="638">
        <v>1835</v>
      </c>
    </row>
    <row r="98" spans="1:19" ht="14.45" customHeight="1" x14ac:dyDescent="0.2">
      <c r="A98" s="627" t="s">
        <v>1864</v>
      </c>
      <c r="B98" s="628" t="s">
        <v>1865</v>
      </c>
      <c r="C98" s="628" t="s">
        <v>576</v>
      </c>
      <c r="D98" s="628" t="s">
        <v>945</v>
      </c>
      <c r="E98" s="628" t="s">
        <v>1926</v>
      </c>
      <c r="F98" s="628" t="s">
        <v>1963</v>
      </c>
      <c r="G98" s="628" t="s">
        <v>1964</v>
      </c>
      <c r="H98" s="637">
        <v>2</v>
      </c>
      <c r="I98" s="637">
        <v>860</v>
      </c>
      <c r="J98" s="628">
        <v>0.19953596287703015</v>
      </c>
      <c r="K98" s="628">
        <v>430</v>
      </c>
      <c r="L98" s="637">
        <v>10</v>
      </c>
      <c r="M98" s="637">
        <v>4310</v>
      </c>
      <c r="N98" s="628">
        <v>1</v>
      </c>
      <c r="O98" s="628">
        <v>431</v>
      </c>
      <c r="P98" s="637">
        <v>10</v>
      </c>
      <c r="Q98" s="637">
        <v>4330</v>
      </c>
      <c r="R98" s="633">
        <v>1.0046403712296983</v>
      </c>
      <c r="S98" s="638">
        <v>433</v>
      </c>
    </row>
    <row r="99" spans="1:19" ht="14.45" customHeight="1" x14ac:dyDescent="0.2">
      <c r="A99" s="627" t="s">
        <v>1864</v>
      </c>
      <c r="B99" s="628" t="s">
        <v>1865</v>
      </c>
      <c r="C99" s="628" t="s">
        <v>576</v>
      </c>
      <c r="D99" s="628" t="s">
        <v>945</v>
      </c>
      <c r="E99" s="628" t="s">
        <v>1926</v>
      </c>
      <c r="F99" s="628" t="s">
        <v>1965</v>
      </c>
      <c r="G99" s="628" t="s">
        <v>1966</v>
      </c>
      <c r="H99" s="637">
        <v>6</v>
      </c>
      <c r="I99" s="637">
        <v>21132</v>
      </c>
      <c r="J99" s="628">
        <v>0.31480626275567208</v>
      </c>
      <c r="K99" s="628">
        <v>3522</v>
      </c>
      <c r="L99" s="637">
        <v>19</v>
      </c>
      <c r="M99" s="637">
        <v>67127</v>
      </c>
      <c r="N99" s="628">
        <v>1</v>
      </c>
      <c r="O99" s="628">
        <v>3533</v>
      </c>
      <c r="P99" s="637">
        <v>27</v>
      </c>
      <c r="Q99" s="637">
        <v>95661</v>
      </c>
      <c r="R99" s="633">
        <v>1.4250748581047865</v>
      </c>
      <c r="S99" s="638">
        <v>3543</v>
      </c>
    </row>
    <row r="100" spans="1:19" ht="14.45" customHeight="1" x14ac:dyDescent="0.2">
      <c r="A100" s="627" t="s">
        <v>1864</v>
      </c>
      <c r="B100" s="628" t="s">
        <v>1865</v>
      </c>
      <c r="C100" s="628" t="s">
        <v>576</v>
      </c>
      <c r="D100" s="628" t="s">
        <v>945</v>
      </c>
      <c r="E100" s="628" t="s">
        <v>1926</v>
      </c>
      <c r="F100" s="628" t="s">
        <v>1969</v>
      </c>
      <c r="G100" s="628" t="s">
        <v>1970</v>
      </c>
      <c r="H100" s="637">
        <v>237</v>
      </c>
      <c r="I100" s="637">
        <v>7900</v>
      </c>
      <c r="J100" s="628">
        <v>0.60459168250212181</v>
      </c>
      <c r="K100" s="628">
        <v>33.333333333333336</v>
      </c>
      <c r="L100" s="637">
        <v>392</v>
      </c>
      <c r="M100" s="637">
        <v>13066.67</v>
      </c>
      <c r="N100" s="628">
        <v>1</v>
      </c>
      <c r="O100" s="628">
        <v>33.333341836734697</v>
      </c>
      <c r="P100" s="637">
        <v>265</v>
      </c>
      <c r="Q100" s="637">
        <v>9603.3499999999985</v>
      </c>
      <c r="R100" s="633">
        <v>0.73495006761477855</v>
      </c>
      <c r="S100" s="638">
        <v>36.239056603773577</v>
      </c>
    </row>
    <row r="101" spans="1:19" ht="14.45" customHeight="1" x14ac:dyDescent="0.2">
      <c r="A101" s="627" t="s">
        <v>1864</v>
      </c>
      <c r="B101" s="628" t="s">
        <v>1865</v>
      </c>
      <c r="C101" s="628" t="s">
        <v>576</v>
      </c>
      <c r="D101" s="628" t="s">
        <v>945</v>
      </c>
      <c r="E101" s="628" t="s">
        <v>1926</v>
      </c>
      <c r="F101" s="628" t="s">
        <v>1971</v>
      </c>
      <c r="G101" s="628" t="s">
        <v>1972</v>
      </c>
      <c r="H101" s="637">
        <v>348</v>
      </c>
      <c r="I101" s="637">
        <v>12876</v>
      </c>
      <c r="J101" s="628">
        <v>0.87105939656338793</v>
      </c>
      <c r="K101" s="628">
        <v>37</v>
      </c>
      <c r="L101" s="637">
        <v>389</v>
      </c>
      <c r="M101" s="637">
        <v>14782</v>
      </c>
      <c r="N101" s="628">
        <v>1</v>
      </c>
      <c r="O101" s="628">
        <v>38</v>
      </c>
      <c r="P101" s="637">
        <v>241</v>
      </c>
      <c r="Q101" s="637">
        <v>9158</v>
      </c>
      <c r="R101" s="633">
        <v>0.61953727506426737</v>
      </c>
      <c r="S101" s="638">
        <v>38</v>
      </c>
    </row>
    <row r="102" spans="1:19" ht="14.45" customHeight="1" x14ac:dyDescent="0.2">
      <c r="A102" s="627" t="s">
        <v>1864</v>
      </c>
      <c r="B102" s="628" t="s">
        <v>1865</v>
      </c>
      <c r="C102" s="628" t="s">
        <v>576</v>
      </c>
      <c r="D102" s="628" t="s">
        <v>945</v>
      </c>
      <c r="E102" s="628" t="s">
        <v>1926</v>
      </c>
      <c r="F102" s="628" t="s">
        <v>1979</v>
      </c>
      <c r="G102" s="628" t="s">
        <v>1980</v>
      </c>
      <c r="H102" s="637">
        <v>3</v>
      </c>
      <c r="I102" s="637">
        <v>1312</v>
      </c>
      <c r="J102" s="628">
        <v>0.10697977821265492</v>
      </c>
      <c r="K102" s="628">
        <v>437.33333333333331</v>
      </c>
      <c r="L102" s="637">
        <v>28</v>
      </c>
      <c r="M102" s="637">
        <v>12264</v>
      </c>
      <c r="N102" s="628">
        <v>1</v>
      </c>
      <c r="O102" s="628">
        <v>438</v>
      </c>
      <c r="P102" s="637">
        <v>16</v>
      </c>
      <c r="Q102" s="637">
        <v>7040</v>
      </c>
      <c r="R102" s="633">
        <v>0.57403783431180688</v>
      </c>
      <c r="S102" s="638">
        <v>440</v>
      </c>
    </row>
    <row r="103" spans="1:19" ht="14.45" customHeight="1" x14ac:dyDescent="0.2">
      <c r="A103" s="627" t="s">
        <v>1864</v>
      </c>
      <c r="B103" s="628" t="s">
        <v>1865</v>
      </c>
      <c r="C103" s="628" t="s">
        <v>576</v>
      </c>
      <c r="D103" s="628" t="s">
        <v>945</v>
      </c>
      <c r="E103" s="628" t="s">
        <v>1926</v>
      </c>
      <c r="F103" s="628" t="s">
        <v>1981</v>
      </c>
      <c r="G103" s="628" t="s">
        <v>1982</v>
      </c>
      <c r="H103" s="637">
        <v>8</v>
      </c>
      <c r="I103" s="637">
        <v>10741</v>
      </c>
      <c r="J103" s="628">
        <v>6.4829401077975149E-2</v>
      </c>
      <c r="K103" s="628">
        <v>1342.625</v>
      </c>
      <c r="L103" s="637">
        <v>123</v>
      </c>
      <c r="M103" s="637">
        <v>165681</v>
      </c>
      <c r="N103" s="628">
        <v>1</v>
      </c>
      <c r="O103" s="628">
        <v>1347</v>
      </c>
      <c r="P103" s="637">
        <v>125</v>
      </c>
      <c r="Q103" s="637">
        <v>168875</v>
      </c>
      <c r="R103" s="633">
        <v>1.0192780101520391</v>
      </c>
      <c r="S103" s="638">
        <v>1351</v>
      </c>
    </row>
    <row r="104" spans="1:19" ht="14.45" customHeight="1" x14ac:dyDescent="0.2">
      <c r="A104" s="627" t="s">
        <v>1864</v>
      </c>
      <c r="B104" s="628" t="s">
        <v>1865</v>
      </c>
      <c r="C104" s="628" t="s">
        <v>576</v>
      </c>
      <c r="D104" s="628" t="s">
        <v>945</v>
      </c>
      <c r="E104" s="628" t="s">
        <v>1926</v>
      </c>
      <c r="F104" s="628" t="s">
        <v>1983</v>
      </c>
      <c r="G104" s="628" t="s">
        <v>1984</v>
      </c>
      <c r="H104" s="637">
        <v>5</v>
      </c>
      <c r="I104" s="637">
        <v>2550</v>
      </c>
      <c r="J104" s="628">
        <v>0.1158248546511628</v>
      </c>
      <c r="K104" s="628">
        <v>510</v>
      </c>
      <c r="L104" s="637">
        <v>43</v>
      </c>
      <c r="M104" s="637">
        <v>22016</v>
      </c>
      <c r="N104" s="628">
        <v>1</v>
      </c>
      <c r="O104" s="628">
        <v>512</v>
      </c>
      <c r="P104" s="637">
        <v>45</v>
      </c>
      <c r="Q104" s="637">
        <v>23130</v>
      </c>
      <c r="R104" s="633">
        <v>1.0505995639534884</v>
      </c>
      <c r="S104" s="638">
        <v>514</v>
      </c>
    </row>
    <row r="105" spans="1:19" ht="14.45" customHeight="1" x14ac:dyDescent="0.2">
      <c r="A105" s="627" t="s">
        <v>1864</v>
      </c>
      <c r="B105" s="628" t="s">
        <v>1865</v>
      </c>
      <c r="C105" s="628" t="s">
        <v>576</v>
      </c>
      <c r="D105" s="628" t="s">
        <v>945</v>
      </c>
      <c r="E105" s="628" t="s">
        <v>1926</v>
      </c>
      <c r="F105" s="628" t="s">
        <v>1985</v>
      </c>
      <c r="G105" s="628" t="s">
        <v>1986</v>
      </c>
      <c r="H105" s="637"/>
      <c r="I105" s="637"/>
      <c r="J105" s="628"/>
      <c r="K105" s="628"/>
      <c r="L105" s="637">
        <v>4</v>
      </c>
      <c r="M105" s="637">
        <v>9368</v>
      </c>
      <c r="N105" s="628">
        <v>1</v>
      </c>
      <c r="O105" s="628">
        <v>2342</v>
      </c>
      <c r="P105" s="637">
        <v>4</v>
      </c>
      <c r="Q105" s="637">
        <v>9404</v>
      </c>
      <c r="R105" s="633">
        <v>1.0038428693424424</v>
      </c>
      <c r="S105" s="638">
        <v>2351</v>
      </c>
    </row>
    <row r="106" spans="1:19" ht="14.45" customHeight="1" x14ac:dyDescent="0.2">
      <c r="A106" s="627" t="s">
        <v>1864</v>
      </c>
      <c r="B106" s="628" t="s">
        <v>1865</v>
      </c>
      <c r="C106" s="628" t="s">
        <v>576</v>
      </c>
      <c r="D106" s="628" t="s">
        <v>945</v>
      </c>
      <c r="E106" s="628" t="s">
        <v>1926</v>
      </c>
      <c r="F106" s="628" t="s">
        <v>1987</v>
      </c>
      <c r="G106" s="628" t="s">
        <v>1988</v>
      </c>
      <c r="H106" s="637"/>
      <c r="I106" s="637"/>
      <c r="J106" s="628"/>
      <c r="K106" s="628"/>
      <c r="L106" s="637">
        <v>12</v>
      </c>
      <c r="M106" s="637">
        <v>31896</v>
      </c>
      <c r="N106" s="628">
        <v>1</v>
      </c>
      <c r="O106" s="628">
        <v>2658</v>
      </c>
      <c r="P106" s="637">
        <v>5</v>
      </c>
      <c r="Q106" s="637">
        <v>13335</v>
      </c>
      <c r="R106" s="633">
        <v>0.41807750188111364</v>
      </c>
      <c r="S106" s="638">
        <v>2667</v>
      </c>
    </row>
    <row r="107" spans="1:19" ht="14.45" customHeight="1" x14ac:dyDescent="0.2">
      <c r="A107" s="627" t="s">
        <v>1864</v>
      </c>
      <c r="B107" s="628" t="s">
        <v>1865</v>
      </c>
      <c r="C107" s="628" t="s">
        <v>576</v>
      </c>
      <c r="D107" s="628" t="s">
        <v>945</v>
      </c>
      <c r="E107" s="628" t="s">
        <v>1926</v>
      </c>
      <c r="F107" s="628" t="s">
        <v>1989</v>
      </c>
      <c r="G107" s="628" t="s">
        <v>1990</v>
      </c>
      <c r="H107" s="637"/>
      <c r="I107" s="637"/>
      <c r="J107" s="628"/>
      <c r="K107" s="628"/>
      <c r="L107" s="637"/>
      <c r="M107" s="637"/>
      <c r="N107" s="628"/>
      <c r="O107" s="628"/>
      <c r="P107" s="637">
        <v>24</v>
      </c>
      <c r="Q107" s="637">
        <v>8640</v>
      </c>
      <c r="R107" s="633"/>
      <c r="S107" s="638">
        <v>360</v>
      </c>
    </row>
    <row r="108" spans="1:19" ht="14.45" customHeight="1" x14ac:dyDescent="0.2">
      <c r="A108" s="627" t="s">
        <v>1864</v>
      </c>
      <c r="B108" s="628" t="s">
        <v>1865</v>
      </c>
      <c r="C108" s="628" t="s">
        <v>576</v>
      </c>
      <c r="D108" s="628" t="s">
        <v>945</v>
      </c>
      <c r="E108" s="628" t="s">
        <v>1926</v>
      </c>
      <c r="F108" s="628" t="s">
        <v>1995</v>
      </c>
      <c r="G108" s="628" t="s">
        <v>1996</v>
      </c>
      <c r="H108" s="637"/>
      <c r="I108" s="637"/>
      <c r="J108" s="628"/>
      <c r="K108" s="628"/>
      <c r="L108" s="637">
        <v>2</v>
      </c>
      <c r="M108" s="637">
        <v>2114</v>
      </c>
      <c r="N108" s="628">
        <v>1</v>
      </c>
      <c r="O108" s="628">
        <v>1057</v>
      </c>
      <c r="P108" s="637">
        <v>2</v>
      </c>
      <c r="Q108" s="637">
        <v>2144</v>
      </c>
      <c r="R108" s="633">
        <v>1.0141911069063387</v>
      </c>
      <c r="S108" s="638">
        <v>1072</v>
      </c>
    </row>
    <row r="109" spans="1:19" ht="14.45" customHeight="1" x14ac:dyDescent="0.2">
      <c r="A109" s="627" t="s">
        <v>1864</v>
      </c>
      <c r="B109" s="628" t="s">
        <v>1865</v>
      </c>
      <c r="C109" s="628" t="s">
        <v>576</v>
      </c>
      <c r="D109" s="628" t="s">
        <v>945</v>
      </c>
      <c r="E109" s="628" t="s">
        <v>1926</v>
      </c>
      <c r="F109" s="628" t="s">
        <v>2003</v>
      </c>
      <c r="G109" s="628" t="s">
        <v>2004</v>
      </c>
      <c r="H109" s="637">
        <v>1</v>
      </c>
      <c r="I109" s="637">
        <v>1693</v>
      </c>
      <c r="J109" s="628"/>
      <c r="K109" s="628">
        <v>1693</v>
      </c>
      <c r="L109" s="637"/>
      <c r="M109" s="637"/>
      <c r="N109" s="628"/>
      <c r="O109" s="628"/>
      <c r="P109" s="637"/>
      <c r="Q109" s="637"/>
      <c r="R109" s="633"/>
      <c r="S109" s="638"/>
    </row>
    <row r="110" spans="1:19" ht="14.45" customHeight="1" x14ac:dyDescent="0.2">
      <c r="A110" s="627" t="s">
        <v>1864</v>
      </c>
      <c r="B110" s="628" t="s">
        <v>1865</v>
      </c>
      <c r="C110" s="628" t="s">
        <v>576</v>
      </c>
      <c r="D110" s="628" t="s">
        <v>945</v>
      </c>
      <c r="E110" s="628" t="s">
        <v>1926</v>
      </c>
      <c r="F110" s="628" t="s">
        <v>2005</v>
      </c>
      <c r="G110" s="628" t="s">
        <v>2006</v>
      </c>
      <c r="H110" s="637"/>
      <c r="I110" s="637"/>
      <c r="J110" s="628"/>
      <c r="K110" s="628"/>
      <c r="L110" s="637">
        <v>3</v>
      </c>
      <c r="M110" s="637">
        <v>2166</v>
      </c>
      <c r="N110" s="628">
        <v>1</v>
      </c>
      <c r="O110" s="628">
        <v>722</v>
      </c>
      <c r="P110" s="637">
        <v>4</v>
      </c>
      <c r="Q110" s="637">
        <v>2896</v>
      </c>
      <c r="R110" s="633">
        <v>1.3370267774699907</v>
      </c>
      <c r="S110" s="638">
        <v>724</v>
      </c>
    </row>
    <row r="111" spans="1:19" ht="14.45" customHeight="1" x14ac:dyDescent="0.2">
      <c r="A111" s="627" t="s">
        <v>1864</v>
      </c>
      <c r="B111" s="628" t="s">
        <v>1865</v>
      </c>
      <c r="C111" s="628" t="s">
        <v>576</v>
      </c>
      <c r="D111" s="628" t="s">
        <v>945</v>
      </c>
      <c r="E111" s="628" t="s">
        <v>1926</v>
      </c>
      <c r="F111" s="628" t="s">
        <v>2007</v>
      </c>
      <c r="G111" s="628" t="s">
        <v>2008</v>
      </c>
      <c r="H111" s="637"/>
      <c r="I111" s="637"/>
      <c r="J111" s="628"/>
      <c r="K111" s="628"/>
      <c r="L111" s="637">
        <v>1</v>
      </c>
      <c r="M111" s="637">
        <v>1944</v>
      </c>
      <c r="N111" s="628">
        <v>1</v>
      </c>
      <c r="O111" s="628">
        <v>1944</v>
      </c>
      <c r="P111" s="637"/>
      <c r="Q111" s="637"/>
      <c r="R111" s="633"/>
      <c r="S111" s="638"/>
    </row>
    <row r="112" spans="1:19" ht="14.45" customHeight="1" x14ac:dyDescent="0.2">
      <c r="A112" s="627" t="s">
        <v>1864</v>
      </c>
      <c r="B112" s="628" t="s">
        <v>1865</v>
      </c>
      <c r="C112" s="628" t="s">
        <v>576</v>
      </c>
      <c r="D112" s="628" t="s">
        <v>945</v>
      </c>
      <c r="E112" s="628" t="s">
        <v>1926</v>
      </c>
      <c r="F112" s="628" t="s">
        <v>2019</v>
      </c>
      <c r="G112" s="628" t="s">
        <v>2020</v>
      </c>
      <c r="H112" s="637"/>
      <c r="I112" s="637"/>
      <c r="J112" s="628"/>
      <c r="K112" s="628"/>
      <c r="L112" s="637"/>
      <c r="M112" s="637"/>
      <c r="N112" s="628"/>
      <c r="O112" s="628"/>
      <c r="P112" s="637">
        <v>1</v>
      </c>
      <c r="Q112" s="637">
        <v>0</v>
      </c>
      <c r="R112" s="633"/>
      <c r="S112" s="638">
        <v>0</v>
      </c>
    </row>
    <row r="113" spans="1:19" ht="14.45" customHeight="1" x14ac:dyDescent="0.2">
      <c r="A113" s="627" t="s">
        <v>1864</v>
      </c>
      <c r="B113" s="628" t="s">
        <v>1865</v>
      </c>
      <c r="C113" s="628" t="s">
        <v>576</v>
      </c>
      <c r="D113" s="628" t="s">
        <v>946</v>
      </c>
      <c r="E113" s="628" t="s">
        <v>1926</v>
      </c>
      <c r="F113" s="628" t="s">
        <v>1927</v>
      </c>
      <c r="G113" s="628" t="s">
        <v>1928</v>
      </c>
      <c r="H113" s="637">
        <v>17</v>
      </c>
      <c r="I113" s="637">
        <v>629</v>
      </c>
      <c r="J113" s="628">
        <v>8.276315789473685</v>
      </c>
      <c r="K113" s="628">
        <v>37</v>
      </c>
      <c r="L113" s="637">
        <v>2</v>
      </c>
      <c r="M113" s="637">
        <v>76</v>
      </c>
      <c r="N113" s="628">
        <v>1</v>
      </c>
      <c r="O113" s="628">
        <v>38</v>
      </c>
      <c r="P113" s="637">
        <v>3</v>
      </c>
      <c r="Q113" s="637">
        <v>114</v>
      </c>
      <c r="R113" s="633">
        <v>1.5</v>
      </c>
      <c r="S113" s="638">
        <v>38</v>
      </c>
    </row>
    <row r="114" spans="1:19" ht="14.45" customHeight="1" x14ac:dyDescent="0.2">
      <c r="A114" s="627" t="s">
        <v>1864</v>
      </c>
      <c r="B114" s="628" t="s">
        <v>1865</v>
      </c>
      <c r="C114" s="628" t="s">
        <v>576</v>
      </c>
      <c r="D114" s="628" t="s">
        <v>947</v>
      </c>
      <c r="E114" s="628" t="s">
        <v>1866</v>
      </c>
      <c r="F114" s="628" t="s">
        <v>1867</v>
      </c>
      <c r="G114" s="628" t="s">
        <v>1868</v>
      </c>
      <c r="H114" s="637"/>
      <c r="I114" s="637"/>
      <c r="J114" s="628"/>
      <c r="K114" s="628"/>
      <c r="L114" s="637">
        <v>6</v>
      </c>
      <c r="M114" s="637">
        <v>10582.62</v>
      </c>
      <c r="N114" s="628">
        <v>1</v>
      </c>
      <c r="O114" s="628">
        <v>1763.7700000000002</v>
      </c>
      <c r="P114" s="637">
        <v>12</v>
      </c>
      <c r="Q114" s="637">
        <v>21165.24</v>
      </c>
      <c r="R114" s="633">
        <v>2</v>
      </c>
      <c r="S114" s="638">
        <v>1763.7700000000002</v>
      </c>
    </row>
    <row r="115" spans="1:19" ht="14.45" customHeight="1" x14ac:dyDescent="0.2">
      <c r="A115" s="627" t="s">
        <v>1864</v>
      </c>
      <c r="B115" s="628" t="s">
        <v>1865</v>
      </c>
      <c r="C115" s="628" t="s">
        <v>576</v>
      </c>
      <c r="D115" s="628" t="s">
        <v>947</v>
      </c>
      <c r="E115" s="628" t="s">
        <v>1869</v>
      </c>
      <c r="F115" s="628" t="s">
        <v>1870</v>
      </c>
      <c r="G115" s="628" t="s">
        <v>1871</v>
      </c>
      <c r="H115" s="637">
        <v>660</v>
      </c>
      <c r="I115" s="637">
        <v>17437.199999999997</v>
      </c>
      <c r="J115" s="628"/>
      <c r="K115" s="628">
        <v>26.419999999999995</v>
      </c>
      <c r="L115" s="637"/>
      <c r="M115" s="637"/>
      <c r="N115" s="628"/>
      <c r="O115" s="628"/>
      <c r="P115" s="637"/>
      <c r="Q115" s="637"/>
      <c r="R115" s="633"/>
      <c r="S115" s="638"/>
    </row>
    <row r="116" spans="1:19" ht="14.45" customHeight="1" x14ac:dyDescent="0.2">
      <c r="A116" s="627" t="s">
        <v>1864</v>
      </c>
      <c r="B116" s="628" t="s">
        <v>1865</v>
      </c>
      <c r="C116" s="628" t="s">
        <v>576</v>
      </c>
      <c r="D116" s="628" t="s">
        <v>947</v>
      </c>
      <c r="E116" s="628" t="s">
        <v>1869</v>
      </c>
      <c r="F116" s="628" t="s">
        <v>1872</v>
      </c>
      <c r="G116" s="628" t="s">
        <v>1873</v>
      </c>
      <c r="H116" s="637">
        <v>2919</v>
      </c>
      <c r="I116" s="637">
        <v>7648.6200000000008</v>
      </c>
      <c r="J116" s="628">
        <v>1.1577801728052701</v>
      </c>
      <c r="K116" s="628">
        <v>2.6202877697841731</v>
      </c>
      <c r="L116" s="637">
        <v>2577</v>
      </c>
      <c r="M116" s="637">
        <v>6606.2800000000007</v>
      </c>
      <c r="N116" s="628">
        <v>1</v>
      </c>
      <c r="O116" s="628">
        <v>2.5635545207605746</v>
      </c>
      <c r="P116" s="637">
        <v>1677</v>
      </c>
      <c r="Q116" s="637">
        <v>4175.7299999999996</v>
      </c>
      <c r="R116" s="633">
        <v>0.63208492525294102</v>
      </c>
      <c r="S116" s="638">
        <v>2.4899999999999998</v>
      </c>
    </row>
    <row r="117" spans="1:19" ht="14.45" customHeight="1" x14ac:dyDescent="0.2">
      <c r="A117" s="627" t="s">
        <v>1864</v>
      </c>
      <c r="B117" s="628" t="s">
        <v>1865</v>
      </c>
      <c r="C117" s="628" t="s">
        <v>576</v>
      </c>
      <c r="D117" s="628" t="s">
        <v>947</v>
      </c>
      <c r="E117" s="628" t="s">
        <v>1869</v>
      </c>
      <c r="F117" s="628" t="s">
        <v>1874</v>
      </c>
      <c r="G117" s="628" t="s">
        <v>1875</v>
      </c>
      <c r="H117" s="637">
        <v>8344</v>
      </c>
      <c r="I117" s="637">
        <v>60109.999999999985</v>
      </c>
      <c r="J117" s="628">
        <v>1.9973948468475649</v>
      </c>
      <c r="K117" s="628">
        <v>7.2039789069990396</v>
      </c>
      <c r="L117" s="637">
        <v>4142</v>
      </c>
      <c r="M117" s="637">
        <v>30094.2</v>
      </c>
      <c r="N117" s="628">
        <v>1</v>
      </c>
      <c r="O117" s="628">
        <v>7.2656204732013521</v>
      </c>
      <c r="P117" s="637">
        <v>1418</v>
      </c>
      <c r="Q117" s="637">
        <v>10138.700000000001</v>
      </c>
      <c r="R117" s="633">
        <v>0.3368988044207854</v>
      </c>
      <c r="S117" s="638">
        <v>7.15</v>
      </c>
    </row>
    <row r="118" spans="1:19" ht="14.45" customHeight="1" x14ac:dyDescent="0.2">
      <c r="A118" s="627" t="s">
        <v>1864</v>
      </c>
      <c r="B118" s="628" t="s">
        <v>1865</v>
      </c>
      <c r="C118" s="628" t="s">
        <v>576</v>
      </c>
      <c r="D118" s="628" t="s">
        <v>947</v>
      </c>
      <c r="E118" s="628" t="s">
        <v>1869</v>
      </c>
      <c r="F118" s="628" t="s">
        <v>1878</v>
      </c>
      <c r="G118" s="628" t="s">
        <v>1879</v>
      </c>
      <c r="H118" s="637">
        <v>118443</v>
      </c>
      <c r="I118" s="637">
        <v>631514.11</v>
      </c>
      <c r="J118" s="628">
        <v>0.78869244620491452</v>
      </c>
      <c r="K118" s="628">
        <v>5.331797657945172</v>
      </c>
      <c r="L118" s="637">
        <v>152279</v>
      </c>
      <c r="M118" s="637">
        <v>800710.23000000033</v>
      </c>
      <c r="N118" s="628">
        <v>1</v>
      </c>
      <c r="O118" s="628">
        <v>5.2581789347185124</v>
      </c>
      <c r="P118" s="637">
        <v>37700</v>
      </c>
      <c r="Q118" s="637">
        <v>195444.25000000003</v>
      </c>
      <c r="R118" s="633">
        <v>0.2440886136798826</v>
      </c>
      <c r="S118" s="638">
        <v>5.1841976127320963</v>
      </c>
    </row>
    <row r="119" spans="1:19" ht="14.45" customHeight="1" x14ac:dyDescent="0.2">
      <c r="A119" s="627" t="s">
        <v>1864</v>
      </c>
      <c r="B119" s="628" t="s">
        <v>1865</v>
      </c>
      <c r="C119" s="628" t="s">
        <v>576</v>
      </c>
      <c r="D119" s="628" t="s">
        <v>947</v>
      </c>
      <c r="E119" s="628" t="s">
        <v>1869</v>
      </c>
      <c r="F119" s="628" t="s">
        <v>1880</v>
      </c>
      <c r="G119" s="628" t="s">
        <v>1881</v>
      </c>
      <c r="H119" s="637">
        <v>1018</v>
      </c>
      <c r="I119" s="637">
        <v>9304.52</v>
      </c>
      <c r="J119" s="628">
        <v>1.4920175748051698</v>
      </c>
      <c r="K119" s="628">
        <v>9.14</v>
      </c>
      <c r="L119" s="637">
        <v>677.5</v>
      </c>
      <c r="M119" s="637">
        <v>6236.2</v>
      </c>
      <c r="N119" s="628">
        <v>1</v>
      </c>
      <c r="O119" s="628">
        <v>9.2047232472324723</v>
      </c>
      <c r="P119" s="637">
        <v>970</v>
      </c>
      <c r="Q119" s="637">
        <v>9001.5999999999985</v>
      </c>
      <c r="R119" s="633">
        <v>1.4434431224142905</v>
      </c>
      <c r="S119" s="638">
        <v>9.2799999999999994</v>
      </c>
    </row>
    <row r="120" spans="1:19" ht="14.45" customHeight="1" x14ac:dyDescent="0.2">
      <c r="A120" s="627" t="s">
        <v>1864</v>
      </c>
      <c r="B120" s="628" t="s">
        <v>1865</v>
      </c>
      <c r="C120" s="628" t="s">
        <v>576</v>
      </c>
      <c r="D120" s="628" t="s">
        <v>947</v>
      </c>
      <c r="E120" s="628" t="s">
        <v>1869</v>
      </c>
      <c r="F120" s="628" t="s">
        <v>1882</v>
      </c>
      <c r="G120" s="628" t="s">
        <v>1883</v>
      </c>
      <c r="H120" s="637">
        <v>1591</v>
      </c>
      <c r="I120" s="637">
        <v>14605.380000000001</v>
      </c>
      <c r="J120" s="628">
        <v>1.2912134349892501</v>
      </c>
      <c r="K120" s="628">
        <v>9.1800000000000015</v>
      </c>
      <c r="L120" s="637">
        <v>1216</v>
      </c>
      <c r="M120" s="637">
        <v>11311.359999999997</v>
      </c>
      <c r="N120" s="628">
        <v>1</v>
      </c>
      <c r="O120" s="628">
        <v>9.3021052631578929</v>
      </c>
      <c r="P120" s="637">
        <v>148</v>
      </c>
      <c r="Q120" s="637">
        <v>1379.36</v>
      </c>
      <c r="R120" s="633">
        <v>0.12194466447889557</v>
      </c>
      <c r="S120" s="638">
        <v>9.3199999999999985</v>
      </c>
    </row>
    <row r="121" spans="1:19" ht="14.45" customHeight="1" x14ac:dyDescent="0.2">
      <c r="A121" s="627" t="s">
        <v>1864</v>
      </c>
      <c r="B121" s="628" t="s">
        <v>1865</v>
      </c>
      <c r="C121" s="628" t="s">
        <v>576</v>
      </c>
      <c r="D121" s="628" t="s">
        <v>947</v>
      </c>
      <c r="E121" s="628" t="s">
        <v>1869</v>
      </c>
      <c r="F121" s="628" t="s">
        <v>1884</v>
      </c>
      <c r="G121" s="628" t="s">
        <v>1885</v>
      </c>
      <c r="H121" s="637">
        <v>3231</v>
      </c>
      <c r="I121" s="637">
        <v>32665.410000000003</v>
      </c>
      <c r="J121" s="628">
        <v>4.5032010719868989</v>
      </c>
      <c r="K121" s="628">
        <v>10.110000000000001</v>
      </c>
      <c r="L121" s="637">
        <v>707</v>
      </c>
      <c r="M121" s="637">
        <v>7253.82</v>
      </c>
      <c r="N121" s="628">
        <v>1</v>
      </c>
      <c r="O121" s="628">
        <v>10.26</v>
      </c>
      <c r="P121" s="637">
        <v>1418</v>
      </c>
      <c r="Q121" s="637">
        <v>14647.939999999999</v>
      </c>
      <c r="R121" s="633">
        <v>2.0193415331508087</v>
      </c>
      <c r="S121" s="638">
        <v>10.329999999999998</v>
      </c>
    </row>
    <row r="122" spans="1:19" ht="14.45" customHeight="1" x14ac:dyDescent="0.2">
      <c r="A122" s="627" t="s">
        <v>1864</v>
      </c>
      <c r="B122" s="628" t="s">
        <v>1865</v>
      </c>
      <c r="C122" s="628" t="s">
        <v>576</v>
      </c>
      <c r="D122" s="628" t="s">
        <v>947</v>
      </c>
      <c r="E122" s="628" t="s">
        <v>1869</v>
      </c>
      <c r="F122" s="628" t="s">
        <v>1886</v>
      </c>
      <c r="G122" s="628" t="s">
        <v>1887</v>
      </c>
      <c r="H122" s="637">
        <v>2</v>
      </c>
      <c r="I122" s="637">
        <v>19.940000000000001</v>
      </c>
      <c r="J122" s="628"/>
      <c r="K122" s="628">
        <v>9.9700000000000006</v>
      </c>
      <c r="L122" s="637"/>
      <c r="M122" s="637"/>
      <c r="N122" s="628"/>
      <c r="O122" s="628"/>
      <c r="P122" s="637"/>
      <c r="Q122" s="637"/>
      <c r="R122" s="633"/>
      <c r="S122" s="638"/>
    </row>
    <row r="123" spans="1:19" ht="14.45" customHeight="1" x14ac:dyDescent="0.2">
      <c r="A123" s="627" t="s">
        <v>1864</v>
      </c>
      <c r="B123" s="628" t="s">
        <v>1865</v>
      </c>
      <c r="C123" s="628" t="s">
        <v>576</v>
      </c>
      <c r="D123" s="628" t="s">
        <v>947</v>
      </c>
      <c r="E123" s="628" t="s">
        <v>1869</v>
      </c>
      <c r="F123" s="628" t="s">
        <v>1890</v>
      </c>
      <c r="G123" s="628" t="s">
        <v>1891</v>
      </c>
      <c r="H123" s="637">
        <v>2234</v>
      </c>
      <c r="I123" s="637">
        <v>46180.6</v>
      </c>
      <c r="J123" s="628">
        <v>0.86857966124328667</v>
      </c>
      <c r="K123" s="628">
        <v>20.671709937332139</v>
      </c>
      <c r="L123" s="637">
        <v>2655</v>
      </c>
      <c r="M123" s="637">
        <v>53167.95</v>
      </c>
      <c r="N123" s="628">
        <v>1</v>
      </c>
      <c r="O123" s="628">
        <v>20.025593220338983</v>
      </c>
      <c r="P123" s="637">
        <v>2092</v>
      </c>
      <c r="Q123" s="637">
        <v>41965.52</v>
      </c>
      <c r="R123" s="633">
        <v>0.78930107329697685</v>
      </c>
      <c r="S123" s="638">
        <v>20.059999999999999</v>
      </c>
    </row>
    <row r="124" spans="1:19" ht="14.45" customHeight="1" x14ac:dyDescent="0.2">
      <c r="A124" s="627" t="s">
        <v>1864</v>
      </c>
      <c r="B124" s="628" t="s">
        <v>1865</v>
      </c>
      <c r="C124" s="628" t="s">
        <v>576</v>
      </c>
      <c r="D124" s="628" t="s">
        <v>947</v>
      </c>
      <c r="E124" s="628" t="s">
        <v>1869</v>
      </c>
      <c r="F124" s="628" t="s">
        <v>1896</v>
      </c>
      <c r="G124" s="628" t="s">
        <v>1897</v>
      </c>
      <c r="H124" s="637">
        <v>30</v>
      </c>
      <c r="I124" s="637">
        <v>59576.099999999991</v>
      </c>
      <c r="J124" s="628">
        <v>1.8207732099600791</v>
      </c>
      <c r="K124" s="628">
        <v>1985.8699999999997</v>
      </c>
      <c r="L124" s="637">
        <v>18</v>
      </c>
      <c r="M124" s="637">
        <v>32720.220000000008</v>
      </c>
      <c r="N124" s="628">
        <v>1</v>
      </c>
      <c r="O124" s="628">
        <v>1817.7900000000004</v>
      </c>
      <c r="P124" s="637"/>
      <c r="Q124" s="637"/>
      <c r="R124" s="633"/>
      <c r="S124" s="638"/>
    </row>
    <row r="125" spans="1:19" ht="14.45" customHeight="1" x14ac:dyDescent="0.2">
      <c r="A125" s="627" t="s">
        <v>1864</v>
      </c>
      <c r="B125" s="628" t="s">
        <v>1865</v>
      </c>
      <c r="C125" s="628" t="s">
        <v>576</v>
      </c>
      <c r="D125" s="628" t="s">
        <v>947</v>
      </c>
      <c r="E125" s="628" t="s">
        <v>1869</v>
      </c>
      <c r="F125" s="628" t="s">
        <v>1898</v>
      </c>
      <c r="G125" s="628" t="s">
        <v>1899</v>
      </c>
      <c r="H125" s="637">
        <v>760</v>
      </c>
      <c r="I125" s="637">
        <v>150198.79999999999</v>
      </c>
      <c r="J125" s="628">
        <v>0.64697358672616678</v>
      </c>
      <c r="K125" s="628">
        <v>197.63</v>
      </c>
      <c r="L125" s="637">
        <v>1200</v>
      </c>
      <c r="M125" s="637">
        <v>232156</v>
      </c>
      <c r="N125" s="628">
        <v>1</v>
      </c>
      <c r="O125" s="628">
        <v>193.46333333333334</v>
      </c>
      <c r="P125" s="637"/>
      <c r="Q125" s="637"/>
      <c r="R125" s="633"/>
      <c r="S125" s="638"/>
    </row>
    <row r="126" spans="1:19" ht="14.45" customHeight="1" x14ac:dyDescent="0.2">
      <c r="A126" s="627" t="s">
        <v>1864</v>
      </c>
      <c r="B126" s="628" t="s">
        <v>1865</v>
      </c>
      <c r="C126" s="628" t="s">
        <v>576</v>
      </c>
      <c r="D126" s="628" t="s">
        <v>947</v>
      </c>
      <c r="E126" s="628" t="s">
        <v>1869</v>
      </c>
      <c r="F126" s="628" t="s">
        <v>1900</v>
      </c>
      <c r="G126" s="628" t="s">
        <v>1901</v>
      </c>
      <c r="H126" s="637">
        <v>134029</v>
      </c>
      <c r="I126" s="637">
        <v>503525.93</v>
      </c>
      <c r="J126" s="628">
        <v>1.7888636096378365</v>
      </c>
      <c r="K126" s="628">
        <v>3.7568431458863381</v>
      </c>
      <c r="L126" s="637">
        <v>75265</v>
      </c>
      <c r="M126" s="637">
        <v>281478.10000000003</v>
      </c>
      <c r="N126" s="628">
        <v>1</v>
      </c>
      <c r="O126" s="628">
        <v>3.7398272769547605</v>
      </c>
      <c r="P126" s="637">
        <v>53275</v>
      </c>
      <c r="Q126" s="637">
        <v>194986.50000000003</v>
      </c>
      <c r="R126" s="633">
        <v>0.69272351916543418</v>
      </c>
      <c r="S126" s="638">
        <v>3.6600000000000006</v>
      </c>
    </row>
    <row r="127" spans="1:19" ht="14.45" customHeight="1" x14ac:dyDescent="0.2">
      <c r="A127" s="627" t="s">
        <v>1864</v>
      </c>
      <c r="B127" s="628" t="s">
        <v>1865</v>
      </c>
      <c r="C127" s="628" t="s">
        <v>576</v>
      </c>
      <c r="D127" s="628" t="s">
        <v>947</v>
      </c>
      <c r="E127" s="628" t="s">
        <v>1869</v>
      </c>
      <c r="F127" s="628" t="s">
        <v>1902</v>
      </c>
      <c r="G127" s="628" t="s">
        <v>1903</v>
      </c>
      <c r="H127" s="637"/>
      <c r="I127" s="637"/>
      <c r="J127" s="628"/>
      <c r="K127" s="628"/>
      <c r="L127" s="637">
        <v>3849</v>
      </c>
      <c r="M127" s="637">
        <v>23247.960000000003</v>
      </c>
      <c r="N127" s="628">
        <v>1</v>
      </c>
      <c r="O127" s="628">
        <v>6.0400000000000009</v>
      </c>
      <c r="P127" s="637"/>
      <c r="Q127" s="637"/>
      <c r="R127" s="633"/>
      <c r="S127" s="638"/>
    </row>
    <row r="128" spans="1:19" ht="14.45" customHeight="1" x14ac:dyDescent="0.2">
      <c r="A128" s="627" t="s">
        <v>1864</v>
      </c>
      <c r="B128" s="628" t="s">
        <v>1865</v>
      </c>
      <c r="C128" s="628" t="s">
        <v>576</v>
      </c>
      <c r="D128" s="628" t="s">
        <v>947</v>
      </c>
      <c r="E128" s="628" t="s">
        <v>1869</v>
      </c>
      <c r="F128" s="628" t="s">
        <v>1904</v>
      </c>
      <c r="G128" s="628" t="s">
        <v>1905</v>
      </c>
      <c r="H128" s="637">
        <v>465</v>
      </c>
      <c r="I128" s="637">
        <v>72429.450000000012</v>
      </c>
      <c r="J128" s="628"/>
      <c r="K128" s="628">
        <v>155.76225806451615</v>
      </c>
      <c r="L128" s="637"/>
      <c r="M128" s="637"/>
      <c r="N128" s="628"/>
      <c r="O128" s="628"/>
      <c r="P128" s="637"/>
      <c r="Q128" s="637"/>
      <c r="R128" s="633"/>
      <c r="S128" s="638"/>
    </row>
    <row r="129" spans="1:19" ht="14.45" customHeight="1" x14ac:dyDescent="0.2">
      <c r="A129" s="627" t="s">
        <v>1864</v>
      </c>
      <c r="B129" s="628" t="s">
        <v>1865</v>
      </c>
      <c r="C129" s="628" t="s">
        <v>576</v>
      </c>
      <c r="D129" s="628" t="s">
        <v>947</v>
      </c>
      <c r="E129" s="628" t="s">
        <v>1869</v>
      </c>
      <c r="F129" s="628" t="s">
        <v>1906</v>
      </c>
      <c r="G129" s="628" t="s">
        <v>1907</v>
      </c>
      <c r="H129" s="637">
        <v>2976</v>
      </c>
      <c r="I129" s="637">
        <v>61574.04</v>
      </c>
      <c r="J129" s="628">
        <v>0.57032042365256408</v>
      </c>
      <c r="K129" s="628">
        <v>20.690201612903227</v>
      </c>
      <c r="L129" s="637">
        <v>5300</v>
      </c>
      <c r="M129" s="637">
        <v>107963.93999999999</v>
      </c>
      <c r="N129" s="628">
        <v>1</v>
      </c>
      <c r="O129" s="628">
        <v>20.370554716981129</v>
      </c>
      <c r="P129" s="637">
        <v>2571.5</v>
      </c>
      <c r="Q129" s="637">
        <v>52972.9</v>
      </c>
      <c r="R129" s="633">
        <v>0.49065363861304068</v>
      </c>
      <c r="S129" s="638">
        <v>20.6</v>
      </c>
    </row>
    <row r="130" spans="1:19" ht="14.45" customHeight="1" x14ac:dyDescent="0.2">
      <c r="A130" s="627" t="s">
        <v>1864</v>
      </c>
      <c r="B130" s="628" t="s">
        <v>1865</v>
      </c>
      <c r="C130" s="628" t="s">
        <v>576</v>
      </c>
      <c r="D130" s="628" t="s">
        <v>947</v>
      </c>
      <c r="E130" s="628" t="s">
        <v>1869</v>
      </c>
      <c r="F130" s="628" t="s">
        <v>1912</v>
      </c>
      <c r="G130" s="628" t="s">
        <v>1913</v>
      </c>
      <c r="H130" s="637">
        <v>6841</v>
      </c>
      <c r="I130" s="637">
        <v>134642.82</v>
      </c>
      <c r="J130" s="628"/>
      <c r="K130" s="628">
        <v>19.681745358865665</v>
      </c>
      <c r="L130" s="637"/>
      <c r="M130" s="637"/>
      <c r="N130" s="628"/>
      <c r="O130" s="628"/>
      <c r="P130" s="637"/>
      <c r="Q130" s="637"/>
      <c r="R130" s="633"/>
      <c r="S130" s="638"/>
    </row>
    <row r="131" spans="1:19" ht="14.45" customHeight="1" x14ac:dyDescent="0.2">
      <c r="A131" s="627" t="s">
        <v>1864</v>
      </c>
      <c r="B131" s="628" t="s">
        <v>1865</v>
      </c>
      <c r="C131" s="628" t="s">
        <v>576</v>
      </c>
      <c r="D131" s="628" t="s">
        <v>947</v>
      </c>
      <c r="E131" s="628" t="s">
        <v>1869</v>
      </c>
      <c r="F131" s="628" t="s">
        <v>1914</v>
      </c>
      <c r="G131" s="628" t="s">
        <v>1915</v>
      </c>
      <c r="H131" s="637"/>
      <c r="I131" s="637"/>
      <c r="J131" s="628"/>
      <c r="K131" s="628"/>
      <c r="L131" s="637">
        <v>203</v>
      </c>
      <c r="M131" s="637">
        <v>1717.38</v>
      </c>
      <c r="N131" s="628">
        <v>1</v>
      </c>
      <c r="O131" s="628">
        <v>8.4600000000000009</v>
      </c>
      <c r="P131" s="637"/>
      <c r="Q131" s="637"/>
      <c r="R131" s="633"/>
      <c r="S131" s="638"/>
    </row>
    <row r="132" spans="1:19" ht="14.45" customHeight="1" x14ac:dyDescent="0.2">
      <c r="A132" s="627" t="s">
        <v>1864</v>
      </c>
      <c r="B132" s="628" t="s">
        <v>1865</v>
      </c>
      <c r="C132" s="628" t="s">
        <v>576</v>
      </c>
      <c r="D132" s="628" t="s">
        <v>947</v>
      </c>
      <c r="E132" s="628" t="s">
        <v>1869</v>
      </c>
      <c r="F132" s="628" t="s">
        <v>1922</v>
      </c>
      <c r="G132" s="628" t="s">
        <v>1923</v>
      </c>
      <c r="H132" s="637"/>
      <c r="I132" s="637"/>
      <c r="J132" s="628"/>
      <c r="K132" s="628"/>
      <c r="L132" s="637">
        <v>10</v>
      </c>
      <c r="M132" s="637">
        <v>422.8</v>
      </c>
      <c r="N132" s="628">
        <v>1</v>
      </c>
      <c r="O132" s="628">
        <v>42.28</v>
      </c>
      <c r="P132" s="637"/>
      <c r="Q132" s="637"/>
      <c r="R132" s="633"/>
      <c r="S132" s="638"/>
    </row>
    <row r="133" spans="1:19" ht="14.45" customHeight="1" x14ac:dyDescent="0.2">
      <c r="A133" s="627" t="s">
        <v>1864</v>
      </c>
      <c r="B133" s="628" t="s">
        <v>1865</v>
      </c>
      <c r="C133" s="628" t="s">
        <v>576</v>
      </c>
      <c r="D133" s="628" t="s">
        <v>947</v>
      </c>
      <c r="E133" s="628" t="s">
        <v>1926</v>
      </c>
      <c r="F133" s="628" t="s">
        <v>1927</v>
      </c>
      <c r="G133" s="628" t="s">
        <v>1928</v>
      </c>
      <c r="H133" s="637">
        <v>54</v>
      </c>
      <c r="I133" s="637">
        <v>1998</v>
      </c>
      <c r="J133" s="628">
        <v>1.5022556390977444</v>
      </c>
      <c r="K133" s="628">
        <v>37</v>
      </c>
      <c r="L133" s="637">
        <v>35</v>
      </c>
      <c r="M133" s="637">
        <v>1330</v>
      </c>
      <c r="N133" s="628">
        <v>1</v>
      </c>
      <c r="O133" s="628">
        <v>38</v>
      </c>
      <c r="P133" s="637">
        <v>25</v>
      </c>
      <c r="Q133" s="637">
        <v>950</v>
      </c>
      <c r="R133" s="633">
        <v>0.7142857142857143</v>
      </c>
      <c r="S133" s="638">
        <v>38</v>
      </c>
    </row>
    <row r="134" spans="1:19" ht="14.45" customHeight="1" x14ac:dyDescent="0.2">
      <c r="A134" s="627" t="s">
        <v>1864</v>
      </c>
      <c r="B134" s="628" t="s">
        <v>1865</v>
      </c>
      <c r="C134" s="628" t="s">
        <v>576</v>
      </c>
      <c r="D134" s="628" t="s">
        <v>947</v>
      </c>
      <c r="E134" s="628" t="s">
        <v>1926</v>
      </c>
      <c r="F134" s="628" t="s">
        <v>1929</v>
      </c>
      <c r="G134" s="628" t="s">
        <v>1930</v>
      </c>
      <c r="H134" s="637">
        <v>46</v>
      </c>
      <c r="I134" s="637">
        <v>20424</v>
      </c>
      <c r="J134" s="628">
        <v>0.95190156599552578</v>
      </c>
      <c r="K134" s="628">
        <v>444</v>
      </c>
      <c r="L134" s="637">
        <v>48</v>
      </c>
      <c r="M134" s="637">
        <v>21456</v>
      </c>
      <c r="N134" s="628">
        <v>1</v>
      </c>
      <c r="O134" s="628">
        <v>447</v>
      </c>
      <c r="P134" s="637">
        <v>5</v>
      </c>
      <c r="Q134" s="637">
        <v>2245</v>
      </c>
      <c r="R134" s="633">
        <v>0.10463273676360925</v>
      </c>
      <c r="S134" s="638">
        <v>449</v>
      </c>
    </row>
    <row r="135" spans="1:19" ht="14.45" customHeight="1" x14ac:dyDescent="0.2">
      <c r="A135" s="627" t="s">
        <v>1864</v>
      </c>
      <c r="B135" s="628" t="s">
        <v>1865</v>
      </c>
      <c r="C135" s="628" t="s">
        <v>576</v>
      </c>
      <c r="D135" s="628" t="s">
        <v>947</v>
      </c>
      <c r="E135" s="628" t="s">
        <v>1926</v>
      </c>
      <c r="F135" s="628" t="s">
        <v>1931</v>
      </c>
      <c r="G135" s="628" t="s">
        <v>1932</v>
      </c>
      <c r="H135" s="637">
        <v>327</v>
      </c>
      <c r="I135" s="637">
        <v>58206</v>
      </c>
      <c r="J135" s="628">
        <v>0.994413407821229</v>
      </c>
      <c r="K135" s="628">
        <v>178</v>
      </c>
      <c r="L135" s="637">
        <v>327</v>
      </c>
      <c r="M135" s="637">
        <v>58533</v>
      </c>
      <c r="N135" s="628">
        <v>1</v>
      </c>
      <c r="O135" s="628">
        <v>179</v>
      </c>
      <c r="P135" s="637">
        <v>168</v>
      </c>
      <c r="Q135" s="637">
        <v>30240</v>
      </c>
      <c r="R135" s="633">
        <v>0.51663164368817593</v>
      </c>
      <c r="S135" s="638">
        <v>180</v>
      </c>
    </row>
    <row r="136" spans="1:19" ht="14.45" customHeight="1" x14ac:dyDescent="0.2">
      <c r="A136" s="627" t="s">
        <v>1864</v>
      </c>
      <c r="B136" s="628" t="s">
        <v>1865</v>
      </c>
      <c r="C136" s="628" t="s">
        <v>576</v>
      </c>
      <c r="D136" s="628" t="s">
        <v>947</v>
      </c>
      <c r="E136" s="628" t="s">
        <v>1926</v>
      </c>
      <c r="F136" s="628" t="s">
        <v>1935</v>
      </c>
      <c r="G136" s="628" t="s">
        <v>1936</v>
      </c>
      <c r="H136" s="637">
        <v>3</v>
      </c>
      <c r="I136" s="637">
        <v>954</v>
      </c>
      <c r="J136" s="628"/>
      <c r="K136" s="628">
        <v>318</v>
      </c>
      <c r="L136" s="637"/>
      <c r="M136" s="637"/>
      <c r="N136" s="628"/>
      <c r="O136" s="628"/>
      <c r="P136" s="637"/>
      <c r="Q136" s="637"/>
      <c r="R136" s="633"/>
      <c r="S136" s="638"/>
    </row>
    <row r="137" spans="1:19" ht="14.45" customHeight="1" x14ac:dyDescent="0.2">
      <c r="A137" s="627" t="s">
        <v>1864</v>
      </c>
      <c r="B137" s="628" t="s">
        <v>1865</v>
      </c>
      <c r="C137" s="628" t="s">
        <v>576</v>
      </c>
      <c r="D137" s="628" t="s">
        <v>947</v>
      </c>
      <c r="E137" s="628" t="s">
        <v>1926</v>
      </c>
      <c r="F137" s="628" t="s">
        <v>1937</v>
      </c>
      <c r="G137" s="628" t="s">
        <v>1938</v>
      </c>
      <c r="H137" s="637"/>
      <c r="I137" s="637"/>
      <c r="J137" s="628"/>
      <c r="K137" s="628"/>
      <c r="L137" s="637">
        <v>1</v>
      </c>
      <c r="M137" s="637">
        <v>1427</v>
      </c>
      <c r="N137" s="628">
        <v>1</v>
      </c>
      <c r="O137" s="628">
        <v>1427</v>
      </c>
      <c r="P137" s="637"/>
      <c r="Q137" s="637"/>
      <c r="R137" s="633"/>
      <c r="S137" s="638"/>
    </row>
    <row r="138" spans="1:19" ht="14.45" customHeight="1" x14ac:dyDescent="0.2">
      <c r="A138" s="627" t="s">
        <v>1864</v>
      </c>
      <c r="B138" s="628" t="s">
        <v>1865</v>
      </c>
      <c r="C138" s="628" t="s">
        <v>576</v>
      </c>
      <c r="D138" s="628" t="s">
        <v>947</v>
      </c>
      <c r="E138" s="628" t="s">
        <v>1926</v>
      </c>
      <c r="F138" s="628" t="s">
        <v>1939</v>
      </c>
      <c r="G138" s="628" t="s">
        <v>1940</v>
      </c>
      <c r="H138" s="637">
        <v>7</v>
      </c>
      <c r="I138" s="637">
        <v>14280</v>
      </c>
      <c r="J138" s="628">
        <v>0.49829018075232046</v>
      </c>
      <c r="K138" s="628">
        <v>2040</v>
      </c>
      <c r="L138" s="637">
        <v>14</v>
      </c>
      <c r="M138" s="637">
        <v>28658</v>
      </c>
      <c r="N138" s="628">
        <v>1</v>
      </c>
      <c r="O138" s="628">
        <v>2047</v>
      </c>
      <c r="P138" s="637">
        <v>8</v>
      </c>
      <c r="Q138" s="637">
        <v>16416</v>
      </c>
      <c r="R138" s="633">
        <v>0.57282434224300371</v>
      </c>
      <c r="S138" s="638">
        <v>2052</v>
      </c>
    </row>
    <row r="139" spans="1:19" ht="14.45" customHeight="1" x14ac:dyDescent="0.2">
      <c r="A139" s="627" t="s">
        <v>1864</v>
      </c>
      <c r="B139" s="628" t="s">
        <v>1865</v>
      </c>
      <c r="C139" s="628" t="s">
        <v>576</v>
      </c>
      <c r="D139" s="628" t="s">
        <v>947</v>
      </c>
      <c r="E139" s="628" t="s">
        <v>1926</v>
      </c>
      <c r="F139" s="628" t="s">
        <v>1943</v>
      </c>
      <c r="G139" s="628" t="s">
        <v>1944</v>
      </c>
      <c r="H139" s="637">
        <v>1</v>
      </c>
      <c r="I139" s="637">
        <v>667</v>
      </c>
      <c r="J139" s="628"/>
      <c r="K139" s="628">
        <v>667</v>
      </c>
      <c r="L139" s="637"/>
      <c r="M139" s="637"/>
      <c r="N139" s="628"/>
      <c r="O139" s="628"/>
      <c r="P139" s="637"/>
      <c r="Q139" s="637"/>
      <c r="R139" s="633"/>
      <c r="S139" s="638"/>
    </row>
    <row r="140" spans="1:19" ht="14.45" customHeight="1" x14ac:dyDescent="0.2">
      <c r="A140" s="627" t="s">
        <v>1864</v>
      </c>
      <c r="B140" s="628" t="s">
        <v>1865</v>
      </c>
      <c r="C140" s="628" t="s">
        <v>576</v>
      </c>
      <c r="D140" s="628" t="s">
        <v>947</v>
      </c>
      <c r="E140" s="628" t="s">
        <v>1926</v>
      </c>
      <c r="F140" s="628" t="s">
        <v>1947</v>
      </c>
      <c r="G140" s="628" t="s">
        <v>1948</v>
      </c>
      <c r="H140" s="637">
        <v>12</v>
      </c>
      <c r="I140" s="637">
        <v>17184</v>
      </c>
      <c r="J140" s="628">
        <v>1.7083209066507605</v>
      </c>
      <c r="K140" s="628">
        <v>1432</v>
      </c>
      <c r="L140" s="637">
        <v>7</v>
      </c>
      <c r="M140" s="637">
        <v>10059</v>
      </c>
      <c r="N140" s="628">
        <v>1</v>
      </c>
      <c r="O140" s="628">
        <v>1437</v>
      </c>
      <c r="P140" s="637">
        <v>10</v>
      </c>
      <c r="Q140" s="637">
        <v>14410</v>
      </c>
      <c r="R140" s="633">
        <v>1.4325479669947312</v>
      </c>
      <c r="S140" s="638">
        <v>1441</v>
      </c>
    </row>
    <row r="141" spans="1:19" ht="14.45" customHeight="1" x14ac:dyDescent="0.2">
      <c r="A141" s="627" t="s">
        <v>1864</v>
      </c>
      <c r="B141" s="628" t="s">
        <v>1865</v>
      </c>
      <c r="C141" s="628" t="s">
        <v>576</v>
      </c>
      <c r="D141" s="628" t="s">
        <v>947</v>
      </c>
      <c r="E141" s="628" t="s">
        <v>1926</v>
      </c>
      <c r="F141" s="628" t="s">
        <v>1949</v>
      </c>
      <c r="G141" s="628" t="s">
        <v>1950</v>
      </c>
      <c r="H141" s="637">
        <v>34</v>
      </c>
      <c r="I141" s="637">
        <v>65086</v>
      </c>
      <c r="J141" s="628">
        <v>3.0817234848484847</v>
      </c>
      <c r="K141" s="628">
        <v>1914.2941176470588</v>
      </c>
      <c r="L141" s="637">
        <v>11</v>
      </c>
      <c r="M141" s="637">
        <v>21120</v>
      </c>
      <c r="N141" s="628">
        <v>1</v>
      </c>
      <c r="O141" s="628">
        <v>1920</v>
      </c>
      <c r="P141" s="637">
        <v>19</v>
      </c>
      <c r="Q141" s="637">
        <v>36575</v>
      </c>
      <c r="R141" s="633">
        <v>1.7317708333333333</v>
      </c>
      <c r="S141" s="638">
        <v>1925</v>
      </c>
    </row>
    <row r="142" spans="1:19" ht="14.45" customHeight="1" x14ac:dyDescent="0.2">
      <c r="A142" s="627" t="s">
        <v>1864</v>
      </c>
      <c r="B142" s="628" t="s">
        <v>1865</v>
      </c>
      <c r="C142" s="628" t="s">
        <v>576</v>
      </c>
      <c r="D142" s="628" t="s">
        <v>947</v>
      </c>
      <c r="E142" s="628" t="s">
        <v>1926</v>
      </c>
      <c r="F142" s="628" t="s">
        <v>1953</v>
      </c>
      <c r="G142" s="628" t="s">
        <v>1954</v>
      </c>
      <c r="H142" s="637">
        <v>19</v>
      </c>
      <c r="I142" s="637">
        <v>23066</v>
      </c>
      <c r="J142" s="628">
        <v>2.1024519186947406</v>
      </c>
      <c r="K142" s="628">
        <v>1214</v>
      </c>
      <c r="L142" s="637">
        <v>9</v>
      </c>
      <c r="M142" s="637">
        <v>10971</v>
      </c>
      <c r="N142" s="628">
        <v>1</v>
      </c>
      <c r="O142" s="628">
        <v>1219</v>
      </c>
      <c r="P142" s="637">
        <v>7</v>
      </c>
      <c r="Q142" s="637">
        <v>8561</v>
      </c>
      <c r="R142" s="633">
        <v>0.78032996080576067</v>
      </c>
      <c r="S142" s="638">
        <v>1223</v>
      </c>
    </row>
    <row r="143" spans="1:19" ht="14.45" customHeight="1" x14ac:dyDescent="0.2">
      <c r="A143" s="627" t="s">
        <v>1864</v>
      </c>
      <c r="B143" s="628" t="s">
        <v>1865</v>
      </c>
      <c r="C143" s="628" t="s">
        <v>576</v>
      </c>
      <c r="D143" s="628" t="s">
        <v>947</v>
      </c>
      <c r="E143" s="628" t="s">
        <v>1926</v>
      </c>
      <c r="F143" s="628" t="s">
        <v>1955</v>
      </c>
      <c r="G143" s="628" t="s">
        <v>1956</v>
      </c>
      <c r="H143" s="637">
        <v>30</v>
      </c>
      <c r="I143" s="637">
        <v>20460</v>
      </c>
      <c r="J143" s="628">
        <v>1.6593673965936739</v>
      </c>
      <c r="K143" s="628">
        <v>682</v>
      </c>
      <c r="L143" s="637">
        <v>18</v>
      </c>
      <c r="M143" s="637">
        <v>12330</v>
      </c>
      <c r="N143" s="628">
        <v>1</v>
      </c>
      <c r="O143" s="628">
        <v>685</v>
      </c>
      <c r="P143" s="637"/>
      <c r="Q143" s="637"/>
      <c r="R143" s="633"/>
      <c r="S143" s="638"/>
    </row>
    <row r="144" spans="1:19" ht="14.45" customHeight="1" x14ac:dyDescent="0.2">
      <c r="A144" s="627" t="s">
        <v>1864</v>
      </c>
      <c r="B144" s="628" t="s">
        <v>1865</v>
      </c>
      <c r="C144" s="628" t="s">
        <v>576</v>
      </c>
      <c r="D144" s="628" t="s">
        <v>947</v>
      </c>
      <c r="E144" s="628" t="s">
        <v>1926</v>
      </c>
      <c r="F144" s="628" t="s">
        <v>1957</v>
      </c>
      <c r="G144" s="628" t="s">
        <v>1958</v>
      </c>
      <c r="H144" s="637">
        <v>14</v>
      </c>
      <c r="I144" s="637">
        <v>10038</v>
      </c>
      <c r="J144" s="628">
        <v>1.0724358974358974</v>
      </c>
      <c r="K144" s="628">
        <v>717</v>
      </c>
      <c r="L144" s="637">
        <v>13</v>
      </c>
      <c r="M144" s="637">
        <v>9360</v>
      </c>
      <c r="N144" s="628">
        <v>1</v>
      </c>
      <c r="O144" s="628">
        <v>720</v>
      </c>
      <c r="P144" s="637">
        <v>6</v>
      </c>
      <c r="Q144" s="637">
        <v>4332</v>
      </c>
      <c r="R144" s="633">
        <v>0.46282051282051284</v>
      </c>
      <c r="S144" s="638">
        <v>722</v>
      </c>
    </row>
    <row r="145" spans="1:19" ht="14.45" customHeight="1" x14ac:dyDescent="0.2">
      <c r="A145" s="627" t="s">
        <v>1864</v>
      </c>
      <c r="B145" s="628" t="s">
        <v>1865</v>
      </c>
      <c r="C145" s="628" t="s">
        <v>576</v>
      </c>
      <c r="D145" s="628" t="s">
        <v>947</v>
      </c>
      <c r="E145" s="628" t="s">
        <v>1926</v>
      </c>
      <c r="F145" s="628" t="s">
        <v>1959</v>
      </c>
      <c r="G145" s="628" t="s">
        <v>1960</v>
      </c>
      <c r="H145" s="637">
        <v>1</v>
      </c>
      <c r="I145" s="637">
        <v>2641</v>
      </c>
      <c r="J145" s="628"/>
      <c r="K145" s="628">
        <v>2641</v>
      </c>
      <c r="L145" s="637"/>
      <c r="M145" s="637"/>
      <c r="N145" s="628"/>
      <c r="O145" s="628"/>
      <c r="P145" s="637"/>
      <c r="Q145" s="637"/>
      <c r="R145" s="633"/>
      <c r="S145" s="638"/>
    </row>
    <row r="146" spans="1:19" ht="14.45" customHeight="1" x14ac:dyDescent="0.2">
      <c r="A146" s="627" t="s">
        <v>1864</v>
      </c>
      <c r="B146" s="628" t="s">
        <v>1865</v>
      </c>
      <c r="C146" s="628" t="s">
        <v>576</v>
      </c>
      <c r="D146" s="628" t="s">
        <v>947</v>
      </c>
      <c r="E146" s="628" t="s">
        <v>1926</v>
      </c>
      <c r="F146" s="628" t="s">
        <v>1961</v>
      </c>
      <c r="G146" s="628" t="s">
        <v>1962</v>
      </c>
      <c r="H146" s="637">
        <v>802</v>
      </c>
      <c r="I146" s="637">
        <v>1464452</v>
      </c>
      <c r="J146" s="628">
        <v>1.0721312867607762</v>
      </c>
      <c r="K146" s="628">
        <v>1826</v>
      </c>
      <c r="L146" s="637">
        <v>746</v>
      </c>
      <c r="M146" s="637">
        <v>1365926</v>
      </c>
      <c r="N146" s="628">
        <v>1</v>
      </c>
      <c r="O146" s="628">
        <v>1831</v>
      </c>
      <c r="P146" s="637">
        <v>244</v>
      </c>
      <c r="Q146" s="637">
        <v>447740</v>
      </c>
      <c r="R146" s="633">
        <v>0.32779228157308671</v>
      </c>
      <c r="S146" s="638">
        <v>1835</v>
      </c>
    </row>
    <row r="147" spans="1:19" ht="14.45" customHeight="1" x14ac:dyDescent="0.2">
      <c r="A147" s="627" t="s">
        <v>1864</v>
      </c>
      <c r="B147" s="628" t="s">
        <v>1865</v>
      </c>
      <c r="C147" s="628" t="s">
        <v>576</v>
      </c>
      <c r="D147" s="628" t="s">
        <v>947</v>
      </c>
      <c r="E147" s="628" t="s">
        <v>1926</v>
      </c>
      <c r="F147" s="628" t="s">
        <v>1963</v>
      </c>
      <c r="G147" s="628" t="s">
        <v>1964</v>
      </c>
      <c r="H147" s="637">
        <v>288</v>
      </c>
      <c r="I147" s="637">
        <v>123840</v>
      </c>
      <c r="J147" s="628">
        <v>0.74825986078886308</v>
      </c>
      <c r="K147" s="628">
        <v>430</v>
      </c>
      <c r="L147" s="637">
        <v>384</v>
      </c>
      <c r="M147" s="637">
        <v>165504</v>
      </c>
      <c r="N147" s="628">
        <v>1</v>
      </c>
      <c r="O147" s="628">
        <v>431</v>
      </c>
      <c r="P147" s="637">
        <v>77</v>
      </c>
      <c r="Q147" s="637">
        <v>33341</v>
      </c>
      <c r="R147" s="633">
        <v>0.20145132443928848</v>
      </c>
      <c r="S147" s="638">
        <v>433</v>
      </c>
    </row>
    <row r="148" spans="1:19" ht="14.45" customHeight="1" x14ac:dyDescent="0.2">
      <c r="A148" s="627" t="s">
        <v>1864</v>
      </c>
      <c r="B148" s="628" t="s">
        <v>1865</v>
      </c>
      <c r="C148" s="628" t="s">
        <v>576</v>
      </c>
      <c r="D148" s="628" t="s">
        <v>947</v>
      </c>
      <c r="E148" s="628" t="s">
        <v>1926</v>
      </c>
      <c r="F148" s="628" t="s">
        <v>1965</v>
      </c>
      <c r="G148" s="628" t="s">
        <v>1966</v>
      </c>
      <c r="H148" s="637">
        <v>10</v>
      </c>
      <c r="I148" s="637">
        <v>35220</v>
      </c>
      <c r="J148" s="628">
        <v>0.36921722175047961</v>
      </c>
      <c r="K148" s="628">
        <v>3522</v>
      </c>
      <c r="L148" s="637">
        <v>27</v>
      </c>
      <c r="M148" s="637">
        <v>95391</v>
      </c>
      <c r="N148" s="628">
        <v>1</v>
      </c>
      <c r="O148" s="628">
        <v>3533</v>
      </c>
      <c r="P148" s="637">
        <v>15</v>
      </c>
      <c r="Q148" s="637">
        <v>53145</v>
      </c>
      <c r="R148" s="633">
        <v>0.55712803094631569</v>
      </c>
      <c r="S148" s="638">
        <v>3543</v>
      </c>
    </row>
    <row r="149" spans="1:19" ht="14.45" customHeight="1" x14ac:dyDescent="0.2">
      <c r="A149" s="627" t="s">
        <v>1864</v>
      </c>
      <c r="B149" s="628" t="s">
        <v>1865</v>
      </c>
      <c r="C149" s="628" t="s">
        <v>576</v>
      </c>
      <c r="D149" s="628" t="s">
        <v>947</v>
      </c>
      <c r="E149" s="628" t="s">
        <v>1926</v>
      </c>
      <c r="F149" s="628" t="s">
        <v>1969</v>
      </c>
      <c r="G149" s="628" t="s">
        <v>1970</v>
      </c>
      <c r="H149" s="637">
        <v>307</v>
      </c>
      <c r="I149" s="637">
        <v>10233.34</v>
      </c>
      <c r="J149" s="628">
        <v>0.94461629065116637</v>
      </c>
      <c r="K149" s="628">
        <v>33.333355048859936</v>
      </c>
      <c r="L149" s="637">
        <v>325</v>
      </c>
      <c r="M149" s="637">
        <v>10833.33</v>
      </c>
      <c r="N149" s="628">
        <v>1</v>
      </c>
      <c r="O149" s="628">
        <v>33.333323076923079</v>
      </c>
      <c r="P149" s="637">
        <v>180</v>
      </c>
      <c r="Q149" s="637">
        <v>7210.01</v>
      </c>
      <c r="R149" s="633">
        <v>0.6655395893967968</v>
      </c>
      <c r="S149" s="638">
        <v>40.055611111111112</v>
      </c>
    </row>
    <row r="150" spans="1:19" ht="14.45" customHeight="1" x14ac:dyDescent="0.2">
      <c r="A150" s="627" t="s">
        <v>1864</v>
      </c>
      <c r="B150" s="628" t="s">
        <v>1865</v>
      </c>
      <c r="C150" s="628" t="s">
        <v>576</v>
      </c>
      <c r="D150" s="628" t="s">
        <v>947</v>
      </c>
      <c r="E150" s="628" t="s">
        <v>1926</v>
      </c>
      <c r="F150" s="628" t="s">
        <v>1971</v>
      </c>
      <c r="G150" s="628" t="s">
        <v>1972</v>
      </c>
      <c r="H150" s="637">
        <v>325</v>
      </c>
      <c r="I150" s="637">
        <v>12025</v>
      </c>
      <c r="J150" s="628">
        <v>0.96772895541606307</v>
      </c>
      <c r="K150" s="628">
        <v>37</v>
      </c>
      <c r="L150" s="637">
        <v>327</v>
      </c>
      <c r="M150" s="637">
        <v>12426</v>
      </c>
      <c r="N150" s="628">
        <v>1</v>
      </c>
      <c r="O150" s="628">
        <v>38</v>
      </c>
      <c r="P150" s="637">
        <v>168</v>
      </c>
      <c r="Q150" s="637">
        <v>6384</v>
      </c>
      <c r="R150" s="633">
        <v>0.51376146788990829</v>
      </c>
      <c r="S150" s="638">
        <v>38</v>
      </c>
    </row>
    <row r="151" spans="1:19" ht="14.45" customHeight="1" x14ac:dyDescent="0.2">
      <c r="A151" s="627" t="s">
        <v>1864</v>
      </c>
      <c r="B151" s="628" t="s">
        <v>1865</v>
      </c>
      <c r="C151" s="628" t="s">
        <v>576</v>
      </c>
      <c r="D151" s="628" t="s">
        <v>947</v>
      </c>
      <c r="E151" s="628" t="s">
        <v>1926</v>
      </c>
      <c r="F151" s="628" t="s">
        <v>1973</v>
      </c>
      <c r="G151" s="628" t="s">
        <v>1974</v>
      </c>
      <c r="H151" s="637">
        <v>129</v>
      </c>
      <c r="I151" s="637">
        <v>78819</v>
      </c>
      <c r="J151" s="628">
        <v>0.78754421374472927</v>
      </c>
      <c r="K151" s="628">
        <v>611</v>
      </c>
      <c r="L151" s="637">
        <v>163</v>
      </c>
      <c r="M151" s="637">
        <v>100082</v>
      </c>
      <c r="N151" s="628">
        <v>1</v>
      </c>
      <c r="O151" s="628">
        <v>614</v>
      </c>
      <c r="P151" s="637">
        <v>36</v>
      </c>
      <c r="Q151" s="637">
        <v>22248</v>
      </c>
      <c r="R151" s="633">
        <v>0.22229771587298416</v>
      </c>
      <c r="S151" s="638">
        <v>618</v>
      </c>
    </row>
    <row r="152" spans="1:19" ht="14.45" customHeight="1" x14ac:dyDescent="0.2">
      <c r="A152" s="627" t="s">
        <v>1864</v>
      </c>
      <c r="B152" s="628" t="s">
        <v>1865</v>
      </c>
      <c r="C152" s="628" t="s">
        <v>576</v>
      </c>
      <c r="D152" s="628" t="s">
        <v>947</v>
      </c>
      <c r="E152" s="628" t="s">
        <v>1926</v>
      </c>
      <c r="F152" s="628" t="s">
        <v>1975</v>
      </c>
      <c r="G152" s="628" t="s">
        <v>1976</v>
      </c>
      <c r="H152" s="637"/>
      <c r="I152" s="637"/>
      <c r="J152" s="628"/>
      <c r="K152" s="628"/>
      <c r="L152" s="637"/>
      <c r="M152" s="637"/>
      <c r="N152" s="628"/>
      <c r="O152" s="628"/>
      <c r="P152" s="637">
        <v>1</v>
      </c>
      <c r="Q152" s="637">
        <v>76</v>
      </c>
      <c r="R152" s="633"/>
      <c r="S152" s="638">
        <v>76</v>
      </c>
    </row>
    <row r="153" spans="1:19" ht="14.45" customHeight="1" x14ac:dyDescent="0.2">
      <c r="A153" s="627" t="s">
        <v>1864</v>
      </c>
      <c r="B153" s="628" t="s">
        <v>1865</v>
      </c>
      <c r="C153" s="628" t="s">
        <v>576</v>
      </c>
      <c r="D153" s="628" t="s">
        <v>947</v>
      </c>
      <c r="E153" s="628" t="s">
        <v>1926</v>
      </c>
      <c r="F153" s="628" t="s">
        <v>1979</v>
      </c>
      <c r="G153" s="628" t="s">
        <v>1980</v>
      </c>
      <c r="H153" s="637">
        <v>11</v>
      </c>
      <c r="I153" s="637">
        <v>4811</v>
      </c>
      <c r="J153" s="628">
        <v>1.8306697108066972</v>
      </c>
      <c r="K153" s="628">
        <v>437.36363636363637</v>
      </c>
      <c r="L153" s="637">
        <v>6</v>
      </c>
      <c r="M153" s="637">
        <v>2628</v>
      </c>
      <c r="N153" s="628">
        <v>1</v>
      </c>
      <c r="O153" s="628">
        <v>438</v>
      </c>
      <c r="P153" s="637">
        <v>4</v>
      </c>
      <c r="Q153" s="637">
        <v>1760</v>
      </c>
      <c r="R153" s="633">
        <v>0.66971080669710803</v>
      </c>
      <c r="S153" s="638">
        <v>440</v>
      </c>
    </row>
    <row r="154" spans="1:19" ht="14.45" customHeight="1" x14ac:dyDescent="0.2">
      <c r="A154" s="627" t="s">
        <v>1864</v>
      </c>
      <c r="B154" s="628" t="s">
        <v>1865</v>
      </c>
      <c r="C154" s="628" t="s">
        <v>576</v>
      </c>
      <c r="D154" s="628" t="s">
        <v>947</v>
      </c>
      <c r="E154" s="628" t="s">
        <v>1926</v>
      </c>
      <c r="F154" s="628" t="s">
        <v>1981</v>
      </c>
      <c r="G154" s="628" t="s">
        <v>1982</v>
      </c>
      <c r="H154" s="637">
        <v>183</v>
      </c>
      <c r="I154" s="637">
        <v>245753</v>
      </c>
      <c r="J154" s="628">
        <v>1.7713076884266368</v>
      </c>
      <c r="K154" s="628">
        <v>1342.9125683060108</v>
      </c>
      <c r="L154" s="637">
        <v>103</v>
      </c>
      <c r="M154" s="637">
        <v>138741</v>
      </c>
      <c r="N154" s="628">
        <v>1</v>
      </c>
      <c r="O154" s="628">
        <v>1347</v>
      </c>
      <c r="P154" s="637">
        <v>74</v>
      </c>
      <c r="Q154" s="637">
        <v>99974</v>
      </c>
      <c r="R154" s="633">
        <v>0.72058007366243582</v>
      </c>
      <c r="S154" s="638">
        <v>1351</v>
      </c>
    </row>
    <row r="155" spans="1:19" ht="14.45" customHeight="1" x14ac:dyDescent="0.2">
      <c r="A155" s="627" t="s">
        <v>1864</v>
      </c>
      <c r="B155" s="628" t="s">
        <v>1865</v>
      </c>
      <c r="C155" s="628" t="s">
        <v>576</v>
      </c>
      <c r="D155" s="628" t="s">
        <v>947</v>
      </c>
      <c r="E155" s="628" t="s">
        <v>1926</v>
      </c>
      <c r="F155" s="628" t="s">
        <v>1983</v>
      </c>
      <c r="G155" s="628" t="s">
        <v>1984</v>
      </c>
      <c r="H155" s="637">
        <v>47</v>
      </c>
      <c r="I155" s="637">
        <v>23974</v>
      </c>
      <c r="J155" s="628">
        <v>1.8729687500000001</v>
      </c>
      <c r="K155" s="628">
        <v>510.08510638297872</v>
      </c>
      <c r="L155" s="637">
        <v>25</v>
      </c>
      <c r="M155" s="637">
        <v>12800</v>
      </c>
      <c r="N155" s="628">
        <v>1</v>
      </c>
      <c r="O155" s="628">
        <v>512</v>
      </c>
      <c r="P155" s="637">
        <v>9</v>
      </c>
      <c r="Q155" s="637">
        <v>4626</v>
      </c>
      <c r="R155" s="633">
        <v>0.36140624999999998</v>
      </c>
      <c r="S155" s="638">
        <v>514</v>
      </c>
    </row>
    <row r="156" spans="1:19" ht="14.45" customHeight="1" x14ac:dyDescent="0.2">
      <c r="A156" s="627" t="s">
        <v>1864</v>
      </c>
      <c r="B156" s="628" t="s">
        <v>1865</v>
      </c>
      <c r="C156" s="628" t="s">
        <v>576</v>
      </c>
      <c r="D156" s="628" t="s">
        <v>947</v>
      </c>
      <c r="E156" s="628" t="s">
        <v>1926</v>
      </c>
      <c r="F156" s="628" t="s">
        <v>1985</v>
      </c>
      <c r="G156" s="628" t="s">
        <v>1986</v>
      </c>
      <c r="H156" s="637">
        <v>4</v>
      </c>
      <c r="I156" s="637">
        <v>9332</v>
      </c>
      <c r="J156" s="628">
        <v>0.79692570452604616</v>
      </c>
      <c r="K156" s="628">
        <v>2333</v>
      </c>
      <c r="L156" s="637">
        <v>5</v>
      </c>
      <c r="M156" s="637">
        <v>11710</v>
      </c>
      <c r="N156" s="628">
        <v>1</v>
      </c>
      <c r="O156" s="628">
        <v>2342</v>
      </c>
      <c r="P156" s="637">
        <v>4</v>
      </c>
      <c r="Q156" s="637">
        <v>9404</v>
      </c>
      <c r="R156" s="633">
        <v>0.80307429547395393</v>
      </c>
      <c r="S156" s="638">
        <v>2351</v>
      </c>
    </row>
    <row r="157" spans="1:19" ht="14.45" customHeight="1" x14ac:dyDescent="0.2">
      <c r="A157" s="627" t="s">
        <v>1864</v>
      </c>
      <c r="B157" s="628" t="s">
        <v>1865</v>
      </c>
      <c r="C157" s="628" t="s">
        <v>576</v>
      </c>
      <c r="D157" s="628" t="s">
        <v>947</v>
      </c>
      <c r="E157" s="628" t="s">
        <v>1926</v>
      </c>
      <c r="F157" s="628" t="s">
        <v>1987</v>
      </c>
      <c r="G157" s="628" t="s">
        <v>1988</v>
      </c>
      <c r="H157" s="637">
        <v>11</v>
      </c>
      <c r="I157" s="637">
        <v>29139</v>
      </c>
      <c r="J157" s="628">
        <v>3.6542513167795336</v>
      </c>
      <c r="K157" s="628">
        <v>2649</v>
      </c>
      <c r="L157" s="637">
        <v>3</v>
      </c>
      <c r="M157" s="637">
        <v>7974</v>
      </c>
      <c r="N157" s="628">
        <v>1</v>
      </c>
      <c r="O157" s="628">
        <v>2658</v>
      </c>
      <c r="P157" s="637"/>
      <c r="Q157" s="637"/>
      <c r="R157" s="633"/>
      <c r="S157" s="638"/>
    </row>
    <row r="158" spans="1:19" ht="14.45" customHeight="1" x14ac:dyDescent="0.2">
      <c r="A158" s="627" t="s">
        <v>1864</v>
      </c>
      <c r="B158" s="628" t="s">
        <v>1865</v>
      </c>
      <c r="C158" s="628" t="s">
        <v>576</v>
      </c>
      <c r="D158" s="628" t="s">
        <v>947</v>
      </c>
      <c r="E158" s="628" t="s">
        <v>1926</v>
      </c>
      <c r="F158" s="628" t="s">
        <v>1989</v>
      </c>
      <c r="G158" s="628" t="s">
        <v>1990</v>
      </c>
      <c r="H158" s="637"/>
      <c r="I158" s="637"/>
      <c r="J158" s="628"/>
      <c r="K158" s="628"/>
      <c r="L158" s="637"/>
      <c r="M158" s="637"/>
      <c r="N158" s="628"/>
      <c r="O158" s="628"/>
      <c r="P158" s="637">
        <v>14</v>
      </c>
      <c r="Q158" s="637">
        <v>5040</v>
      </c>
      <c r="R158" s="633"/>
      <c r="S158" s="638">
        <v>360</v>
      </c>
    </row>
    <row r="159" spans="1:19" ht="14.45" customHeight="1" x14ac:dyDescent="0.2">
      <c r="A159" s="627" t="s">
        <v>1864</v>
      </c>
      <c r="B159" s="628" t="s">
        <v>1865</v>
      </c>
      <c r="C159" s="628" t="s">
        <v>576</v>
      </c>
      <c r="D159" s="628" t="s">
        <v>947</v>
      </c>
      <c r="E159" s="628" t="s">
        <v>1926</v>
      </c>
      <c r="F159" s="628" t="s">
        <v>1991</v>
      </c>
      <c r="G159" s="628" t="s">
        <v>1992</v>
      </c>
      <c r="H159" s="637">
        <v>0</v>
      </c>
      <c r="I159" s="637">
        <v>0</v>
      </c>
      <c r="J159" s="628"/>
      <c r="K159" s="628"/>
      <c r="L159" s="637"/>
      <c r="M159" s="637"/>
      <c r="N159" s="628"/>
      <c r="O159" s="628"/>
      <c r="P159" s="637"/>
      <c r="Q159" s="637"/>
      <c r="R159" s="633"/>
      <c r="S159" s="638"/>
    </row>
    <row r="160" spans="1:19" ht="14.45" customHeight="1" x14ac:dyDescent="0.2">
      <c r="A160" s="627" t="s">
        <v>1864</v>
      </c>
      <c r="B160" s="628" t="s">
        <v>1865</v>
      </c>
      <c r="C160" s="628" t="s">
        <v>576</v>
      </c>
      <c r="D160" s="628" t="s">
        <v>947</v>
      </c>
      <c r="E160" s="628" t="s">
        <v>1926</v>
      </c>
      <c r="F160" s="628" t="s">
        <v>1993</v>
      </c>
      <c r="G160" s="628" t="s">
        <v>1994</v>
      </c>
      <c r="H160" s="637">
        <v>1</v>
      </c>
      <c r="I160" s="637">
        <v>196</v>
      </c>
      <c r="J160" s="628"/>
      <c r="K160" s="628">
        <v>196</v>
      </c>
      <c r="L160" s="637"/>
      <c r="M160" s="637"/>
      <c r="N160" s="628"/>
      <c r="O160" s="628"/>
      <c r="P160" s="637"/>
      <c r="Q160" s="637"/>
      <c r="R160" s="633"/>
      <c r="S160" s="638"/>
    </row>
    <row r="161" spans="1:19" ht="14.45" customHeight="1" x14ac:dyDescent="0.2">
      <c r="A161" s="627" t="s">
        <v>1864</v>
      </c>
      <c r="B161" s="628" t="s">
        <v>1865</v>
      </c>
      <c r="C161" s="628" t="s">
        <v>576</v>
      </c>
      <c r="D161" s="628" t="s">
        <v>947</v>
      </c>
      <c r="E161" s="628" t="s">
        <v>1926</v>
      </c>
      <c r="F161" s="628" t="s">
        <v>1995</v>
      </c>
      <c r="G161" s="628" t="s">
        <v>1996</v>
      </c>
      <c r="H161" s="637">
        <v>2</v>
      </c>
      <c r="I161" s="637">
        <v>2080</v>
      </c>
      <c r="J161" s="628"/>
      <c r="K161" s="628">
        <v>1040</v>
      </c>
      <c r="L161" s="637"/>
      <c r="M161" s="637"/>
      <c r="N161" s="628"/>
      <c r="O161" s="628"/>
      <c r="P161" s="637"/>
      <c r="Q161" s="637"/>
      <c r="R161" s="633"/>
      <c r="S161" s="638"/>
    </row>
    <row r="162" spans="1:19" ht="14.45" customHeight="1" x14ac:dyDescent="0.2">
      <c r="A162" s="627" t="s">
        <v>1864</v>
      </c>
      <c r="B162" s="628" t="s">
        <v>1865</v>
      </c>
      <c r="C162" s="628" t="s">
        <v>576</v>
      </c>
      <c r="D162" s="628" t="s">
        <v>947</v>
      </c>
      <c r="E162" s="628" t="s">
        <v>1926</v>
      </c>
      <c r="F162" s="628" t="s">
        <v>1997</v>
      </c>
      <c r="G162" s="628" t="s">
        <v>1998</v>
      </c>
      <c r="H162" s="637">
        <v>1</v>
      </c>
      <c r="I162" s="637">
        <v>526</v>
      </c>
      <c r="J162" s="628">
        <v>0.99810246679316883</v>
      </c>
      <c r="K162" s="628">
        <v>526</v>
      </c>
      <c r="L162" s="637">
        <v>1</v>
      </c>
      <c r="M162" s="637">
        <v>527</v>
      </c>
      <c r="N162" s="628">
        <v>1</v>
      </c>
      <c r="O162" s="628">
        <v>527</v>
      </c>
      <c r="P162" s="637">
        <v>2</v>
      </c>
      <c r="Q162" s="637">
        <v>1058</v>
      </c>
      <c r="R162" s="633">
        <v>2.0075901328273247</v>
      </c>
      <c r="S162" s="638">
        <v>529</v>
      </c>
    </row>
    <row r="163" spans="1:19" ht="14.45" customHeight="1" x14ac:dyDescent="0.2">
      <c r="A163" s="627" t="s">
        <v>1864</v>
      </c>
      <c r="B163" s="628" t="s">
        <v>1865</v>
      </c>
      <c r="C163" s="628" t="s">
        <v>576</v>
      </c>
      <c r="D163" s="628" t="s">
        <v>947</v>
      </c>
      <c r="E163" s="628" t="s">
        <v>1926</v>
      </c>
      <c r="F163" s="628" t="s">
        <v>1999</v>
      </c>
      <c r="G163" s="628" t="s">
        <v>2000</v>
      </c>
      <c r="H163" s="637"/>
      <c r="I163" s="637"/>
      <c r="J163" s="628"/>
      <c r="K163" s="628"/>
      <c r="L163" s="637"/>
      <c r="M163" s="637"/>
      <c r="N163" s="628"/>
      <c r="O163" s="628"/>
      <c r="P163" s="637">
        <v>4</v>
      </c>
      <c r="Q163" s="637">
        <v>576</v>
      </c>
      <c r="R163" s="633"/>
      <c r="S163" s="638">
        <v>144</v>
      </c>
    </row>
    <row r="164" spans="1:19" ht="14.45" customHeight="1" x14ac:dyDescent="0.2">
      <c r="A164" s="627" t="s">
        <v>1864</v>
      </c>
      <c r="B164" s="628" t="s">
        <v>1865</v>
      </c>
      <c r="C164" s="628" t="s">
        <v>576</v>
      </c>
      <c r="D164" s="628" t="s">
        <v>947</v>
      </c>
      <c r="E164" s="628" t="s">
        <v>1926</v>
      </c>
      <c r="F164" s="628" t="s">
        <v>2003</v>
      </c>
      <c r="G164" s="628" t="s">
        <v>2004</v>
      </c>
      <c r="H164" s="637"/>
      <c r="I164" s="637"/>
      <c r="J164" s="628"/>
      <c r="K164" s="628"/>
      <c r="L164" s="637">
        <v>1</v>
      </c>
      <c r="M164" s="637">
        <v>1700</v>
      </c>
      <c r="N164" s="628">
        <v>1</v>
      </c>
      <c r="O164" s="628">
        <v>1700</v>
      </c>
      <c r="P164" s="637"/>
      <c r="Q164" s="637"/>
      <c r="R164" s="633"/>
      <c r="S164" s="638"/>
    </row>
    <row r="165" spans="1:19" ht="14.45" customHeight="1" x14ac:dyDescent="0.2">
      <c r="A165" s="627" t="s">
        <v>1864</v>
      </c>
      <c r="B165" s="628" t="s">
        <v>1865</v>
      </c>
      <c r="C165" s="628" t="s">
        <v>576</v>
      </c>
      <c r="D165" s="628" t="s">
        <v>947</v>
      </c>
      <c r="E165" s="628" t="s">
        <v>1926</v>
      </c>
      <c r="F165" s="628" t="s">
        <v>2005</v>
      </c>
      <c r="G165" s="628" t="s">
        <v>2006</v>
      </c>
      <c r="H165" s="637">
        <v>5</v>
      </c>
      <c r="I165" s="637">
        <v>3595</v>
      </c>
      <c r="J165" s="628">
        <v>0.99584487534626043</v>
      </c>
      <c r="K165" s="628">
        <v>719</v>
      </c>
      <c r="L165" s="637">
        <v>5</v>
      </c>
      <c r="M165" s="637">
        <v>3610</v>
      </c>
      <c r="N165" s="628">
        <v>1</v>
      </c>
      <c r="O165" s="628">
        <v>722</v>
      </c>
      <c r="P165" s="637">
        <v>4</v>
      </c>
      <c r="Q165" s="637">
        <v>2896</v>
      </c>
      <c r="R165" s="633">
        <v>0.80221606648199451</v>
      </c>
      <c r="S165" s="638">
        <v>724</v>
      </c>
    </row>
    <row r="166" spans="1:19" ht="14.45" customHeight="1" x14ac:dyDescent="0.2">
      <c r="A166" s="627" t="s">
        <v>1864</v>
      </c>
      <c r="B166" s="628" t="s">
        <v>1865</v>
      </c>
      <c r="C166" s="628" t="s">
        <v>576</v>
      </c>
      <c r="D166" s="628" t="s">
        <v>947</v>
      </c>
      <c r="E166" s="628" t="s">
        <v>1926</v>
      </c>
      <c r="F166" s="628" t="s">
        <v>2009</v>
      </c>
      <c r="G166" s="628" t="s">
        <v>2010</v>
      </c>
      <c r="H166" s="637">
        <v>3</v>
      </c>
      <c r="I166" s="637">
        <v>5208</v>
      </c>
      <c r="J166" s="628"/>
      <c r="K166" s="628">
        <v>1736</v>
      </c>
      <c r="L166" s="637"/>
      <c r="M166" s="637"/>
      <c r="N166" s="628"/>
      <c r="O166" s="628"/>
      <c r="P166" s="637"/>
      <c r="Q166" s="637"/>
      <c r="R166" s="633"/>
      <c r="S166" s="638"/>
    </row>
    <row r="167" spans="1:19" ht="14.45" customHeight="1" x14ac:dyDescent="0.2">
      <c r="A167" s="627" t="s">
        <v>1864</v>
      </c>
      <c r="B167" s="628" t="s">
        <v>1865</v>
      </c>
      <c r="C167" s="628" t="s">
        <v>576</v>
      </c>
      <c r="D167" s="628" t="s">
        <v>947</v>
      </c>
      <c r="E167" s="628" t="s">
        <v>1926</v>
      </c>
      <c r="F167" s="628" t="s">
        <v>2013</v>
      </c>
      <c r="G167" s="628" t="s">
        <v>2014</v>
      </c>
      <c r="H167" s="637"/>
      <c r="I167" s="637"/>
      <c r="J167" s="628"/>
      <c r="K167" s="628"/>
      <c r="L167" s="637">
        <v>1</v>
      </c>
      <c r="M167" s="637">
        <v>1861</v>
      </c>
      <c r="N167" s="628">
        <v>1</v>
      </c>
      <c r="O167" s="628">
        <v>1861</v>
      </c>
      <c r="P167" s="637"/>
      <c r="Q167" s="637"/>
      <c r="R167" s="633"/>
      <c r="S167" s="638"/>
    </row>
    <row r="168" spans="1:19" ht="14.45" customHeight="1" x14ac:dyDescent="0.2">
      <c r="A168" s="627" t="s">
        <v>1864</v>
      </c>
      <c r="B168" s="628" t="s">
        <v>1865</v>
      </c>
      <c r="C168" s="628" t="s">
        <v>576</v>
      </c>
      <c r="D168" s="628" t="s">
        <v>949</v>
      </c>
      <c r="E168" s="628" t="s">
        <v>1866</v>
      </c>
      <c r="F168" s="628" t="s">
        <v>1867</v>
      </c>
      <c r="G168" s="628" t="s">
        <v>1868</v>
      </c>
      <c r="H168" s="637"/>
      <c r="I168" s="637"/>
      <c r="J168" s="628"/>
      <c r="K168" s="628"/>
      <c r="L168" s="637">
        <v>8</v>
      </c>
      <c r="M168" s="637">
        <v>14110.160000000002</v>
      </c>
      <c r="N168" s="628">
        <v>1</v>
      </c>
      <c r="O168" s="628">
        <v>1763.7700000000002</v>
      </c>
      <c r="P168" s="637">
        <v>170</v>
      </c>
      <c r="Q168" s="637">
        <v>299840.89999999985</v>
      </c>
      <c r="R168" s="633">
        <v>21.249999999999986</v>
      </c>
      <c r="S168" s="638">
        <v>1763.7699999999991</v>
      </c>
    </row>
    <row r="169" spans="1:19" ht="14.45" customHeight="1" x14ac:dyDescent="0.2">
      <c r="A169" s="627" t="s">
        <v>1864</v>
      </c>
      <c r="B169" s="628" t="s">
        <v>1865</v>
      </c>
      <c r="C169" s="628" t="s">
        <v>576</v>
      </c>
      <c r="D169" s="628" t="s">
        <v>949</v>
      </c>
      <c r="E169" s="628" t="s">
        <v>1869</v>
      </c>
      <c r="F169" s="628" t="s">
        <v>1874</v>
      </c>
      <c r="G169" s="628" t="s">
        <v>1875</v>
      </c>
      <c r="H169" s="637">
        <v>12530</v>
      </c>
      <c r="I169" s="637">
        <v>90205.89999999998</v>
      </c>
      <c r="J169" s="628">
        <v>1.6857953929589935</v>
      </c>
      <c r="K169" s="628">
        <v>7.1991939345570612</v>
      </c>
      <c r="L169" s="637">
        <v>7319</v>
      </c>
      <c r="M169" s="637">
        <v>53509.400000000009</v>
      </c>
      <c r="N169" s="628">
        <v>1</v>
      </c>
      <c r="O169" s="628">
        <v>7.3110260964612666</v>
      </c>
      <c r="P169" s="637">
        <v>1056</v>
      </c>
      <c r="Q169" s="637">
        <v>7550.4000000000005</v>
      </c>
      <c r="R169" s="633">
        <v>0.14110417982634826</v>
      </c>
      <c r="S169" s="638">
        <v>7.15</v>
      </c>
    </row>
    <row r="170" spans="1:19" ht="14.45" customHeight="1" x14ac:dyDescent="0.2">
      <c r="A170" s="627" t="s">
        <v>1864</v>
      </c>
      <c r="B170" s="628" t="s">
        <v>1865</v>
      </c>
      <c r="C170" s="628" t="s">
        <v>576</v>
      </c>
      <c r="D170" s="628" t="s">
        <v>949</v>
      </c>
      <c r="E170" s="628" t="s">
        <v>1869</v>
      </c>
      <c r="F170" s="628" t="s">
        <v>1878</v>
      </c>
      <c r="G170" s="628" t="s">
        <v>1879</v>
      </c>
      <c r="H170" s="637">
        <v>342546</v>
      </c>
      <c r="I170" s="637">
        <v>1828389.2999999975</v>
      </c>
      <c r="J170" s="628">
        <v>1.1223522829441357</v>
      </c>
      <c r="K170" s="628">
        <v>5.3376460387801856</v>
      </c>
      <c r="L170" s="637">
        <v>308647</v>
      </c>
      <c r="M170" s="637">
        <v>1629068.9900000002</v>
      </c>
      <c r="N170" s="628">
        <v>1</v>
      </c>
      <c r="O170" s="628">
        <v>5.27809760017107</v>
      </c>
      <c r="P170" s="637">
        <v>381302</v>
      </c>
      <c r="Q170" s="637">
        <v>1975113.5399999996</v>
      </c>
      <c r="R170" s="633">
        <v>1.2124185974468762</v>
      </c>
      <c r="S170" s="638">
        <v>5.1799191716801891</v>
      </c>
    </row>
    <row r="171" spans="1:19" ht="14.45" customHeight="1" x14ac:dyDescent="0.2">
      <c r="A171" s="627" t="s">
        <v>1864</v>
      </c>
      <c r="B171" s="628" t="s">
        <v>1865</v>
      </c>
      <c r="C171" s="628" t="s">
        <v>576</v>
      </c>
      <c r="D171" s="628" t="s">
        <v>949</v>
      </c>
      <c r="E171" s="628" t="s">
        <v>1869</v>
      </c>
      <c r="F171" s="628" t="s">
        <v>1880</v>
      </c>
      <c r="G171" s="628" t="s">
        <v>1881</v>
      </c>
      <c r="H171" s="637">
        <v>172.5</v>
      </c>
      <c r="I171" s="637">
        <v>1576.65</v>
      </c>
      <c r="J171" s="628">
        <v>0.85941588173731043</v>
      </c>
      <c r="K171" s="628">
        <v>9.14</v>
      </c>
      <c r="L171" s="637">
        <v>196</v>
      </c>
      <c r="M171" s="637">
        <v>1834.56</v>
      </c>
      <c r="N171" s="628">
        <v>1</v>
      </c>
      <c r="O171" s="628">
        <v>9.36</v>
      </c>
      <c r="P171" s="637">
        <v>189</v>
      </c>
      <c r="Q171" s="637">
        <v>1753.92</v>
      </c>
      <c r="R171" s="633">
        <v>0.95604395604395609</v>
      </c>
      <c r="S171" s="638">
        <v>9.2800000000000011</v>
      </c>
    </row>
    <row r="172" spans="1:19" ht="14.45" customHeight="1" x14ac:dyDescent="0.2">
      <c r="A172" s="627" t="s">
        <v>1864</v>
      </c>
      <c r="B172" s="628" t="s">
        <v>1865</v>
      </c>
      <c r="C172" s="628" t="s">
        <v>576</v>
      </c>
      <c r="D172" s="628" t="s">
        <v>949</v>
      </c>
      <c r="E172" s="628" t="s">
        <v>1869</v>
      </c>
      <c r="F172" s="628" t="s">
        <v>1882</v>
      </c>
      <c r="G172" s="628" t="s">
        <v>1883</v>
      </c>
      <c r="H172" s="637">
        <v>160</v>
      </c>
      <c r="I172" s="637">
        <v>1468.8</v>
      </c>
      <c r="J172" s="628"/>
      <c r="K172" s="628">
        <v>9.18</v>
      </c>
      <c r="L172" s="637"/>
      <c r="M172" s="637"/>
      <c r="N172" s="628"/>
      <c r="O172" s="628"/>
      <c r="P172" s="637"/>
      <c r="Q172" s="637"/>
      <c r="R172" s="633"/>
      <c r="S172" s="638"/>
    </row>
    <row r="173" spans="1:19" ht="14.45" customHeight="1" x14ac:dyDescent="0.2">
      <c r="A173" s="627" t="s">
        <v>1864</v>
      </c>
      <c r="B173" s="628" t="s">
        <v>1865</v>
      </c>
      <c r="C173" s="628" t="s">
        <v>576</v>
      </c>
      <c r="D173" s="628" t="s">
        <v>949</v>
      </c>
      <c r="E173" s="628" t="s">
        <v>1869</v>
      </c>
      <c r="F173" s="628" t="s">
        <v>1890</v>
      </c>
      <c r="G173" s="628" t="s">
        <v>1891</v>
      </c>
      <c r="H173" s="637">
        <v>4245</v>
      </c>
      <c r="I173" s="637">
        <v>85924</v>
      </c>
      <c r="J173" s="628">
        <v>1.6221349186421672</v>
      </c>
      <c r="K173" s="628">
        <v>20.241224970553592</v>
      </c>
      <c r="L173" s="637">
        <v>2630</v>
      </c>
      <c r="M173" s="637">
        <v>52969.7</v>
      </c>
      <c r="N173" s="628">
        <v>1</v>
      </c>
      <c r="O173" s="628">
        <v>20.140570342205322</v>
      </c>
      <c r="P173" s="637">
        <v>2805</v>
      </c>
      <c r="Q173" s="637">
        <v>56268.3</v>
      </c>
      <c r="R173" s="633">
        <v>1.0622733373985507</v>
      </c>
      <c r="S173" s="638">
        <v>20.060000000000002</v>
      </c>
    </row>
    <row r="174" spans="1:19" ht="14.45" customHeight="1" x14ac:dyDescent="0.2">
      <c r="A174" s="627" t="s">
        <v>1864</v>
      </c>
      <c r="B174" s="628" t="s">
        <v>1865</v>
      </c>
      <c r="C174" s="628" t="s">
        <v>576</v>
      </c>
      <c r="D174" s="628" t="s">
        <v>949</v>
      </c>
      <c r="E174" s="628" t="s">
        <v>1869</v>
      </c>
      <c r="F174" s="628" t="s">
        <v>1896</v>
      </c>
      <c r="G174" s="628" t="s">
        <v>1897</v>
      </c>
      <c r="H174" s="637">
        <v>59</v>
      </c>
      <c r="I174" s="637">
        <v>115443.50999999998</v>
      </c>
      <c r="J174" s="628">
        <v>1.5077430123381967</v>
      </c>
      <c r="K174" s="628">
        <v>1956.6696610169488</v>
      </c>
      <c r="L174" s="637">
        <v>42</v>
      </c>
      <c r="M174" s="637">
        <v>76567.10000000002</v>
      </c>
      <c r="N174" s="628">
        <v>1</v>
      </c>
      <c r="O174" s="628">
        <v>1823.026190476191</v>
      </c>
      <c r="P174" s="637"/>
      <c r="Q174" s="637"/>
      <c r="R174" s="633"/>
      <c r="S174" s="638"/>
    </row>
    <row r="175" spans="1:19" ht="14.45" customHeight="1" x14ac:dyDescent="0.2">
      <c r="A175" s="627" t="s">
        <v>1864</v>
      </c>
      <c r="B175" s="628" t="s">
        <v>1865</v>
      </c>
      <c r="C175" s="628" t="s">
        <v>576</v>
      </c>
      <c r="D175" s="628" t="s">
        <v>949</v>
      </c>
      <c r="E175" s="628" t="s">
        <v>1869</v>
      </c>
      <c r="F175" s="628" t="s">
        <v>1900</v>
      </c>
      <c r="G175" s="628" t="s">
        <v>1901</v>
      </c>
      <c r="H175" s="637">
        <v>137305</v>
      </c>
      <c r="I175" s="637">
        <v>516889.81</v>
      </c>
      <c r="J175" s="628">
        <v>2.043458688231004</v>
      </c>
      <c r="K175" s="628">
        <v>3.7645374167000472</v>
      </c>
      <c r="L175" s="637">
        <v>67095</v>
      </c>
      <c r="M175" s="637">
        <v>252948.49999999997</v>
      </c>
      <c r="N175" s="628">
        <v>1</v>
      </c>
      <c r="O175" s="628">
        <v>3.7700052164840891</v>
      </c>
      <c r="P175" s="637">
        <v>127008</v>
      </c>
      <c r="Q175" s="637">
        <v>464849.28000000009</v>
      </c>
      <c r="R175" s="633">
        <v>1.8377230147638755</v>
      </c>
      <c r="S175" s="638">
        <v>3.6600000000000006</v>
      </c>
    </row>
    <row r="176" spans="1:19" ht="14.45" customHeight="1" x14ac:dyDescent="0.2">
      <c r="A176" s="627" t="s">
        <v>1864</v>
      </c>
      <c r="B176" s="628" t="s">
        <v>1865</v>
      </c>
      <c r="C176" s="628" t="s">
        <v>576</v>
      </c>
      <c r="D176" s="628" t="s">
        <v>949</v>
      </c>
      <c r="E176" s="628" t="s">
        <v>1869</v>
      </c>
      <c r="F176" s="628" t="s">
        <v>1902</v>
      </c>
      <c r="G176" s="628" t="s">
        <v>1903</v>
      </c>
      <c r="H176" s="637"/>
      <c r="I176" s="637"/>
      <c r="J176" s="628"/>
      <c r="K176" s="628"/>
      <c r="L176" s="637">
        <v>11529</v>
      </c>
      <c r="M176" s="637">
        <v>69635.159999999989</v>
      </c>
      <c r="N176" s="628">
        <v>1</v>
      </c>
      <c r="O176" s="628">
        <v>6.0399999999999991</v>
      </c>
      <c r="P176" s="637"/>
      <c r="Q176" s="637"/>
      <c r="R176" s="633"/>
      <c r="S176" s="638"/>
    </row>
    <row r="177" spans="1:19" ht="14.45" customHeight="1" x14ac:dyDescent="0.2">
      <c r="A177" s="627" t="s">
        <v>1864</v>
      </c>
      <c r="B177" s="628" t="s">
        <v>1865</v>
      </c>
      <c r="C177" s="628" t="s">
        <v>576</v>
      </c>
      <c r="D177" s="628" t="s">
        <v>949</v>
      </c>
      <c r="E177" s="628" t="s">
        <v>1869</v>
      </c>
      <c r="F177" s="628" t="s">
        <v>1910</v>
      </c>
      <c r="G177" s="628" t="s">
        <v>1911</v>
      </c>
      <c r="H177" s="637"/>
      <c r="I177" s="637"/>
      <c r="J177" s="628"/>
      <c r="K177" s="628"/>
      <c r="L177" s="637"/>
      <c r="M177" s="637"/>
      <c r="N177" s="628"/>
      <c r="O177" s="628"/>
      <c r="P177" s="637">
        <v>1</v>
      </c>
      <c r="Q177" s="637">
        <v>108562.2</v>
      </c>
      <c r="R177" s="633"/>
      <c r="S177" s="638">
        <v>108562.2</v>
      </c>
    </row>
    <row r="178" spans="1:19" ht="14.45" customHeight="1" x14ac:dyDescent="0.2">
      <c r="A178" s="627" t="s">
        <v>1864</v>
      </c>
      <c r="B178" s="628" t="s">
        <v>1865</v>
      </c>
      <c r="C178" s="628" t="s">
        <v>576</v>
      </c>
      <c r="D178" s="628" t="s">
        <v>949</v>
      </c>
      <c r="E178" s="628" t="s">
        <v>1869</v>
      </c>
      <c r="F178" s="628" t="s">
        <v>1912</v>
      </c>
      <c r="G178" s="628" t="s">
        <v>1913</v>
      </c>
      <c r="H178" s="637"/>
      <c r="I178" s="637"/>
      <c r="J178" s="628"/>
      <c r="K178" s="628"/>
      <c r="L178" s="637">
        <v>660</v>
      </c>
      <c r="M178" s="637">
        <v>12606</v>
      </c>
      <c r="N178" s="628">
        <v>1</v>
      </c>
      <c r="O178" s="628">
        <v>19.100000000000001</v>
      </c>
      <c r="P178" s="637"/>
      <c r="Q178" s="637"/>
      <c r="R178" s="633"/>
      <c r="S178" s="638"/>
    </row>
    <row r="179" spans="1:19" ht="14.45" customHeight="1" x14ac:dyDescent="0.2">
      <c r="A179" s="627" t="s">
        <v>1864</v>
      </c>
      <c r="B179" s="628" t="s">
        <v>1865</v>
      </c>
      <c r="C179" s="628" t="s">
        <v>576</v>
      </c>
      <c r="D179" s="628" t="s">
        <v>949</v>
      </c>
      <c r="E179" s="628" t="s">
        <v>1926</v>
      </c>
      <c r="F179" s="628" t="s">
        <v>1927</v>
      </c>
      <c r="G179" s="628" t="s">
        <v>1928</v>
      </c>
      <c r="H179" s="637">
        <v>5</v>
      </c>
      <c r="I179" s="637">
        <v>185</v>
      </c>
      <c r="J179" s="628">
        <v>4.8684210526315788</v>
      </c>
      <c r="K179" s="628">
        <v>37</v>
      </c>
      <c r="L179" s="637">
        <v>1</v>
      </c>
      <c r="M179" s="637">
        <v>38</v>
      </c>
      <c r="N179" s="628">
        <v>1</v>
      </c>
      <c r="O179" s="628">
        <v>38</v>
      </c>
      <c r="P179" s="637">
        <v>2</v>
      </c>
      <c r="Q179" s="637">
        <v>76</v>
      </c>
      <c r="R179" s="633">
        <v>2</v>
      </c>
      <c r="S179" s="638">
        <v>38</v>
      </c>
    </row>
    <row r="180" spans="1:19" ht="14.45" customHeight="1" x14ac:dyDescent="0.2">
      <c r="A180" s="627" t="s">
        <v>1864</v>
      </c>
      <c r="B180" s="628" t="s">
        <v>1865</v>
      </c>
      <c r="C180" s="628" t="s">
        <v>576</v>
      </c>
      <c r="D180" s="628" t="s">
        <v>949</v>
      </c>
      <c r="E180" s="628" t="s">
        <v>1926</v>
      </c>
      <c r="F180" s="628" t="s">
        <v>1929</v>
      </c>
      <c r="G180" s="628" t="s">
        <v>1930</v>
      </c>
      <c r="H180" s="637">
        <v>139</v>
      </c>
      <c r="I180" s="637">
        <v>61716</v>
      </c>
      <c r="J180" s="628">
        <v>1.1800608042218781</v>
      </c>
      <c r="K180" s="628">
        <v>444</v>
      </c>
      <c r="L180" s="637">
        <v>117</v>
      </c>
      <c r="M180" s="637">
        <v>52299</v>
      </c>
      <c r="N180" s="628">
        <v>1</v>
      </c>
      <c r="O180" s="628">
        <v>447</v>
      </c>
      <c r="P180" s="637">
        <v>133</v>
      </c>
      <c r="Q180" s="637">
        <v>59717</v>
      </c>
      <c r="R180" s="633">
        <v>1.141838276066464</v>
      </c>
      <c r="S180" s="638">
        <v>449</v>
      </c>
    </row>
    <row r="181" spans="1:19" ht="14.45" customHeight="1" x14ac:dyDescent="0.2">
      <c r="A181" s="627" t="s">
        <v>1864</v>
      </c>
      <c r="B181" s="628" t="s">
        <v>1865</v>
      </c>
      <c r="C181" s="628" t="s">
        <v>576</v>
      </c>
      <c r="D181" s="628" t="s">
        <v>949</v>
      </c>
      <c r="E181" s="628" t="s">
        <v>1926</v>
      </c>
      <c r="F181" s="628" t="s">
        <v>1933</v>
      </c>
      <c r="G181" s="628" t="s">
        <v>1934</v>
      </c>
      <c r="H181" s="637"/>
      <c r="I181" s="637"/>
      <c r="J181" s="628"/>
      <c r="K181" s="628"/>
      <c r="L181" s="637"/>
      <c r="M181" s="637"/>
      <c r="N181" s="628"/>
      <c r="O181" s="628"/>
      <c r="P181" s="637">
        <v>1</v>
      </c>
      <c r="Q181" s="637">
        <v>357</v>
      </c>
      <c r="R181" s="633"/>
      <c r="S181" s="638">
        <v>357</v>
      </c>
    </row>
    <row r="182" spans="1:19" ht="14.45" customHeight="1" x14ac:dyDescent="0.2">
      <c r="A182" s="627" t="s">
        <v>1864</v>
      </c>
      <c r="B182" s="628" t="s">
        <v>1865</v>
      </c>
      <c r="C182" s="628" t="s">
        <v>576</v>
      </c>
      <c r="D182" s="628" t="s">
        <v>949</v>
      </c>
      <c r="E182" s="628" t="s">
        <v>1926</v>
      </c>
      <c r="F182" s="628" t="s">
        <v>1947</v>
      </c>
      <c r="G182" s="628" t="s">
        <v>1948</v>
      </c>
      <c r="H182" s="637">
        <v>5</v>
      </c>
      <c r="I182" s="637">
        <v>7160</v>
      </c>
      <c r="J182" s="628">
        <v>2.4913013221990257</v>
      </c>
      <c r="K182" s="628">
        <v>1432</v>
      </c>
      <c r="L182" s="637">
        <v>2</v>
      </c>
      <c r="M182" s="637">
        <v>2874</v>
      </c>
      <c r="N182" s="628">
        <v>1</v>
      </c>
      <c r="O182" s="628">
        <v>1437</v>
      </c>
      <c r="P182" s="637">
        <v>3</v>
      </c>
      <c r="Q182" s="637">
        <v>4323</v>
      </c>
      <c r="R182" s="633">
        <v>1.5041753653444676</v>
      </c>
      <c r="S182" s="638">
        <v>1441</v>
      </c>
    </row>
    <row r="183" spans="1:19" ht="14.45" customHeight="1" x14ac:dyDescent="0.2">
      <c r="A183" s="627" t="s">
        <v>1864</v>
      </c>
      <c r="B183" s="628" t="s">
        <v>1865</v>
      </c>
      <c r="C183" s="628" t="s">
        <v>576</v>
      </c>
      <c r="D183" s="628" t="s">
        <v>949</v>
      </c>
      <c r="E183" s="628" t="s">
        <v>1926</v>
      </c>
      <c r="F183" s="628" t="s">
        <v>1949</v>
      </c>
      <c r="G183" s="628" t="s">
        <v>1950</v>
      </c>
      <c r="H183" s="637">
        <v>1</v>
      </c>
      <c r="I183" s="637">
        <v>1914</v>
      </c>
      <c r="J183" s="628"/>
      <c r="K183" s="628">
        <v>1914</v>
      </c>
      <c r="L183" s="637"/>
      <c r="M183" s="637"/>
      <c r="N183" s="628"/>
      <c r="O183" s="628"/>
      <c r="P183" s="637"/>
      <c r="Q183" s="637"/>
      <c r="R183" s="633"/>
      <c r="S183" s="638"/>
    </row>
    <row r="184" spans="1:19" ht="14.45" customHeight="1" x14ac:dyDescent="0.2">
      <c r="A184" s="627" t="s">
        <v>1864</v>
      </c>
      <c r="B184" s="628" t="s">
        <v>1865</v>
      </c>
      <c r="C184" s="628" t="s">
        <v>576</v>
      </c>
      <c r="D184" s="628" t="s">
        <v>949</v>
      </c>
      <c r="E184" s="628" t="s">
        <v>1926</v>
      </c>
      <c r="F184" s="628" t="s">
        <v>1953</v>
      </c>
      <c r="G184" s="628" t="s">
        <v>1954</v>
      </c>
      <c r="H184" s="637">
        <v>11</v>
      </c>
      <c r="I184" s="637">
        <v>13354</v>
      </c>
      <c r="J184" s="628">
        <v>0.91290675417008482</v>
      </c>
      <c r="K184" s="628">
        <v>1214</v>
      </c>
      <c r="L184" s="637">
        <v>12</v>
      </c>
      <c r="M184" s="637">
        <v>14628</v>
      </c>
      <c r="N184" s="628">
        <v>1</v>
      </c>
      <c r="O184" s="628">
        <v>1219</v>
      </c>
      <c r="P184" s="637">
        <v>11</v>
      </c>
      <c r="Q184" s="637">
        <v>13453</v>
      </c>
      <c r="R184" s="633">
        <v>0.91967459666393214</v>
      </c>
      <c r="S184" s="638">
        <v>1223</v>
      </c>
    </row>
    <row r="185" spans="1:19" ht="14.45" customHeight="1" x14ac:dyDescent="0.2">
      <c r="A185" s="627" t="s">
        <v>1864</v>
      </c>
      <c r="B185" s="628" t="s">
        <v>1865</v>
      </c>
      <c r="C185" s="628" t="s">
        <v>576</v>
      </c>
      <c r="D185" s="628" t="s">
        <v>949</v>
      </c>
      <c r="E185" s="628" t="s">
        <v>1926</v>
      </c>
      <c r="F185" s="628" t="s">
        <v>1955</v>
      </c>
      <c r="G185" s="628" t="s">
        <v>1956</v>
      </c>
      <c r="H185" s="637">
        <v>60</v>
      </c>
      <c r="I185" s="637">
        <v>40920</v>
      </c>
      <c r="J185" s="628">
        <v>1.4223149113660063</v>
      </c>
      <c r="K185" s="628">
        <v>682</v>
      </c>
      <c r="L185" s="637">
        <v>42</v>
      </c>
      <c r="M185" s="637">
        <v>28770</v>
      </c>
      <c r="N185" s="628">
        <v>1</v>
      </c>
      <c r="O185" s="628">
        <v>685</v>
      </c>
      <c r="P185" s="637"/>
      <c r="Q185" s="637"/>
      <c r="R185" s="633"/>
      <c r="S185" s="638"/>
    </row>
    <row r="186" spans="1:19" ht="14.45" customHeight="1" x14ac:dyDescent="0.2">
      <c r="A186" s="627" t="s">
        <v>1864</v>
      </c>
      <c r="B186" s="628" t="s">
        <v>1865</v>
      </c>
      <c r="C186" s="628" t="s">
        <v>576</v>
      </c>
      <c r="D186" s="628" t="s">
        <v>949</v>
      </c>
      <c r="E186" s="628" t="s">
        <v>1926</v>
      </c>
      <c r="F186" s="628" t="s">
        <v>1961</v>
      </c>
      <c r="G186" s="628" t="s">
        <v>1962</v>
      </c>
      <c r="H186" s="637">
        <v>1612</v>
      </c>
      <c r="I186" s="637">
        <v>2943512</v>
      </c>
      <c r="J186" s="628">
        <v>1.1273478498325933</v>
      </c>
      <c r="K186" s="628">
        <v>1826</v>
      </c>
      <c r="L186" s="637">
        <v>1426</v>
      </c>
      <c r="M186" s="637">
        <v>2611006</v>
      </c>
      <c r="N186" s="628">
        <v>1</v>
      </c>
      <c r="O186" s="628">
        <v>1831</v>
      </c>
      <c r="P186" s="637">
        <v>1694</v>
      </c>
      <c r="Q186" s="637">
        <v>3108490</v>
      </c>
      <c r="R186" s="633">
        <v>1.1905334572191715</v>
      </c>
      <c r="S186" s="638">
        <v>1835</v>
      </c>
    </row>
    <row r="187" spans="1:19" ht="14.45" customHeight="1" x14ac:dyDescent="0.2">
      <c r="A187" s="627" t="s">
        <v>1864</v>
      </c>
      <c r="B187" s="628" t="s">
        <v>1865</v>
      </c>
      <c r="C187" s="628" t="s">
        <v>576</v>
      </c>
      <c r="D187" s="628" t="s">
        <v>949</v>
      </c>
      <c r="E187" s="628" t="s">
        <v>1926</v>
      </c>
      <c r="F187" s="628" t="s">
        <v>1963</v>
      </c>
      <c r="G187" s="628" t="s">
        <v>1964</v>
      </c>
      <c r="H187" s="637">
        <v>882</v>
      </c>
      <c r="I187" s="637">
        <v>379260</v>
      </c>
      <c r="J187" s="628">
        <v>1.0364588884425241</v>
      </c>
      <c r="K187" s="628">
        <v>430</v>
      </c>
      <c r="L187" s="637">
        <v>849</v>
      </c>
      <c r="M187" s="637">
        <v>365919</v>
      </c>
      <c r="N187" s="628">
        <v>1</v>
      </c>
      <c r="O187" s="628">
        <v>431</v>
      </c>
      <c r="P187" s="637">
        <v>961</v>
      </c>
      <c r="Q187" s="637">
        <v>416113</v>
      </c>
      <c r="R187" s="633">
        <v>1.1371724343365608</v>
      </c>
      <c r="S187" s="638">
        <v>433</v>
      </c>
    </row>
    <row r="188" spans="1:19" ht="14.45" customHeight="1" x14ac:dyDescent="0.2">
      <c r="A188" s="627" t="s">
        <v>1864</v>
      </c>
      <c r="B188" s="628" t="s">
        <v>1865</v>
      </c>
      <c r="C188" s="628" t="s">
        <v>576</v>
      </c>
      <c r="D188" s="628" t="s">
        <v>949</v>
      </c>
      <c r="E188" s="628" t="s">
        <v>1926</v>
      </c>
      <c r="F188" s="628" t="s">
        <v>1973</v>
      </c>
      <c r="G188" s="628" t="s">
        <v>1974</v>
      </c>
      <c r="H188" s="637">
        <v>377</v>
      </c>
      <c r="I188" s="637">
        <v>230347</v>
      </c>
      <c r="J188" s="628">
        <v>0.9846666153701471</v>
      </c>
      <c r="K188" s="628">
        <v>611</v>
      </c>
      <c r="L188" s="637">
        <v>381</v>
      </c>
      <c r="M188" s="637">
        <v>233934</v>
      </c>
      <c r="N188" s="628">
        <v>1</v>
      </c>
      <c r="O188" s="628">
        <v>614</v>
      </c>
      <c r="P188" s="637">
        <v>439</v>
      </c>
      <c r="Q188" s="637">
        <v>271302</v>
      </c>
      <c r="R188" s="633">
        <v>1.1597373618200004</v>
      </c>
      <c r="S188" s="638">
        <v>618</v>
      </c>
    </row>
    <row r="189" spans="1:19" ht="14.45" customHeight="1" x14ac:dyDescent="0.2">
      <c r="A189" s="627" t="s">
        <v>1864</v>
      </c>
      <c r="B189" s="628" t="s">
        <v>1865</v>
      </c>
      <c r="C189" s="628" t="s">
        <v>576</v>
      </c>
      <c r="D189" s="628" t="s">
        <v>949</v>
      </c>
      <c r="E189" s="628" t="s">
        <v>1926</v>
      </c>
      <c r="F189" s="628" t="s">
        <v>1981</v>
      </c>
      <c r="G189" s="628" t="s">
        <v>1982</v>
      </c>
      <c r="H189" s="637">
        <v>193</v>
      </c>
      <c r="I189" s="637">
        <v>259158</v>
      </c>
      <c r="J189" s="628">
        <v>2.0252256476380261</v>
      </c>
      <c r="K189" s="628">
        <v>1342.7875647668393</v>
      </c>
      <c r="L189" s="637">
        <v>95</v>
      </c>
      <c r="M189" s="637">
        <v>127965</v>
      </c>
      <c r="N189" s="628">
        <v>1</v>
      </c>
      <c r="O189" s="628">
        <v>1347</v>
      </c>
      <c r="P189" s="637">
        <v>183</v>
      </c>
      <c r="Q189" s="637">
        <v>247233</v>
      </c>
      <c r="R189" s="633">
        <v>1.9320361036220841</v>
      </c>
      <c r="S189" s="638">
        <v>1351</v>
      </c>
    </row>
    <row r="190" spans="1:19" ht="14.45" customHeight="1" x14ac:dyDescent="0.2">
      <c r="A190" s="627" t="s">
        <v>1864</v>
      </c>
      <c r="B190" s="628" t="s">
        <v>1865</v>
      </c>
      <c r="C190" s="628" t="s">
        <v>576</v>
      </c>
      <c r="D190" s="628" t="s">
        <v>949</v>
      </c>
      <c r="E190" s="628" t="s">
        <v>1926</v>
      </c>
      <c r="F190" s="628" t="s">
        <v>1983</v>
      </c>
      <c r="G190" s="628" t="s">
        <v>1984</v>
      </c>
      <c r="H190" s="637">
        <v>68</v>
      </c>
      <c r="I190" s="637">
        <v>34690</v>
      </c>
      <c r="J190" s="628">
        <v>1.5056423611111112</v>
      </c>
      <c r="K190" s="628">
        <v>510.14705882352939</v>
      </c>
      <c r="L190" s="637">
        <v>45</v>
      </c>
      <c r="M190" s="637">
        <v>23040</v>
      </c>
      <c r="N190" s="628">
        <v>1</v>
      </c>
      <c r="O190" s="628">
        <v>512</v>
      </c>
      <c r="P190" s="637">
        <v>9</v>
      </c>
      <c r="Q190" s="637">
        <v>4626</v>
      </c>
      <c r="R190" s="633">
        <v>0.20078124999999999</v>
      </c>
      <c r="S190" s="638">
        <v>514</v>
      </c>
    </row>
    <row r="191" spans="1:19" ht="14.45" customHeight="1" x14ac:dyDescent="0.2">
      <c r="A191" s="627" t="s">
        <v>1864</v>
      </c>
      <c r="B191" s="628" t="s">
        <v>1865</v>
      </c>
      <c r="C191" s="628" t="s">
        <v>576</v>
      </c>
      <c r="D191" s="628" t="s">
        <v>949</v>
      </c>
      <c r="E191" s="628" t="s">
        <v>1926</v>
      </c>
      <c r="F191" s="628" t="s">
        <v>1985</v>
      </c>
      <c r="G191" s="628" t="s">
        <v>1986</v>
      </c>
      <c r="H191" s="637">
        <v>8</v>
      </c>
      <c r="I191" s="637">
        <v>18664</v>
      </c>
      <c r="J191" s="628">
        <v>1.5938514090520923</v>
      </c>
      <c r="K191" s="628">
        <v>2333</v>
      </c>
      <c r="L191" s="637">
        <v>5</v>
      </c>
      <c r="M191" s="637">
        <v>11710</v>
      </c>
      <c r="N191" s="628">
        <v>1</v>
      </c>
      <c r="O191" s="628">
        <v>2342</v>
      </c>
      <c r="P191" s="637">
        <v>5</v>
      </c>
      <c r="Q191" s="637">
        <v>11755</v>
      </c>
      <c r="R191" s="633">
        <v>1.0038428693424424</v>
      </c>
      <c r="S191" s="638">
        <v>2351</v>
      </c>
    </row>
    <row r="192" spans="1:19" ht="14.45" customHeight="1" x14ac:dyDescent="0.2">
      <c r="A192" s="627" t="s">
        <v>1864</v>
      </c>
      <c r="B192" s="628" t="s">
        <v>1865</v>
      </c>
      <c r="C192" s="628" t="s">
        <v>576</v>
      </c>
      <c r="D192" s="628" t="s">
        <v>949</v>
      </c>
      <c r="E192" s="628" t="s">
        <v>1926</v>
      </c>
      <c r="F192" s="628" t="s">
        <v>1987</v>
      </c>
      <c r="G192" s="628" t="s">
        <v>1988</v>
      </c>
      <c r="H192" s="637"/>
      <c r="I192" s="637"/>
      <c r="J192" s="628"/>
      <c r="K192" s="628"/>
      <c r="L192" s="637">
        <v>1</v>
      </c>
      <c r="M192" s="637">
        <v>2658</v>
      </c>
      <c r="N192" s="628">
        <v>1</v>
      </c>
      <c r="O192" s="628">
        <v>2658</v>
      </c>
      <c r="P192" s="637"/>
      <c r="Q192" s="637"/>
      <c r="R192" s="633"/>
      <c r="S192" s="638"/>
    </row>
    <row r="193" spans="1:19" ht="14.45" customHeight="1" x14ac:dyDescent="0.2">
      <c r="A193" s="627" t="s">
        <v>1864</v>
      </c>
      <c r="B193" s="628" t="s">
        <v>1865</v>
      </c>
      <c r="C193" s="628" t="s">
        <v>576</v>
      </c>
      <c r="D193" s="628" t="s">
        <v>949</v>
      </c>
      <c r="E193" s="628" t="s">
        <v>1926</v>
      </c>
      <c r="F193" s="628" t="s">
        <v>1997</v>
      </c>
      <c r="G193" s="628" t="s">
        <v>1998</v>
      </c>
      <c r="H193" s="637">
        <v>1</v>
      </c>
      <c r="I193" s="637">
        <v>526</v>
      </c>
      <c r="J193" s="628"/>
      <c r="K193" s="628">
        <v>526</v>
      </c>
      <c r="L193" s="637"/>
      <c r="M193" s="637"/>
      <c r="N193" s="628"/>
      <c r="O193" s="628"/>
      <c r="P193" s="637"/>
      <c r="Q193" s="637"/>
      <c r="R193" s="633"/>
      <c r="S193" s="638"/>
    </row>
    <row r="194" spans="1:19" ht="14.45" customHeight="1" x14ac:dyDescent="0.2">
      <c r="A194" s="627" t="s">
        <v>1864</v>
      </c>
      <c r="B194" s="628" t="s">
        <v>1865</v>
      </c>
      <c r="C194" s="628" t="s">
        <v>576</v>
      </c>
      <c r="D194" s="628" t="s">
        <v>949</v>
      </c>
      <c r="E194" s="628" t="s">
        <v>1926</v>
      </c>
      <c r="F194" s="628" t="s">
        <v>2005</v>
      </c>
      <c r="G194" s="628" t="s">
        <v>2006</v>
      </c>
      <c r="H194" s="637">
        <v>8</v>
      </c>
      <c r="I194" s="637">
        <v>5752</v>
      </c>
      <c r="J194" s="628">
        <v>1.9916897506925209</v>
      </c>
      <c r="K194" s="628">
        <v>719</v>
      </c>
      <c r="L194" s="637">
        <v>4</v>
      </c>
      <c r="M194" s="637">
        <v>2888</v>
      </c>
      <c r="N194" s="628">
        <v>1</v>
      </c>
      <c r="O194" s="628">
        <v>722</v>
      </c>
      <c r="P194" s="637">
        <v>5</v>
      </c>
      <c r="Q194" s="637">
        <v>3620</v>
      </c>
      <c r="R194" s="633">
        <v>1.2534626038781163</v>
      </c>
      <c r="S194" s="638">
        <v>724</v>
      </c>
    </row>
    <row r="195" spans="1:19" ht="14.45" customHeight="1" x14ac:dyDescent="0.2">
      <c r="A195" s="627" t="s">
        <v>1864</v>
      </c>
      <c r="B195" s="628" t="s">
        <v>1865</v>
      </c>
      <c r="C195" s="628" t="s">
        <v>576</v>
      </c>
      <c r="D195" s="628" t="s">
        <v>950</v>
      </c>
      <c r="E195" s="628" t="s">
        <v>1866</v>
      </c>
      <c r="F195" s="628" t="s">
        <v>1867</v>
      </c>
      <c r="G195" s="628" t="s">
        <v>1868</v>
      </c>
      <c r="H195" s="637"/>
      <c r="I195" s="637"/>
      <c r="J195" s="628"/>
      <c r="K195" s="628"/>
      <c r="L195" s="637"/>
      <c r="M195" s="637"/>
      <c r="N195" s="628"/>
      <c r="O195" s="628"/>
      <c r="P195" s="637">
        <v>1</v>
      </c>
      <c r="Q195" s="637">
        <v>1763.77</v>
      </c>
      <c r="R195" s="633"/>
      <c r="S195" s="638">
        <v>1763.77</v>
      </c>
    </row>
    <row r="196" spans="1:19" ht="14.45" customHeight="1" x14ac:dyDescent="0.2">
      <c r="A196" s="627" t="s">
        <v>1864</v>
      </c>
      <c r="B196" s="628" t="s">
        <v>1865</v>
      </c>
      <c r="C196" s="628" t="s">
        <v>576</v>
      </c>
      <c r="D196" s="628" t="s">
        <v>950</v>
      </c>
      <c r="E196" s="628" t="s">
        <v>1869</v>
      </c>
      <c r="F196" s="628" t="s">
        <v>1872</v>
      </c>
      <c r="G196" s="628" t="s">
        <v>1873</v>
      </c>
      <c r="H196" s="637">
        <v>958</v>
      </c>
      <c r="I196" s="637">
        <v>2479.08</v>
      </c>
      <c r="J196" s="628">
        <v>0.97023255085826987</v>
      </c>
      <c r="K196" s="628">
        <v>2.5877661795407096</v>
      </c>
      <c r="L196" s="637">
        <v>974</v>
      </c>
      <c r="M196" s="637">
        <v>2555.1400000000003</v>
      </c>
      <c r="N196" s="628">
        <v>1</v>
      </c>
      <c r="O196" s="628">
        <v>2.6233470225872693</v>
      </c>
      <c r="P196" s="637">
        <v>1939</v>
      </c>
      <c r="Q196" s="637">
        <v>4828.1099999999997</v>
      </c>
      <c r="R196" s="633">
        <v>1.889567694920826</v>
      </c>
      <c r="S196" s="638">
        <v>2.4899999999999998</v>
      </c>
    </row>
    <row r="197" spans="1:19" ht="14.45" customHeight="1" x14ac:dyDescent="0.2">
      <c r="A197" s="627" t="s">
        <v>1864</v>
      </c>
      <c r="B197" s="628" t="s">
        <v>1865</v>
      </c>
      <c r="C197" s="628" t="s">
        <v>576</v>
      </c>
      <c r="D197" s="628" t="s">
        <v>950</v>
      </c>
      <c r="E197" s="628" t="s">
        <v>1869</v>
      </c>
      <c r="F197" s="628" t="s">
        <v>1874</v>
      </c>
      <c r="G197" s="628" t="s">
        <v>1875</v>
      </c>
      <c r="H197" s="637">
        <v>820</v>
      </c>
      <c r="I197" s="637">
        <v>5895.8</v>
      </c>
      <c r="J197" s="628">
        <v>1.7667965238237939</v>
      </c>
      <c r="K197" s="628">
        <v>7.19</v>
      </c>
      <c r="L197" s="637">
        <v>470</v>
      </c>
      <c r="M197" s="637">
        <v>3337</v>
      </c>
      <c r="N197" s="628">
        <v>1</v>
      </c>
      <c r="O197" s="628">
        <v>7.1</v>
      </c>
      <c r="P197" s="637">
        <v>2887</v>
      </c>
      <c r="Q197" s="637">
        <v>20642.05</v>
      </c>
      <c r="R197" s="633">
        <v>6.1858106083308355</v>
      </c>
      <c r="S197" s="638">
        <v>7.1499999999999995</v>
      </c>
    </row>
    <row r="198" spans="1:19" ht="14.45" customHeight="1" x14ac:dyDescent="0.2">
      <c r="A198" s="627" t="s">
        <v>1864</v>
      </c>
      <c r="B198" s="628" t="s">
        <v>1865</v>
      </c>
      <c r="C198" s="628" t="s">
        <v>576</v>
      </c>
      <c r="D198" s="628" t="s">
        <v>950</v>
      </c>
      <c r="E198" s="628" t="s">
        <v>1869</v>
      </c>
      <c r="F198" s="628" t="s">
        <v>1876</v>
      </c>
      <c r="G198" s="628" t="s">
        <v>1877</v>
      </c>
      <c r="H198" s="637">
        <v>51</v>
      </c>
      <c r="I198" s="637">
        <v>515.05999999999995</v>
      </c>
      <c r="J198" s="628"/>
      <c r="K198" s="628">
        <v>10.099215686274508</v>
      </c>
      <c r="L198" s="637"/>
      <c r="M198" s="637"/>
      <c r="N198" s="628"/>
      <c r="O198" s="628"/>
      <c r="P198" s="637">
        <v>31</v>
      </c>
      <c r="Q198" s="637">
        <v>311.5</v>
      </c>
      <c r="R198" s="633"/>
      <c r="S198" s="638">
        <v>10.048387096774194</v>
      </c>
    </row>
    <row r="199" spans="1:19" ht="14.45" customHeight="1" x14ac:dyDescent="0.2">
      <c r="A199" s="627" t="s">
        <v>1864</v>
      </c>
      <c r="B199" s="628" t="s">
        <v>1865</v>
      </c>
      <c r="C199" s="628" t="s">
        <v>576</v>
      </c>
      <c r="D199" s="628" t="s">
        <v>950</v>
      </c>
      <c r="E199" s="628" t="s">
        <v>1869</v>
      </c>
      <c r="F199" s="628" t="s">
        <v>1878</v>
      </c>
      <c r="G199" s="628" t="s">
        <v>1879</v>
      </c>
      <c r="H199" s="637">
        <v>6043</v>
      </c>
      <c r="I199" s="637">
        <v>32239.350000000002</v>
      </c>
      <c r="J199" s="628">
        <v>0.89901293416800465</v>
      </c>
      <c r="K199" s="628">
        <v>5.3349908985603181</v>
      </c>
      <c r="L199" s="637">
        <v>6739</v>
      </c>
      <c r="M199" s="637">
        <v>35860.829999999994</v>
      </c>
      <c r="N199" s="628">
        <v>1</v>
      </c>
      <c r="O199" s="628">
        <v>5.3213874462086359</v>
      </c>
      <c r="P199" s="637">
        <v>10405</v>
      </c>
      <c r="Q199" s="637">
        <v>53889.419999999991</v>
      </c>
      <c r="R199" s="633">
        <v>1.5027376666965042</v>
      </c>
      <c r="S199" s="638">
        <v>5.1791850072080718</v>
      </c>
    </row>
    <row r="200" spans="1:19" ht="14.45" customHeight="1" x14ac:dyDescent="0.2">
      <c r="A200" s="627" t="s">
        <v>1864</v>
      </c>
      <c r="B200" s="628" t="s">
        <v>1865</v>
      </c>
      <c r="C200" s="628" t="s">
        <v>576</v>
      </c>
      <c r="D200" s="628" t="s">
        <v>950</v>
      </c>
      <c r="E200" s="628" t="s">
        <v>1869</v>
      </c>
      <c r="F200" s="628" t="s">
        <v>1880</v>
      </c>
      <c r="G200" s="628" t="s">
        <v>1881</v>
      </c>
      <c r="H200" s="637">
        <v>506</v>
      </c>
      <c r="I200" s="637">
        <v>4648.16</v>
      </c>
      <c r="J200" s="628">
        <v>3.0096866096866095</v>
      </c>
      <c r="K200" s="628">
        <v>9.1860869565217396</v>
      </c>
      <c r="L200" s="637">
        <v>165</v>
      </c>
      <c r="M200" s="637">
        <v>1544.4</v>
      </c>
      <c r="N200" s="628">
        <v>1</v>
      </c>
      <c r="O200" s="628">
        <v>9.3600000000000012</v>
      </c>
      <c r="P200" s="637">
        <v>739.5</v>
      </c>
      <c r="Q200" s="637">
        <v>6855.9599999999991</v>
      </c>
      <c r="R200" s="633">
        <v>4.4392385392385387</v>
      </c>
      <c r="S200" s="638">
        <v>9.2710750507099373</v>
      </c>
    </row>
    <row r="201" spans="1:19" ht="14.45" customHeight="1" x14ac:dyDescent="0.2">
      <c r="A201" s="627" t="s">
        <v>1864</v>
      </c>
      <c r="B201" s="628" t="s">
        <v>1865</v>
      </c>
      <c r="C201" s="628" t="s">
        <v>576</v>
      </c>
      <c r="D201" s="628" t="s">
        <v>950</v>
      </c>
      <c r="E201" s="628" t="s">
        <v>1869</v>
      </c>
      <c r="F201" s="628" t="s">
        <v>1882</v>
      </c>
      <c r="G201" s="628" t="s">
        <v>1883</v>
      </c>
      <c r="H201" s="637">
        <v>804</v>
      </c>
      <c r="I201" s="637">
        <v>7380.7200000000012</v>
      </c>
      <c r="J201" s="628">
        <v>1.9033462617593664</v>
      </c>
      <c r="K201" s="628">
        <v>9.1800000000000015</v>
      </c>
      <c r="L201" s="637">
        <v>416</v>
      </c>
      <c r="M201" s="637">
        <v>3877.76</v>
      </c>
      <c r="N201" s="628">
        <v>1</v>
      </c>
      <c r="O201" s="628">
        <v>9.3215384615384629</v>
      </c>
      <c r="P201" s="637">
        <v>765</v>
      </c>
      <c r="Q201" s="637">
        <v>7129.8</v>
      </c>
      <c r="R201" s="633">
        <v>1.8386388017824724</v>
      </c>
      <c r="S201" s="638">
        <v>9.32</v>
      </c>
    </row>
    <row r="202" spans="1:19" ht="14.45" customHeight="1" x14ac:dyDescent="0.2">
      <c r="A202" s="627" t="s">
        <v>1864</v>
      </c>
      <c r="B202" s="628" t="s">
        <v>1865</v>
      </c>
      <c r="C202" s="628" t="s">
        <v>576</v>
      </c>
      <c r="D202" s="628" t="s">
        <v>950</v>
      </c>
      <c r="E202" s="628" t="s">
        <v>1869</v>
      </c>
      <c r="F202" s="628" t="s">
        <v>1884</v>
      </c>
      <c r="G202" s="628" t="s">
        <v>1885</v>
      </c>
      <c r="H202" s="637">
        <v>5940.3</v>
      </c>
      <c r="I202" s="637">
        <v>60173.459999999992</v>
      </c>
      <c r="J202" s="628">
        <v>0.66512566526703909</v>
      </c>
      <c r="K202" s="628">
        <v>10.129700520175748</v>
      </c>
      <c r="L202" s="637">
        <v>8805.6999999999989</v>
      </c>
      <c r="M202" s="637">
        <v>90469.31</v>
      </c>
      <c r="N202" s="628">
        <v>1</v>
      </c>
      <c r="O202" s="628">
        <v>10.273948692324291</v>
      </c>
      <c r="P202" s="637">
        <v>8158.5</v>
      </c>
      <c r="Q202" s="637">
        <v>84193.300000000017</v>
      </c>
      <c r="R202" s="633">
        <v>0.93062829814884207</v>
      </c>
      <c r="S202" s="638">
        <v>10.319703376846237</v>
      </c>
    </row>
    <row r="203" spans="1:19" ht="14.45" customHeight="1" x14ac:dyDescent="0.2">
      <c r="A203" s="627" t="s">
        <v>1864</v>
      </c>
      <c r="B203" s="628" t="s">
        <v>1865</v>
      </c>
      <c r="C203" s="628" t="s">
        <v>576</v>
      </c>
      <c r="D203" s="628" t="s">
        <v>950</v>
      </c>
      <c r="E203" s="628" t="s">
        <v>1869</v>
      </c>
      <c r="F203" s="628" t="s">
        <v>1890</v>
      </c>
      <c r="G203" s="628" t="s">
        <v>1891</v>
      </c>
      <c r="H203" s="637"/>
      <c r="I203" s="637"/>
      <c r="J203" s="628"/>
      <c r="K203" s="628"/>
      <c r="L203" s="637">
        <v>1420</v>
      </c>
      <c r="M203" s="637">
        <v>28858</v>
      </c>
      <c r="N203" s="628">
        <v>1</v>
      </c>
      <c r="O203" s="628">
        <v>20.322535211267606</v>
      </c>
      <c r="P203" s="637">
        <v>450</v>
      </c>
      <c r="Q203" s="637">
        <v>9027</v>
      </c>
      <c r="R203" s="633">
        <v>0.31280754037008801</v>
      </c>
      <c r="S203" s="638">
        <v>20.059999999999999</v>
      </c>
    </row>
    <row r="204" spans="1:19" ht="14.45" customHeight="1" x14ac:dyDescent="0.2">
      <c r="A204" s="627" t="s">
        <v>1864</v>
      </c>
      <c r="B204" s="628" t="s">
        <v>1865</v>
      </c>
      <c r="C204" s="628" t="s">
        <v>576</v>
      </c>
      <c r="D204" s="628" t="s">
        <v>950</v>
      </c>
      <c r="E204" s="628" t="s">
        <v>1869</v>
      </c>
      <c r="F204" s="628" t="s">
        <v>1892</v>
      </c>
      <c r="G204" s="628" t="s">
        <v>1893</v>
      </c>
      <c r="H204" s="637">
        <v>11.32</v>
      </c>
      <c r="I204" s="637">
        <v>18354.099999999999</v>
      </c>
      <c r="J204" s="628"/>
      <c r="K204" s="628">
        <v>1621.3869257950528</v>
      </c>
      <c r="L204" s="637"/>
      <c r="M204" s="637"/>
      <c r="N204" s="628"/>
      <c r="O204" s="628"/>
      <c r="P204" s="637"/>
      <c r="Q204" s="637"/>
      <c r="R204" s="633"/>
      <c r="S204" s="638"/>
    </row>
    <row r="205" spans="1:19" ht="14.45" customHeight="1" x14ac:dyDescent="0.2">
      <c r="A205" s="627" t="s">
        <v>1864</v>
      </c>
      <c r="B205" s="628" t="s">
        <v>1865</v>
      </c>
      <c r="C205" s="628" t="s">
        <v>576</v>
      </c>
      <c r="D205" s="628" t="s">
        <v>950</v>
      </c>
      <c r="E205" s="628" t="s">
        <v>1869</v>
      </c>
      <c r="F205" s="628" t="s">
        <v>1894</v>
      </c>
      <c r="G205" s="628" t="s">
        <v>1895</v>
      </c>
      <c r="H205" s="637">
        <v>4.4000000000000004</v>
      </c>
      <c r="I205" s="637">
        <v>22613.58</v>
      </c>
      <c r="J205" s="628"/>
      <c r="K205" s="628">
        <v>5139.45</v>
      </c>
      <c r="L205" s="637"/>
      <c r="M205" s="637"/>
      <c r="N205" s="628"/>
      <c r="O205" s="628"/>
      <c r="P205" s="637"/>
      <c r="Q205" s="637"/>
      <c r="R205" s="633"/>
      <c r="S205" s="638"/>
    </row>
    <row r="206" spans="1:19" ht="14.45" customHeight="1" x14ac:dyDescent="0.2">
      <c r="A206" s="627" t="s">
        <v>1864</v>
      </c>
      <c r="B206" s="628" t="s">
        <v>1865</v>
      </c>
      <c r="C206" s="628" t="s">
        <v>576</v>
      </c>
      <c r="D206" s="628" t="s">
        <v>950</v>
      </c>
      <c r="E206" s="628" t="s">
        <v>1869</v>
      </c>
      <c r="F206" s="628" t="s">
        <v>1896</v>
      </c>
      <c r="G206" s="628" t="s">
        <v>1897</v>
      </c>
      <c r="H206" s="637"/>
      <c r="I206" s="637"/>
      <c r="J206" s="628"/>
      <c r="K206" s="628"/>
      <c r="L206" s="637"/>
      <c r="M206" s="637"/>
      <c r="N206" s="628"/>
      <c r="O206" s="628"/>
      <c r="P206" s="637">
        <v>1</v>
      </c>
      <c r="Q206" s="637">
        <v>1846.12</v>
      </c>
      <c r="R206" s="633"/>
      <c r="S206" s="638">
        <v>1846.12</v>
      </c>
    </row>
    <row r="207" spans="1:19" ht="14.45" customHeight="1" x14ac:dyDescent="0.2">
      <c r="A207" s="627" t="s">
        <v>1864</v>
      </c>
      <c r="B207" s="628" t="s">
        <v>1865</v>
      </c>
      <c r="C207" s="628" t="s">
        <v>576</v>
      </c>
      <c r="D207" s="628" t="s">
        <v>950</v>
      </c>
      <c r="E207" s="628" t="s">
        <v>1869</v>
      </c>
      <c r="F207" s="628" t="s">
        <v>1898</v>
      </c>
      <c r="G207" s="628" t="s">
        <v>1899</v>
      </c>
      <c r="H207" s="637">
        <v>320</v>
      </c>
      <c r="I207" s="637">
        <v>61392</v>
      </c>
      <c r="J207" s="628">
        <v>0.3950172440417975</v>
      </c>
      <c r="K207" s="628">
        <v>191.85</v>
      </c>
      <c r="L207" s="637">
        <v>800</v>
      </c>
      <c r="M207" s="637">
        <v>155416</v>
      </c>
      <c r="N207" s="628">
        <v>1</v>
      </c>
      <c r="O207" s="628">
        <v>194.27</v>
      </c>
      <c r="P207" s="637">
        <v>400</v>
      </c>
      <c r="Q207" s="637">
        <v>78704</v>
      </c>
      <c r="R207" s="633">
        <v>0.50640860657847331</v>
      </c>
      <c r="S207" s="638">
        <v>196.76</v>
      </c>
    </row>
    <row r="208" spans="1:19" ht="14.45" customHeight="1" x14ac:dyDescent="0.2">
      <c r="A208" s="627" t="s">
        <v>1864</v>
      </c>
      <c r="B208" s="628" t="s">
        <v>1865</v>
      </c>
      <c r="C208" s="628" t="s">
        <v>576</v>
      </c>
      <c r="D208" s="628" t="s">
        <v>950</v>
      </c>
      <c r="E208" s="628" t="s">
        <v>1869</v>
      </c>
      <c r="F208" s="628" t="s">
        <v>1900</v>
      </c>
      <c r="G208" s="628" t="s">
        <v>1901</v>
      </c>
      <c r="H208" s="637">
        <v>13287</v>
      </c>
      <c r="I208" s="637">
        <v>50134.03</v>
      </c>
      <c r="J208" s="628">
        <v>2.4267028150006875</v>
      </c>
      <c r="K208" s="628">
        <v>3.7731639948822155</v>
      </c>
      <c r="L208" s="637">
        <v>5532</v>
      </c>
      <c r="M208" s="637">
        <v>20659.32</v>
      </c>
      <c r="N208" s="628">
        <v>1</v>
      </c>
      <c r="O208" s="628">
        <v>3.7345119305856831</v>
      </c>
      <c r="P208" s="637">
        <v>16386</v>
      </c>
      <c r="Q208" s="637">
        <v>59972.76</v>
      </c>
      <c r="R208" s="633">
        <v>2.9029396901737328</v>
      </c>
      <c r="S208" s="638">
        <v>3.66</v>
      </c>
    </row>
    <row r="209" spans="1:19" ht="14.45" customHeight="1" x14ac:dyDescent="0.2">
      <c r="A209" s="627" t="s">
        <v>1864</v>
      </c>
      <c r="B209" s="628" t="s">
        <v>1865</v>
      </c>
      <c r="C209" s="628" t="s">
        <v>576</v>
      </c>
      <c r="D209" s="628" t="s">
        <v>950</v>
      </c>
      <c r="E209" s="628" t="s">
        <v>1869</v>
      </c>
      <c r="F209" s="628" t="s">
        <v>1904</v>
      </c>
      <c r="G209" s="628" t="s">
        <v>1905</v>
      </c>
      <c r="H209" s="637">
        <v>912</v>
      </c>
      <c r="I209" s="637">
        <v>140317.22999999998</v>
      </c>
      <c r="J209" s="628">
        <v>2.1002177791614529</v>
      </c>
      <c r="K209" s="628">
        <v>153.85661184210525</v>
      </c>
      <c r="L209" s="637">
        <v>446</v>
      </c>
      <c r="M209" s="637">
        <v>66810.799999999988</v>
      </c>
      <c r="N209" s="628">
        <v>1</v>
      </c>
      <c r="O209" s="628">
        <v>149.79999999999998</v>
      </c>
      <c r="P209" s="637">
        <v>503</v>
      </c>
      <c r="Q209" s="637">
        <v>78348.03</v>
      </c>
      <c r="R209" s="633">
        <v>1.1726851048034153</v>
      </c>
      <c r="S209" s="638">
        <v>155.76149105367793</v>
      </c>
    </row>
    <row r="210" spans="1:19" ht="14.45" customHeight="1" x14ac:dyDescent="0.2">
      <c r="A210" s="627" t="s">
        <v>1864</v>
      </c>
      <c r="B210" s="628" t="s">
        <v>1865</v>
      </c>
      <c r="C210" s="628" t="s">
        <v>576</v>
      </c>
      <c r="D210" s="628" t="s">
        <v>950</v>
      </c>
      <c r="E210" s="628" t="s">
        <v>1869</v>
      </c>
      <c r="F210" s="628" t="s">
        <v>1906</v>
      </c>
      <c r="G210" s="628" t="s">
        <v>1907</v>
      </c>
      <c r="H210" s="637">
        <v>1646</v>
      </c>
      <c r="I210" s="637">
        <v>33815.120000000003</v>
      </c>
      <c r="J210" s="628">
        <v>0.74761434158657736</v>
      </c>
      <c r="K210" s="628">
        <v>20.543815309842042</v>
      </c>
      <c r="L210" s="637">
        <v>2222</v>
      </c>
      <c r="M210" s="637">
        <v>45230.7</v>
      </c>
      <c r="N210" s="628">
        <v>1</v>
      </c>
      <c r="O210" s="628">
        <v>20.355850585058505</v>
      </c>
      <c r="P210" s="637">
        <v>3200</v>
      </c>
      <c r="Q210" s="637">
        <v>65871.760000000009</v>
      </c>
      <c r="R210" s="633">
        <v>1.4563506644823099</v>
      </c>
      <c r="S210" s="638">
        <v>20.584925000000002</v>
      </c>
    </row>
    <row r="211" spans="1:19" ht="14.45" customHeight="1" x14ac:dyDescent="0.2">
      <c r="A211" s="627" t="s">
        <v>1864</v>
      </c>
      <c r="B211" s="628" t="s">
        <v>1865</v>
      </c>
      <c r="C211" s="628" t="s">
        <v>576</v>
      </c>
      <c r="D211" s="628" t="s">
        <v>950</v>
      </c>
      <c r="E211" s="628" t="s">
        <v>1869</v>
      </c>
      <c r="F211" s="628" t="s">
        <v>1910</v>
      </c>
      <c r="G211" s="628" t="s">
        <v>1911</v>
      </c>
      <c r="H211" s="637">
        <v>15</v>
      </c>
      <c r="I211" s="637">
        <v>1628433</v>
      </c>
      <c r="J211" s="628"/>
      <c r="K211" s="628">
        <v>108562.2</v>
      </c>
      <c r="L211" s="637"/>
      <c r="M211" s="637"/>
      <c r="N211" s="628"/>
      <c r="O211" s="628"/>
      <c r="P211" s="637">
        <v>11</v>
      </c>
      <c r="Q211" s="637">
        <v>1194184.2</v>
      </c>
      <c r="R211" s="633"/>
      <c r="S211" s="638">
        <v>108562.2</v>
      </c>
    </row>
    <row r="212" spans="1:19" ht="14.45" customHeight="1" x14ac:dyDescent="0.2">
      <c r="A212" s="627" t="s">
        <v>1864</v>
      </c>
      <c r="B212" s="628" t="s">
        <v>1865</v>
      </c>
      <c r="C212" s="628" t="s">
        <v>576</v>
      </c>
      <c r="D212" s="628" t="s">
        <v>950</v>
      </c>
      <c r="E212" s="628" t="s">
        <v>1869</v>
      </c>
      <c r="F212" s="628" t="s">
        <v>1912</v>
      </c>
      <c r="G212" s="628" t="s">
        <v>1913</v>
      </c>
      <c r="H212" s="637">
        <v>5786</v>
      </c>
      <c r="I212" s="637">
        <v>112187.95999999999</v>
      </c>
      <c r="J212" s="628">
        <v>7.9374529503325313</v>
      </c>
      <c r="K212" s="628">
        <v>19.38955409609402</v>
      </c>
      <c r="L212" s="637">
        <v>740</v>
      </c>
      <c r="M212" s="637">
        <v>14134</v>
      </c>
      <c r="N212" s="628">
        <v>1</v>
      </c>
      <c r="O212" s="628">
        <v>19.100000000000001</v>
      </c>
      <c r="P212" s="637">
        <v>12753</v>
      </c>
      <c r="Q212" s="637">
        <v>248018.75</v>
      </c>
      <c r="R212" s="633">
        <v>17.547668742040472</v>
      </c>
      <c r="S212" s="638">
        <v>19.447875009801614</v>
      </c>
    </row>
    <row r="213" spans="1:19" ht="14.45" customHeight="1" x14ac:dyDescent="0.2">
      <c r="A213" s="627" t="s">
        <v>1864</v>
      </c>
      <c r="B213" s="628" t="s">
        <v>1865</v>
      </c>
      <c r="C213" s="628" t="s">
        <v>576</v>
      </c>
      <c r="D213" s="628" t="s">
        <v>950</v>
      </c>
      <c r="E213" s="628" t="s">
        <v>1869</v>
      </c>
      <c r="F213" s="628" t="s">
        <v>1914</v>
      </c>
      <c r="G213" s="628" t="s">
        <v>1915</v>
      </c>
      <c r="H213" s="637"/>
      <c r="I213" s="637"/>
      <c r="J213" s="628"/>
      <c r="K213" s="628"/>
      <c r="L213" s="637"/>
      <c r="M213" s="637"/>
      <c r="N213" s="628"/>
      <c r="O213" s="628"/>
      <c r="P213" s="637">
        <v>150</v>
      </c>
      <c r="Q213" s="637">
        <v>1278</v>
      </c>
      <c r="R213" s="633"/>
      <c r="S213" s="638">
        <v>8.52</v>
      </c>
    </row>
    <row r="214" spans="1:19" ht="14.45" customHeight="1" x14ac:dyDescent="0.2">
      <c r="A214" s="627" t="s">
        <v>1864</v>
      </c>
      <c r="B214" s="628" t="s">
        <v>1865</v>
      </c>
      <c r="C214" s="628" t="s">
        <v>576</v>
      </c>
      <c r="D214" s="628" t="s">
        <v>950</v>
      </c>
      <c r="E214" s="628" t="s">
        <v>1869</v>
      </c>
      <c r="F214" s="628" t="s">
        <v>1922</v>
      </c>
      <c r="G214" s="628" t="s">
        <v>1923</v>
      </c>
      <c r="H214" s="637"/>
      <c r="I214" s="637"/>
      <c r="J214" s="628"/>
      <c r="K214" s="628"/>
      <c r="L214" s="637"/>
      <c r="M214" s="637"/>
      <c r="N214" s="628"/>
      <c r="O214" s="628"/>
      <c r="P214" s="637">
        <v>16</v>
      </c>
      <c r="Q214" s="637">
        <v>729.44</v>
      </c>
      <c r="R214" s="633"/>
      <c r="S214" s="638">
        <v>45.59</v>
      </c>
    </row>
    <row r="215" spans="1:19" ht="14.45" customHeight="1" x14ac:dyDescent="0.2">
      <c r="A215" s="627" t="s">
        <v>1864</v>
      </c>
      <c r="B215" s="628" t="s">
        <v>1865</v>
      </c>
      <c r="C215" s="628" t="s">
        <v>576</v>
      </c>
      <c r="D215" s="628" t="s">
        <v>950</v>
      </c>
      <c r="E215" s="628" t="s">
        <v>1869</v>
      </c>
      <c r="F215" s="628" t="s">
        <v>1924</v>
      </c>
      <c r="G215" s="628" t="s">
        <v>1925</v>
      </c>
      <c r="H215" s="637"/>
      <c r="I215" s="637"/>
      <c r="J215" s="628"/>
      <c r="K215" s="628"/>
      <c r="L215" s="637">
        <v>4.5999999999999996</v>
      </c>
      <c r="M215" s="637">
        <v>11877</v>
      </c>
      <c r="N215" s="628">
        <v>1</v>
      </c>
      <c r="O215" s="628">
        <v>2581.9565217391305</v>
      </c>
      <c r="P215" s="637"/>
      <c r="Q215" s="637"/>
      <c r="R215" s="633"/>
      <c r="S215" s="638"/>
    </row>
    <row r="216" spans="1:19" ht="14.45" customHeight="1" x14ac:dyDescent="0.2">
      <c r="A216" s="627" t="s">
        <v>1864</v>
      </c>
      <c r="B216" s="628" t="s">
        <v>1865</v>
      </c>
      <c r="C216" s="628" t="s">
        <v>576</v>
      </c>
      <c r="D216" s="628" t="s">
        <v>950</v>
      </c>
      <c r="E216" s="628" t="s">
        <v>1926</v>
      </c>
      <c r="F216" s="628" t="s">
        <v>1927</v>
      </c>
      <c r="G216" s="628" t="s">
        <v>1928</v>
      </c>
      <c r="H216" s="637"/>
      <c r="I216" s="637"/>
      <c r="J216" s="628"/>
      <c r="K216" s="628"/>
      <c r="L216" s="637">
        <v>1</v>
      </c>
      <c r="M216" s="637">
        <v>38</v>
      </c>
      <c r="N216" s="628">
        <v>1</v>
      </c>
      <c r="O216" s="628">
        <v>38</v>
      </c>
      <c r="P216" s="637">
        <v>2</v>
      </c>
      <c r="Q216" s="637">
        <v>76</v>
      </c>
      <c r="R216" s="633">
        <v>2</v>
      </c>
      <c r="S216" s="638">
        <v>38</v>
      </c>
    </row>
    <row r="217" spans="1:19" ht="14.45" customHeight="1" x14ac:dyDescent="0.2">
      <c r="A217" s="627" t="s">
        <v>1864</v>
      </c>
      <c r="B217" s="628" t="s">
        <v>1865</v>
      </c>
      <c r="C217" s="628" t="s">
        <v>576</v>
      </c>
      <c r="D217" s="628" t="s">
        <v>950</v>
      </c>
      <c r="E217" s="628" t="s">
        <v>1926</v>
      </c>
      <c r="F217" s="628" t="s">
        <v>1929</v>
      </c>
      <c r="G217" s="628" t="s">
        <v>1930</v>
      </c>
      <c r="H217" s="637"/>
      <c r="I217" s="637"/>
      <c r="J217" s="628"/>
      <c r="K217" s="628"/>
      <c r="L217" s="637"/>
      <c r="M217" s="637"/>
      <c r="N217" s="628"/>
      <c r="O217" s="628"/>
      <c r="P217" s="637">
        <v>1</v>
      </c>
      <c r="Q217" s="637">
        <v>449</v>
      </c>
      <c r="R217" s="633"/>
      <c r="S217" s="638">
        <v>449</v>
      </c>
    </row>
    <row r="218" spans="1:19" ht="14.45" customHeight="1" x14ac:dyDescent="0.2">
      <c r="A218" s="627" t="s">
        <v>1864</v>
      </c>
      <c r="B218" s="628" t="s">
        <v>1865</v>
      </c>
      <c r="C218" s="628" t="s">
        <v>576</v>
      </c>
      <c r="D218" s="628" t="s">
        <v>950</v>
      </c>
      <c r="E218" s="628" t="s">
        <v>1926</v>
      </c>
      <c r="F218" s="628" t="s">
        <v>1931</v>
      </c>
      <c r="G218" s="628" t="s">
        <v>1932</v>
      </c>
      <c r="H218" s="637">
        <v>25</v>
      </c>
      <c r="I218" s="637">
        <v>4450</v>
      </c>
      <c r="J218" s="628">
        <v>1.1300152361604876</v>
      </c>
      <c r="K218" s="628">
        <v>178</v>
      </c>
      <c r="L218" s="637">
        <v>22</v>
      </c>
      <c r="M218" s="637">
        <v>3938</v>
      </c>
      <c r="N218" s="628">
        <v>1</v>
      </c>
      <c r="O218" s="628">
        <v>179</v>
      </c>
      <c r="P218" s="637">
        <v>17</v>
      </c>
      <c r="Q218" s="637">
        <v>3060</v>
      </c>
      <c r="R218" s="633">
        <v>0.77704418486541393</v>
      </c>
      <c r="S218" s="638">
        <v>180</v>
      </c>
    </row>
    <row r="219" spans="1:19" ht="14.45" customHeight="1" x14ac:dyDescent="0.2">
      <c r="A219" s="627" t="s">
        <v>1864</v>
      </c>
      <c r="B219" s="628" t="s">
        <v>1865</v>
      </c>
      <c r="C219" s="628" t="s">
        <v>576</v>
      </c>
      <c r="D219" s="628" t="s">
        <v>950</v>
      </c>
      <c r="E219" s="628" t="s">
        <v>1926</v>
      </c>
      <c r="F219" s="628" t="s">
        <v>1933</v>
      </c>
      <c r="G219" s="628" t="s">
        <v>1934</v>
      </c>
      <c r="H219" s="637">
        <v>15</v>
      </c>
      <c r="I219" s="637">
        <v>5280</v>
      </c>
      <c r="J219" s="628"/>
      <c r="K219" s="628">
        <v>352</v>
      </c>
      <c r="L219" s="637"/>
      <c r="M219" s="637"/>
      <c r="N219" s="628"/>
      <c r="O219" s="628"/>
      <c r="P219" s="637">
        <v>11</v>
      </c>
      <c r="Q219" s="637">
        <v>3927</v>
      </c>
      <c r="R219" s="633"/>
      <c r="S219" s="638">
        <v>357</v>
      </c>
    </row>
    <row r="220" spans="1:19" ht="14.45" customHeight="1" x14ac:dyDescent="0.2">
      <c r="A220" s="627" t="s">
        <v>1864</v>
      </c>
      <c r="B220" s="628" t="s">
        <v>1865</v>
      </c>
      <c r="C220" s="628" t="s">
        <v>576</v>
      </c>
      <c r="D220" s="628" t="s">
        <v>950</v>
      </c>
      <c r="E220" s="628" t="s">
        <v>1926</v>
      </c>
      <c r="F220" s="628" t="s">
        <v>1939</v>
      </c>
      <c r="G220" s="628" t="s">
        <v>1940</v>
      </c>
      <c r="H220" s="637">
        <v>8</v>
      </c>
      <c r="I220" s="637">
        <v>16320</v>
      </c>
      <c r="J220" s="628">
        <v>0.99658036150464091</v>
      </c>
      <c r="K220" s="628">
        <v>2040</v>
      </c>
      <c r="L220" s="637">
        <v>8</v>
      </c>
      <c r="M220" s="637">
        <v>16376</v>
      </c>
      <c r="N220" s="628">
        <v>1</v>
      </c>
      <c r="O220" s="628">
        <v>2047</v>
      </c>
      <c r="P220" s="637">
        <v>13</v>
      </c>
      <c r="Q220" s="637">
        <v>26676</v>
      </c>
      <c r="R220" s="633">
        <v>1.6289692232535418</v>
      </c>
      <c r="S220" s="638">
        <v>2052</v>
      </c>
    </row>
    <row r="221" spans="1:19" ht="14.45" customHeight="1" x14ac:dyDescent="0.2">
      <c r="A221" s="627" t="s">
        <v>1864</v>
      </c>
      <c r="B221" s="628" t="s">
        <v>1865</v>
      </c>
      <c r="C221" s="628" t="s">
        <v>576</v>
      </c>
      <c r="D221" s="628" t="s">
        <v>950</v>
      </c>
      <c r="E221" s="628" t="s">
        <v>1926</v>
      </c>
      <c r="F221" s="628" t="s">
        <v>1941</v>
      </c>
      <c r="G221" s="628" t="s">
        <v>1942</v>
      </c>
      <c r="H221" s="637">
        <v>2</v>
      </c>
      <c r="I221" s="637">
        <v>6123</v>
      </c>
      <c r="J221" s="628">
        <v>0.99625772860397011</v>
      </c>
      <c r="K221" s="628">
        <v>3061.5</v>
      </c>
      <c r="L221" s="637">
        <v>2</v>
      </c>
      <c r="M221" s="637">
        <v>6146</v>
      </c>
      <c r="N221" s="628">
        <v>1</v>
      </c>
      <c r="O221" s="628">
        <v>3073</v>
      </c>
      <c r="P221" s="637">
        <v>2</v>
      </c>
      <c r="Q221" s="637">
        <v>6168</v>
      </c>
      <c r="R221" s="633">
        <v>1.0035795639440286</v>
      </c>
      <c r="S221" s="638">
        <v>3084</v>
      </c>
    </row>
    <row r="222" spans="1:19" ht="14.45" customHeight="1" x14ac:dyDescent="0.2">
      <c r="A222" s="627" t="s">
        <v>1864</v>
      </c>
      <c r="B222" s="628" t="s">
        <v>1865</v>
      </c>
      <c r="C222" s="628" t="s">
        <v>576</v>
      </c>
      <c r="D222" s="628" t="s">
        <v>950</v>
      </c>
      <c r="E222" s="628" t="s">
        <v>1926</v>
      </c>
      <c r="F222" s="628" t="s">
        <v>1943</v>
      </c>
      <c r="G222" s="628" t="s">
        <v>1944</v>
      </c>
      <c r="H222" s="637">
        <v>2</v>
      </c>
      <c r="I222" s="637">
        <v>1335</v>
      </c>
      <c r="J222" s="628">
        <v>1.9895678092399405</v>
      </c>
      <c r="K222" s="628">
        <v>667.5</v>
      </c>
      <c r="L222" s="637">
        <v>1</v>
      </c>
      <c r="M222" s="637">
        <v>671</v>
      </c>
      <c r="N222" s="628">
        <v>1</v>
      </c>
      <c r="O222" s="628">
        <v>671</v>
      </c>
      <c r="P222" s="637">
        <v>2</v>
      </c>
      <c r="Q222" s="637">
        <v>1346</v>
      </c>
      <c r="R222" s="633">
        <v>2.0059612518628911</v>
      </c>
      <c r="S222" s="638">
        <v>673</v>
      </c>
    </row>
    <row r="223" spans="1:19" ht="14.45" customHeight="1" x14ac:dyDescent="0.2">
      <c r="A223" s="627" t="s">
        <v>1864</v>
      </c>
      <c r="B223" s="628" t="s">
        <v>1865</v>
      </c>
      <c r="C223" s="628" t="s">
        <v>576</v>
      </c>
      <c r="D223" s="628" t="s">
        <v>950</v>
      </c>
      <c r="E223" s="628" t="s">
        <v>1926</v>
      </c>
      <c r="F223" s="628" t="s">
        <v>1947</v>
      </c>
      <c r="G223" s="628" t="s">
        <v>1948</v>
      </c>
      <c r="H223" s="637">
        <v>3</v>
      </c>
      <c r="I223" s="637">
        <v>4296</v>
      </c>
      <c r="J223" s="628">
        <v>0.99652052887961029</v>
      </c>
      <c r="K223" s="628">
        <v>1432</v>
      </c>
      <c r="L223" s="637">
        <v>3</v>
      </c>
      <c r="M223" s="637">
        <v>4311</v>
      </c>
      <c r="N223" s="628">
        <v>1</v>
      </c>
      <c r="O223" s="628">
        <v>1437</v>
      </c>
      <c r="P223" s="637">
        <v>15</v>
      </c>
      <c r="Q223" s="637">
        <v>21615</v>
      </c>
      <c r="R223" s="633">
        <v>5.0139178844815584</v>
      </c>
      <c r="S223" s="638">
        <v>1441</v>
      </c>
    </row>
    <row r="224" spans="1:19" ht="14.45" customHeight="1" x14ac:dyDescent="0.2">
      <c r="A224" s="627" t="s">
        <v>1864</v>
      </c>
      <c r="B224" s="628" t="s">
        <v>1865</v>
      </c>
      <c r="C224" s="628" t="s">
        <v>576</v>
      </c>
      <c r="D224" s="628" t="s">
        <v>950</v>
      </c>
      <c r="E224" s="628" t="s">
        <v>1926</v>
      </c>
      <c r="F224" s="628" t="s">
        <v>1949</v>
      </c>
      <c r="G224" s="628" t="s">
        <v>1950</v>
      </c>
      <c r="H224" s="637">
        <v>79</v>
      </c>
      <c r="I224" s="637">
        <v>151225</v>
      </c>
      <c r="J224" s="628">
        <v>0.80370429421768708</v>
      </c>
      <c r="K224" s="628">
        <v>1914.2405063291139</v>
      </c>
      <c r="L224" s="637">
        <v>98</v>
      </c>
      <c r="M224" s="637">
        <v>188160</v>
      </c>
      <c r="N224" s="628">
        <v>1</v>
      </c>
      <c r="O224" s="628">
        <v>1920</v>
      </c>
      <c r="P224" s="637">
        <v>113</v>
      </c>
      <c r="Q224" s="637">
        <v>217525</v>
      </c>
      <c r="R224" s="633">
        <v>1.1560639880952381</v>
      </c>
      <c r="S224" s="638">
        <v>1925</v>
      </c>
    </row>
    <row r="225" spans="1:19" ht="14.45" customHeight="1" x14ac:dyDescent="0.2">
      <c r="A225" s="627" t="s">
        <v>1864</v>
      </c>
      <c r="B225" s="628" t="s">
        <v>1865</v>
      </c>
      <c r="C225" s="628" t="s">
        <v>576</v>
      </c>
      <c r="D225" s="628" t="s">
        <v>950</v>
      </c>
      <c r="E225" s="628" t="s">
        <v>1926</v>
      </c>
      <c r="F225" s="628" t="s">
        <v>1951</v>
      </c>
      <c r="G225" s="628" t="s">
        <v>1952</v>
      </c>
      <c r="H225" s="637">
        <v>1</v>
      </c>
      <c r="I225" s="637">
        <v>1282</v>
      </c>
      <c r="J225" s="628">
        <v>0.99456943366951123</v>
      </c>
      <c r="K225" s="628">
        <v>1282</v>
      </c>
      <c r="L225" s="637">
        <v>1</v>
      </c>
      <c r="M225" s="637">
        <v>1289</v>
      </c>
      <c r="N225" s="628">
        <v>1</v>
      </c>
      <c r="O225" s="628">
        <v>1289</v>
      </c>
      <c r="P225" s="637"/>
      <c r="Q225" s="637"/>
      <c r="R225" s="633"/>
      <c r="S225" s="638"/>
    </row>
    <row r="226" spans="1:19" ht="14.45" customHeight="1" x14ac:dyDescent="0.2">
      <c r="A226" s="627" t="s">
        <v>1864</v>
      </c>
      <c r="B226" s="628" t="s">
        <v>1865</v>
      </c>
      <c r="C226" s="628" t="s">
        <v>576</v>
      </c>
      <c r="D226" s="628" t="s">
        <v>950</v>
      </c>
      <c r="E226" s="628" t="s">
        <v>1926</v>
      </c>
      <c r="F226" s="628" t="s">
        <v>1953</v>
      </c>
      <c r="G226" s="628" t="s">
        <v>1954</v>
      </c>
      <c r="H226" s="637">
        <v>2</v>
      </c>
      <c r="I226" s="637">
        <v>2428</v>
      </c>
      <c r="J226" s="628"/>
      <c r="K226" s="628">
        <v>1214</v>
      </c>
      <c r="L226" s="637"/>
      <c r="M226" s="637"/>
      <c r="N226" s="628"/>
      <c r="O226" s="628"/>
      <c r="P226" s="637">
        <v>1</v>
      </c>
      <c r="Q226" s="637">
        <v>1223</v>
      </c>
      <c r="R226" s="633"/>
      <c r="S226" s="638">
        <v>1223</v>
      </c>
    </row>
    <row r="227" spans="1:19" ht="14.45" customHeight="1" x14ac:dyDescent="0.2">
      <c r="A227" s="627" t="s">
        <v>1864</v>
      </c>
      <c r="B227" s="628" t="s">
        <v>1865</v>
      </c>
      <c r="C227" s="628" t="s">
        <v>576</v>
      </c>
      <c r="D227" s="628" t="s">
        <v>950</v>
      </c>
      <c r="E227" s="628" t="s">
        <v>1926</v>
      </c>
      <c r="F227" s="628" t="s">
        <v>1955</v>
      </c>
      <c r="G227" s="628" t="s">
        <v>1956</v>
      </c>
      <c r="H227" s="637"/>
      <c r="I227" s="637"/>
      <c r="J227" s="628"/>
      <c r="K227" s="628"/>
      <c r="L227" s="637"/>
      <c r="M227" s="637"/>
      <c r="N227" s="628"/>
      <c r="O227" s="628"/>
      <c r="P227" s="637">
        <v>1</v>
      </c>
      <c r="Q227" s="637">
        <v>687</v>
      </c>
      <c r="R227" s="633"/>
      <c r="S227" s="638">
        <v>687</v>
      </c>
    </row>
    <row r="228" spans="1:19" ht="14.45" customHeight="1" x14ac:dyDescent="0.2">
      <c r="A228" s="627" t="s">
        <v>1864</v>
      </c>
      <c r="B228" s="628" t="s">
        <v>1865</v>
      </c>
      <c r="C228" s="628" t="s">
        <v>576</v>
      </c>
      <c r="D228" s="628" t="s">
        <v>950</v>
      </c>
      <c r="E228" s="628" t="s">
        <v>1926</v>
      </c>
      <c r="F228" s="628" t="s">
        <v>1957</v>
      </c>
      <c r="G228" s="628" t="s">
        <v>1958</v>
      </c>
      <c r="H228" s="637">
        <v>9</v>
      </c>
      <c r="I228" s="637">
        <v>6453</v>
      </c>
      <c r="J228" s="628">
        <v>1.7925</v>
      </c>
      <c r="K228" s="628">
        <v>717</v>
      </c>
      <c r="L228" s="637">
        <v>5</v>
      </c>
      <c r="M228" s="637">
        <v>3600</v>
      </c>
      <c r="N228" s="628">
        <v>1</v>
      </c>
      <c r="O228" s="628">
        <v>720</v>
      </c>
      <c r="P228" s="637">
        <v>10</v>
      </c>
      <c r="Q228" s="637">
        <v>7220</v>
      </c>
      <c r="R228" s="633">
        <v>2.0055555555555555</v>
      </c>
      <c r="S228" s="638">
        <v>722</v>
      </c>
    </row>
    <row r="229" spans="1:19" ht="14.45" customHeight="1" x14ac:dyDescent="0.2">
      <c r="A229" s="627" t="s">
        <v>1864</v>
      </c>
      <c r="B229" s="628" t="s">
        <v>1865</v>
      </c>
      <c r="C229" s="628" t="s">
        <v>576</v>
      </c>
      <c r="D229" s="628" t="s">
        <v>950</v>
      </c>
      <c r="E229" s="628" t="s">
        <v>1926</v>
      </c>
      <c r="F229" s="628" t="s">
        <v>1961</v>
      </c>
      <c r="G229" s="628" t="s">
        <v>1962</v>
      </c>
      <c r="H229" s="637">
        <v>75</v>
      </c>
      <c r="I229" s="637">
        <v>136950</v>
      </c>
      <c r="J229" s="628">
        <v>1.7808379495981899</v>
      </c>
      <c r="K229" s="628">
        <v>1826</v>
      </c>
      <c r="L229" s="637">
        <v>42</v>
      </c>
      <c r="M229" s="637">
        <v>76902</v>
      </c>
      <c r="N229" s="628">
        <v>1</v>
      </c>
      <c r="O229" s="628">
        <v>1831</v>
      </c>
      <c r="P229" s="637">
        <v>117</v>
      </c>
      <c r="Q229" s="637">
        <v>214695</v>
      </c>
      <c r="R229" s="633">
        <v>2.7917999531871733</v>
      </c>
      <c r="S229" s="638">
        <v>1835</v>
      </c>
    </row>
    <row r="230" spans="1:19" ht="14.45" customHeight="1" x14ac:dyDescent="0.2">
      <c r="A230" s="627" t="s">
        <v>1864</v>
      </c>
      <c r="B230" s="628" t="s">
        <v>1865</v>
      </c>
      <c r="C230" s="628" t="s">
        <v>576</v>
      </c>
      <c r="D230" s="628" t="s">
        <v>950</v>
      </c>
      <c r="E230" s="628" t="s">
        <v>1926</v>
      </c>
      <c r="F230" s="628" t="s">
        <v>1963</v>
      </c>
      <c r="G230" s="628" t="s">
        <v>1964</v>
      </c>
      <c r="H230" s="637">
        <v>6</v>
      </c>
      <c r="I230" s="637">
        <v>2580</v>
      </c>
      <c r="J230" s="628">
        <v>0.99767981438515085</v>
      </c>
      <c r="K230" s="628">
        <v>430</v>
      </c>
      <c r="L230" s="637">
        <v>6</v>
      </c>
      <c r="M230" s="637">
        <v>2586</v>
      </c>
      <c r="N230" s="628">
        <v>1</v>
      </c>
      <c r="O230" s="628">
        <v>431</v>
      </c>
      <c r="P230" s="637">
        <v>7</v>
      </c>
      <c r="Q230" s="637">
        <v>3031</v>
      </c>
      <c r="R230" s="633">
        <v>1.1720804331013148</v>
      </c>
      <c r="S230" s="638">
        <v>433</v>
      </c>
    </row>
    <row r="231" spans="1:19" ht="14.45" customHeight="1" x14ac:dyDescent="0.2">
      <c r="A231" s="627" t="s">
        <v>1864</v>
      </c>
      <c r="B231" s="628" t="s">
        <v>1865</v>
      </c>
      <c r="C231" s="628" t="s">
        <v>576</v>
      </c>
      <c r="D231" s="628" t="s">
        <v>950</v>
      </c>
      <c r="E231" s="628" t="s">
        <v>1926</v>
      </c>
      <c r="F231" s="628" t="s">
        <v>1965</v>
      </c>
      <c r="G231" s="628" t="s">
        <v>1966</v>
      </c>
      <c r="H231" s="637">
        <v>3</v>
      </c>
      <c r="I231" s="637">
        <v>10566</v>
      </c>
      <c r="J231" s="628">
        <v>0.33229549957543164</v>
      </c>
      <c r="K231" s="628">
        <v>3522</v>
      </c>
      <c r="L231" s="637">
        <v>9</v>
      </c>
      <c r="M231" s="637">
        <v>31797</v>
      </c>
      <c r="N231" s="628">
        <v>1</v>
      </c>
      <c r="O231" s="628">
        <v>3533</v>
      </c>
      <c r="P231" s="637">
        <v>18</v>
      </c>
      <c r="Q231" s="637">
        <v>63774</v>
      </c>
      <c r="R231" s="633">
        <v>2.0056609114067365</v>
      </c>
      <c r="S231" s="638">
        <v>3543</v>
      </c>
    </row>
    <row r="232" spans="1:19" ht="14.45" customHeight="1" x14ac:dyDescent="0.2">
      <c r="A232" s="627" t="s">
        <v>1864</v>
      </c>
      <c r="B232" s="628" t="s">
        <v>1865</v>
      </c>
      <c r="C232" s="628" t="s">
        <v>576</v>
      </c>
      <c r="D232" s="628" t="s">
        <v>950</v>
      </c>
      <c r="E232" s="628" t="s">
        <v>1926</v>
      </c>
      <c r="F232" s="628" t="s">
        <v>1969</v>
      </c>
      <c r="G232" s="628" t="s">
        <v>1970</v>
      </c>
      <c r="H232" s="637">
        <v>16</v>
      </c>
      <c r="I232" s="637">
        <v>533.34</v>
      </c>
      <c r="J232" s="628">
        <v>0.72728512402329104</v>
      </c>
      <c r="K232" s="628">
        <v>33.333750000000002</v>
      </c>
      <c r="L232" s="637">
        <v>22</v>
      </c>
      <c r="M232" s="637">
        <v>733.33</v>
      </c>
      <c r="N232" s="628">
        <v>1</v>
      </c>
      <c r="O232" s="628">
        <v>33.333181818181821</v>
      </c>
      <c r="P232" s="637">
        <v>17</v>
      </c>
      <c r="Q232" s="637">
        <v>664.45</v>
      </c>
      <c r="R232" s="633">
        <v>0.90607230032863784</v>
      </c>
      <c r="S232" s="638">
        <v>39.085294117647059</v>
      </c>
    </row>
    <row r="233" spans="1:19" ht="14.45" customHeight="1" x14ac:dyDescent="0.2">
      <c r="A233" s="627" t="s">
        <v>1864</v>
      </c>
      <c r="B233" s="628" t="s">
        <v>1865</v>
      </c>
      <c r="C233" s="628" t="s">
        <v>576</v>
      </c>
      <c r="D233" s="628" t="s">
        <v>950</v>
      </c>
      <c r="E233" s="628" t="s">
        <v>1926</v>
      </c>
      <c r="F233" s="628" t="s">
        <v>1971</v>
      </c>
      <c r="G233" s="628" t="s">
        <v>1972</v>
      </c>
      <c r="H233" s="637">
        <v>25</v>
      </c>
      <c r="I233" s="637">
        <v>925</v>
      </c>
      <c r="J233" s="628">
        <v>1.1064593301435406</v>
      </c>
      <c r="K233" s="628">
        <v>37</v>
      </c>
      <c r="L233" s="637">
        <v>22</v>
      </c>
      <c r="M233" s="637">
        <v>836</v>
      </c>
      <c r="N233" s="628">
        <v>1</v>
      </c>
      <c r="O233" s="628">
        <v>38</v>
      </c>
      <c r="P233" s="637">
        <v>17</v>
      </c>
      <c r="Q233" s="637">
        <v>646</v>
      </c>
      <c r="R233" s="633">
        <v>0.77272727272727271</v>
      </c>
      <c r="S233" s="638">
        <v>38</v>
      </c>
    </row>
    <row r="234" spans="1:19" ht="14.45" customHeight="1" x14ac:dyDescent="0.2">
      <c r="A234" s="627" t="s">
        <v>1864</v>
      </c>
      <c r="B234" s="628" t="s">
        <v>1865</v>
      </c>
      <c r="C234" s="628" t="s">
        <v>576</v>
      </c>
      <c r="D234" s="628" t="s">
        <v>950</v>
      </c>
      <c r="E234" s="628" t="s">
        <v>1926</v>
      </c>
      <c r="F234" s="628" t="s">
        <v>1979</v>
      </c>
      <c r="G234" s="628" t="s">
        <v>1980</v>
      </c>
      <c r="H234" s="637">
        <v>1</v>
      </c>
      <c r="I234" s="637">
        <v>438</v>
      </c>
      <c r="J234" s="628">
        <v>1</v>
      </c>
      <c r="K234" s="628">
        <v>438</v>
      </c>
      <c r="L234" s="637">
        <v>1</v>
      </c>
      <c r="M234" s="637">
        <v>438</v>
      </c>
      <c r="N234" s="628">
        <v>1</v>
      </c>
      <c r="O234" s="628">
        <v>438</v>
      </c>
      <c r="P234" s="637">
        <v>3</v>
      </c>
      <c r="Q234" s="637">
        <v>1320</v>
      </c>
      <c r="R234" s="633">
        <v>3.0136986301369864</v>
      </c>
      <c r="S234" s="638">
        <v>440</v>
      </c>
    </row>
    <row r="235" spans="1:19" ht="14.45" customHeight="1" x14ac:dyDescent="0.2">
      <c r="A235" s="627" t="s">
        <v>1864</v>
      </c>
      <c r="B235" s="628" t="s">
        <v>1865</v>
      </c>
      <c r="C235" s="628" t="s">
        <v>576</v>
      </c>
      <c r="D235" s="628" t="s">
        <v>950</v>
      </c>
      <c r="E235" s="628" t="s">
        <v>1926</v>
      </c>
      <c r="F235" s="628" t="s">
        <v>1981</v>
      </c>
      <c r="G235" s="628" t="s">
        <v>1982</v>
      </c>
      <c r="H235" s="637">
        <v>20</v>
      </c>
      <c r="I235" s="637">
        <v>26856</v>
      </c>
      <c r="J235" s="628">
        <v>2.492204899777283</v>
      </c>
      <c r="K235" s="628">
        <v>1342.8</v>
      </c>
      <c r="L235" s="637">
        <v>8</v>
      </c>
      <c r="M235" s="637">
        <v>10776</v>
      </c>
      <c r="N235" s="628">
        <v>1</v>
      </c>
      <c r="O235" s="628">
        <v>1347</v>
      </c>
      <c r="P235" s="637">
        <v>26</v>
      </c>
      <c r="Q235" s="637">
        <v>35126</v>
      </c>
      <c r="R235" s="633">
        <v>3.2596510764662212</v>
      </c>
      <c r="S235" s="638">
        <v>1351</v>
      </c>
    </row>
    <row r="236" spans="1:19" ht="14.45" customHeight="1" x14ac:dyDescent="0.2">
      <c r="A236" s="627" t="s">
        <v>1864</v>
      </c>
      <c r="B236" s="628" t="s">
        <v>1865</v>
      </c>
      <c r="C236" s="628" t="s">
        <v>576</v>
      </c>
      <c r="D236" s="628" t="s">
        <v>950</v>
      </c>
      <c r="E236" s="628" t="s">
        <v>1926</v>
      </c>
      <c r="F236" s="628" t="s">
        <v>1983</v>
      </c>
      <c r="G236" s="628" t="s">
        <v>1984</v>
      </c>
      <c r="H236" s="637">
        <v>4</v>
      </c>
      <c r="I236" s="637">
        <v>2040</v>
      </c>
      <c r="J236" s="628">
        <v>1.9921875</v>
      </c>
      <c r="K236" s="628">
        <v>510</v>
      </c>
      <c r="L236" s="637">
        <v>2</v>
      </c>
      <c r="M236" s="637">
        <v>1024</v>
      </c>
      <c r="N236" s="628">
        <v>1</v>
      </c>
      <c r="O236" s="628">
        <v>512</v>
      </c>
      <c r="P236" s="637">
        <v>17</v>
      </c>
      <c r="Q236" s="637">
        <v>8738</v>
      </c>
      <c r="R236" s="633">
        <v>8.533203125</v>
      </c>
      <c r="S236" s="638">
        <v>514</v>
      </c>
    </row>
    <row r="237" spans="1:19" ht="14.45" customHeight="1" x14ac:dyDescent="0.2">
      <c r="A237" s="627" t="s">
        <v>1864</v>
      </c>
      <c r="B237" s="628" t="s">
        <v>1865</v>
      </c>
      <c r="C237" s="628" t="s">
        <v>576</v>
      </c>
      <c r="D237" s="628" t="s">
        <v>950</v>
      </c>
      <c r="E237" s="628" t="s">
        <v>1926</v>
      </c>
      <c r="F237" s="628" t="s">
        <v>1985</v>
      </c>
      <c r="G237" s="628" t="s">
        <v>1986</v>
      </c>
      <c r="H237" s="637"/>
      <c r="I237" s="637"/>
      <c r="J237" s="628"/>
      <c r="K237" s="628"/>
      <c r="L237" s="637">
        <v>3</v>
      </c>
      <c r="M237" s="637">
        <v>7026</v>
      </c>
      <c r="N237" s="628">
        <v>1</v>
      </c>
      <c r="O237" s="628">
        <v>2342</v>
      </c>
      <c r="P237" s="637">
        <v>1</v>
      </c>
      <c r="Q237" s="637">
        <v>2351</v>
      </c>
      <c r="R237" s="633">
        <v>0.33461428978081414</v>
      </c>
      <c r="S237" s="638">
        <v>2351</v>
      </c>
    </row>
    <row r="238" spans="1:19" ht="14.45" customHeight="1" x14ac:dyDescent="0.2">
      <c r="A238" s="627" t="s">
        <v>1864</v>
      </c>
      <c r="B238" s="628" t="s">
        <v>1865</v>
      </c>
      <c r="C238" s="628" t="s">
        <v>576</v>
      </c>
      <c r="D238" s="628" t="s">
        <v>950</v>
      </c>
      <c r="E238" s="628" t="s">
        <v>1926</v>
      </c>
      <c r="F238" s="628" t="s">
        <v>1987</v>
      </c>
      <c r="G238" s="628" t="s">
        <v>1988</v>
      </c>
      <c r="H238" s="637">
        <v>9</v>
      </c>
      <c r="I238" s="637">
        <v>23841</v>
      </c>
      <c r="J238" s="628">
        <v>2.2423814898419865</v>
      </c>
      <c r="K238" s="628">
        <v>2649</v>
      </c>
      <c r="L238" s="637">
        <v>4</v>
      </c>
      <c r="M238" s="637">
        <v>10632</v>
      </c>
      <c r="N238" s="628">
        <v>1</v>
      </c>
      <c r="O238" s="628">
        <v>2658</v>
      </c>
      <c r="P238" s="637">
        <v>19</v>
      </c>
      <c r="Q238" s="637">
        <v>50673</v>
      </c>
      <c r="R238" s="633">
        <v>4.7660835214446955</v>
      </c>
      <c r="S238" s="638">
        <v>2667</v>
      </c>
    </row>
    <row r="239" spans="1:19" ht="14.45" customHeight="1" x14ac:dyDescent="0.2">
      <c r="A239" s="627" t="s">
        <v>1864</v>
      </c>
      <c r="B239" s="628" t="s">
        <v>1865</v>
      </c>
      <c r="C239" s="628" t="s">
        <v>576</v>
      </c>
      <c r="D239" s="628" t="s">
        <v>950</v>
      </c>
      <c r="E239" s="628" t="s">
        <v>1926</v>
      </c>
      <c r="F239" s="628" t="s">
        <v>1989</v>
      </c>
      <c r="G239" s="628" t="s">
        <v>1990</v>
      </c>
      <c r="H239" s="637">
        <v>1</v>
      </c>
      <c r="I239" s="637">
        <v>355</v>
      </c>
      <c r="J239" s="628"/>
      <c r="K239" s="628">
        <v>355</v>
      </c>
      <c r="L239" s="637"/>
      <c r="M239" s="637"/>
      <c r="N239" s="628"/>
      <c r="O239" s="628"/>
      <c r="P239" s="637"/>
      <c r="Q239" s="637"/>
      <c r="R239" s="633"/>
      <c r="S239" s="638"/>
    </row>
    <row r="240" spans="1:19" ht="14.45" customHeight="1" x14ac:dyDescent="0.2">
      <c r="A240" s="627" t="s">
        <v>1864</v>
      </c>
      <c r="B240" s="628" t="s">
        <v>1865</v>
      </c>
      <c r="C240" s="628" t="s">
        <v>576</v>
      </c>
      <c r="D240" s="628" t="s">
        <v>950</v>
      </c>
      <c r="E240" s="628" t="s">
        <v>1926</v>
      </c>
      <c r="F240" s="628" t="s">
        <v>1993</v>
      </c>
      <c r="G240" s="628" t="s">
        <v>1994</v>
      </c>
      <c r="H240" s="637">
        <v>1</v>
      </c>
      <c r="I240" s="637">
        <v>196</v>
      </c>
      <c r="J240" s="628"/>
      <c r="K240" s="628">
        <v>196</v>
      </c>
      <c r="L240" s="637"/>
      <c r="M240" s="637"/>
      <c r="N240" s="628"/>
      <c r="O240" s="628"/>
      <c r="P240" s="637"/>
      <c r="Q240" s="637"/>
      <c r="R240" s="633"/>
      <c r="S240" s="638"/>
    </row>
    <row r="241" spans="1:19" ht="14.45" customHeight="1" x14ac:dyDescent="0.2">
      <c r="A241" s="627" t="s">
        <v>1864</v>
      </c>
      <c r="B241" s="628" t="s">
        <v>1865</v>
      </c>
      <c r="C241" s="628" t="s">
        <v>576</v>
      </c>
      <c r="D241" s="628" t="s">
        <v>950</v>
      </c>
      <c r="E241" s="628" t="s">
        <v>1926</v>
      </c>
      <c r="F241" s="628" t="s">
        <v>1997</v>
      </c>
      <c r="G241" s="628" t="s">
        <v>1998</v>
      </c>
      <c r="H241" s="637">
        <v>3</v>
      </c>
      <c r="I241" s="637">
        <v>1578</v>
      </c>
      <c r="J241" s="628"/>
      <c r="K241" s="628">
        <v>526</v>
      </c>
      <c r="L241" s="637"/>
      <c r="M241" s="637"/>
      <c r="N241" s="628"/>
      <c r="O241" s="628"/>
      <c r="P241" s="637">
        <v>1</v>
      </c>
      <c r="Q241" s="637">
        <v>529</v>
      </c>
      <c r="R241" s="633"/>
      <c r="S241" s="638">
        <v>529</v>
      </c>
    </row>
    <row r="242" spans="1:19" ht="14.45" customHeight="1" x14ac:dyDescent="0.2">
      <c r="A242" s="627" t="s">
        <v>1864</v>
      </c>
      <c r="B242" s="628" t="s">
        <v>1865</v>
      </c>
      <c r="C242" s="628" t="s">
        <v>576</v>
      </c>
      <c r="D242" s="628" t="s">
        <v>950</v>
      </c>
      <c r="E242" s="628" t="s">
        <v>1926</v>
      </c>
      <c r="F242" s="628" t="s">
        <v>1999</v>
      </c>
      <c r="G242" s="628" t="s">
        <v>2000</v>
      </c>
      <c r="H242" s="637">
        <v>3</v>
      </c>
      <c r="I242" s="637">
        <v>426</v>
      </c>
      <c r="J242" s="628"/>
      <c r="K242" s="628">
        <v>142</v>
      </c>
      <c r="L242" s="637">
        <v>0</v>
      </c>
      <c r="M242" s="637">
        <v>0</v>
      </c>
      <c r="N242" s="628"/>
      <c r="O242" s="628"/>
      <c r="P242" s="637"/>
      <c r="Q242" s="637"/>
      <c r="R242" s="633"/>
      <c r="S242" s="638"/>
    </row>
    <row r="243" spans="1:19" ht="14.45" customHeight="1" x14ac:dyDescent="0.2">
      <c r="A243" s="627" t="s">
        <v>1864</v>
      </c>
      <c r="B243" s="628" t="s">
        <v>1865</v>
      </c>
      <c r="C243" s="628" t="s">
        <v>576</v>
      </c>
      <c r="D243" s="628" t="s">
        <v>950</v>
      </c>
      <c r="E243" s="628" t="s">
        <v>1926</v>
      </c>
      <c r="F243" s="628" t="s">
        <v>2001</v>
      </c>
      <c r="G243" s="628" t="s">
        <v>2002</v>
      </c>
      <c r="H243" s="637">
        <v>2</v>
      </c>
      <c r="I243" s="637">
        <v>5056</v>
      </c>
      <c r="J243" s="628">
        <v>1.9773171685569026</v>
      </c>
      <c r="K243" s="628">
        <v>2528</v>
      </c>
      <c r="L243" s="637">
        <v>1</v>
      </c>
      <c r="M243" s="637">
        <v>2557</v>
      </c>
      <c r="N243" s="628">
        <v>1</v>
      </c>
      <c r="O243" s="628">
        <v>2557</v>
      </c>
      <c r="P243" s="637"/>
      <c r="Q243" s="637"/>
      <c r="R243" s="633"/>
      <c r="S243" s="638"/>
    </row>
    <row r="244" spans="1:19" ht="14.45" customHeight="1" x14ac:dyDescent="0.2">
      <c r="A244" s="627" t="s">
        <v>1864</v>
      </c>
      <c r="B244" s="628" t="s">
        <v>1865</v>
      </c>
      <c r="C244" s="628" t="s">
        <v>576</v>
      </c>
      <c r="D244" s="628" t="s">
        <v>950</v>
      </c>
      <c r="E244" s="628" t="s">
        <v>1926</v>
      </c>
      <c r="F244" s="628" t="s">
        <v>2003</v>
      </c>
      <c r="G244" s="628" t="s">
        <v>2004</v>
      </c>
      <c r="H244" s="637"/>
      <c r="I244" s="637"/>
      <c r="J244" s="628"/>
      <c r="K244" s="628"/>
      <c r="L244" s="637"/>
      <c r="M244" s="637"/>
      <c r="N244" s="628"/>
      <c r="O244" s="628"/>
      <c r="P244" s="637">
        <v>1</v>
      </c>
      <c r="Q244" s="637">
        <v>1706</v>
      </c>
      <c r="R244" s="633"/>
      <c r="S244" s="638">
        <v>1706</v>
      </c>
    </row>
    <row r="245" spans="1:19" ht="14.45" customHeight="1" x14ac:dyDescent="0.2">
      <c r="A245" s="627" t="s">
        <v>1864</v>
      </c>
      <c r="B245" s="628" t="s">
        <v>1865</v>
      </c>
      <c r="C245" s="628" t="s">
        <v>576</v>
      </c>
      <c r="D245" s="628" t="s">
        <v>950</v>
      </c>
      <c r="E245" s="628" t="s">
        <v>1926</v>
      </c>
      <c r="F245" s="628" t="s">
        <v>2005</v>
      </c>
      <c r="G245" s="628" t="s">
        <v>2006</v>
      </c>
      <c r="H245" s="637">
        <v>1</v>
      </c>
      <c r="I245" s="637">
        <v>719</v>
      </c>
      <c r="J245" s="628">
        <v>0.33194829178208679</v>
      </c>
      <c r="K245" s="628">
        <v>719</v>
      </c>
      <c r="L245" s="637">
        <v>3</v>
      </c>
      <c r="M245" s="637">
        <v>2166</v>
      </c>
      <c r="N245" s="628">
        <v>1</v>
      </c>
      <c r="O245" s="628">
        <v>722</v>
      </c>
      <c r="P245" s="637">
        <v>1</v>
      </c>
      <c r="Q245" s="637">
        <v>724</v>
      </c>
      <c r="R245" s="633">
        <v>0.33425669436749766</v>
      </c>
      <c r="S245" s="638">
        <v>724</v>
      </c>
    </row>
    <row r="246" spans="1:19" ht="14.45" customHeight="1" x14ac:dyDescent="0.2">
      <c r="A246" s="627" t="s">
        <v>1864</v>
      </c>
      <c r="B246" s="628" t="s">
        <v>1865</v>
      </c>
      <c r="C246" s="628" t="s">
        <v>576</v>
      </c>
      <c r="D246" s="628" t="s">
        <v>950</v>
      </c>
      <c r="E246" s="628" t="s">
        <v>1926</v>
      </c>
      <c r="F246" s="628" t="s">
        <v>2009</v>
      </c>
      <c r="G246" s="628" t="s">
        <v>2010</v>
      </c>
      <c r="H246" s="637"/>
      <c r="I246" s="637"/>
      <c r="J246" s="628"/>
      <c r="K246" s="628"/>
      <c r="L246" s="637"/>
      <c r="M246" s="637"/>
      <c r="N246" s="628"/>
      <c r="O246" s="628"/>
      <c r="P246" s="637">
        <v>1</v>
      </c>
      <c r="Q246" s="637">
        <v>1745</v>
      </c>
      <c r="R246" s="633"/>
      <c r="S246" s="638">
        <v>1745</v>
      </c>
    </row>
    <row r="247" spans="1:19" ht="14.45" customHeight="1" x14ac:dyDescent="0.2">
      <c r="A247" s="627" t="s">
        <v>1864</v>
      </c>
      <c r="B247" s="628" t="s">
        <v>1865</v>
      </c>
      <c r="C247" s="628" t="s">
        <v>576</v>
      </c>
      <c r="D247" s="628" t="s">
        <v>951</v>
      </c>
      <c r="E247" s="628" t="s">
        <v>1866</v>
      </c>
      <c r="F247" s="628" t="s">
        <v>1867</v>
      </c>
      <c r="G247" s="628" t="s">
        <v>1868</v>
      </c>
      <c r="H247" s="637"/>
      <c r="I247" s="637"/>
      <c r="J247" s="628"/>
      <c r="K247" s="628"/>
      <c r="L247" s="637"/>
      <c r="M247" s="637"/>
      <c r="N247" s="628"/>
      <c r="O247" s="628"/>
      <c r="P247" s="637">
        <v>54</v>
      </c>
      <c r="Q247" s="637">
        <v>95243.580000000016</v>
      </c>
      <c r="R247" s="633"/>
      <c r="S247" s="638">
        <v>1763.7700000000002</v>
      </c>
    </row>
    <row r="248" spans="1:19" ht="14.45" customHeight="1" x14ac:dyDescent="0.2">
      <c r="A248" s="627" t="s">
        <v>1864</v>
      </c>
      <c r="B248" s="628" t="s">
        <v>1865</v>
      </c>
      <c r="C248" s="628" t="s">
        <v>576</v>
      </c>
      <c r="D248" s="628" t="s">
        <v>951</v>
      </c>
      <c r="E248" s="628" t="s">
        <v>1869</v>
      </c>
      <c r="F248" s="628" t="s">
        <v>1870</v>
      </c>
      <c r="G248" s="628" t="s">
        <v>1871</v>
      </c>
      <c r="H248" s="637"/>
      <c r="I248" s="637"/>
      <c r="J248" s="628"/>
      <c r="K248" s="628"/>
      <c r="L248" s="637">
        <v>195</v>
      </c>
      <c r="M248" s="637">
        <v>5434.65</v>
      </c>
      <c r="N248" s="628">
        <v>1</v>
      </c>
      <c r="O248" s="628">
        <v>27.869999999999997</v>
      </c>
      <c r="P248" s="637"/>
      <c r="Q248" s="637"/>
      <c r="R248" s="633"/>
      <c r="S248" s="638"/>
    </row>
    <row r="249" spans="1:19" ht="14.45" customHeight="1" x14ac:dyDescent="0.2">
      <c r="A249" s="627" t="s">
        <v>1864</v>
      </c>
      <c r="B249" s="628" t="s">
        <v>1865</v>
      </c>
      <c r="C249" s="628" t="s">
        <v>576</v>
      </c>
      <c r="D249" s="628" t="s">
        <v>951</v>
      </c>
      <c r="E249" s="628" t="s">
        <v>1869</v>
      </c>
      <c r="F249" s="628" t="s">
        <v>1872</v>
      </c>
      <c r="G249" s="628" t="s">
        <v>1873</v>
      </c>
      <c r="H249" s="637">
        <v>3711</v>
      </c>
      <c r="I249" s="637">
        <v>9607.3399999999983</v>
      </c>
      <c r="J249" s="628">
        <v>0.66766647462755635</v>
      </c>
      <c r="K249" s="628">
        <v>2.5888817030450011</v>
      </c>
      <c r="L249" s="637">
        <v>5642</v>
      </c>
      <c r="M249" s="637">
        <v>14389.43</v>
      </c>
      <c r="N249" s="628">
        <v>1</v>
      </c>
      <c r="O249" s="628">
        <v>2.5504129741226516</v>
      </c>
      <c r="P249" s="637">
        <v>4569</v>
      </c>
      <c r="Q249" s="637">
        <v>11376.810000000001</v>
      </c>
      <c r="R249" s="633">
        <v>0.79063659922595964</v>
      </c>
      <c r="S249" s="638">
        <v>2.4900000000000002</v>
      </c>
    </row>
    <row r="250" spans="1:19" ht="14.45" customHeight="1" x14ac:dyDescent="0.2">
      <c r="A250" s="627" t="s">
        <v>1864</v>
      </c>
      <c r="B250" s="628" t="s">
        <v>1865</v>
      </c>
      <c r="C250" s="628" t="s">
        <v>576</v>
      </c>
      <c r="D250" s="628" t="s">
        <v>951</v>
      </c>
      <c r="E250" s="628" t="s">
        <v>1869</v>
      </c>
      <c r="F250" s="628" t="s">
        <v>1874</v>
      </c>
      <c r="G250" s="628" t="s">
        <v>1875</v>
      </c>
      <c r="H250" s="637">
        <v>6550</v>
      </c>
      <c r="I250" s="637">
        <v>47094.499999999993</v>
      </c>
      <c r="J250" s="628">
        <v>1.9514645981212366</v>
      </c>
      <c r="K250" s="628">
        <v>7.1899999999999986</v>
      </c>
      <c r="L250" s="637">
        <v>3304</v>
      </c>
      <c r="M250" s="637">
        <v>24132.9</v>
      </c>
      <c r="N250" s="628">
        <v>1</v>
      </c>
      <c r="O250" s="628">
        <v>7.3041464891041166</v>
      </c>
      <c r="P250" s="637">
        <v>6244</v>
      </c>
      <c r="Q250" s="637">
        <v>44644.599999999991</v>
      </c>
      <c r="R250" s="633">
        <v>1.8499475819317193</v>
      </c>
      <c r="S250" s="638">
        <v>7.1499999999999986</v>
      </c>
    </row>
    <row r="251" spans="1:19" ht="14.45" customHeight="1" x14ac:dyDescent="0.2">
      <c r="A251" s="627" t="s">
        <v>1864</v>
      </c>
      <c r="B251" s="628" t="s">
        <v>1865</v>
      </c>
      <c r="C251" s="628" t="s">
        <v>576</v>
      </c>
      <c r="D251" s="628" t="s">
        <v>951</v>
      </c>
      <c r="E251" s="628" t="s">
        <v>1869</v>
      </c>
      <c r="F251" s="628" t="s">
        <v>1876</v>
      </c>
      <c r="G251" s="628" t="s">
        <v>1877</v>
      </c>
      <c r="H251" s="637">
        <v>150</v>
      </c>
      <c r="I251" s="637">
        <v>1509</v>
      </c>
      <c r="J251" s="628">
        <v>149.40594059405942</v>
      </c>
      <c r="K251" s="628">
        <v>10.06</v>
      </c>
      <c r="L251" s="637">
        <v>1</v>
      </c>
      <c r="M251" s="637">
        <v>10.1</v>
      </c>
      <c r="N251" s="628">
        <v>1</v>
      </c>
      <c r="O251" s="628">
        <v>10.1</v>
      </c>
      <c r="P251" s="637"/>
      <c r="Q251" s="637"/>
      <c r="R251" s="633"/>
      <c r="S251" s="638"/>
    </row>
    <row r="252" spans="1:19" ht="14.45" customHeight="1" x14ac:dyDescent="0.2">
      <c r="A252" s="627" t="s">
        <v>1864</v>
      </c>
      <c r="B252" s="628" t="s">
        <v>1865</v>
      </c>
      <c r="C252" s="628" t="s">
        <v>576</v>
      </c>
      <c r="D252" s="628" t="s">
        <v>951</v>
      </c>
      <c r="E252" s="628" t="s">
        <v>1869</v>
      </c>
      <c r="F252" s="628" t="s">
        <v>1878</v>
      </c>
      <c r="G252" s="628" t="s">
        <v>1879</v>
      </c>
      <c r="H252" s="637">
        <v>40558</v>
      </c>
      <c r="I252" s="637">
        <v>216685.65999999997</v>
      </c>
      <c r="J252" s="628">
        <v>0.31987763951762105</v>
      </c>
      <c r="K252" s="628">
        <v>5.3426120617387438</v>
      </c>
      <c r="L252" s="637">
        <v>127943</v>
      </c>
      <c r="M252" s="637">
        <v>677401.70999999973</v>
      </c>
      <c r="N252" s="628">
        <v>1</v>
      </c>
      <c r="O252" s="628">
        <v>5.2945585924982197</v>
      </c>
      <c r="P252" s="637">
        <v>101333</v>
      </c>
      <c r="Q252" s="637">
        <v>524670.77000000014</v>
      </c>
      <c r="R252" s="633">
        <v>0.77453416821165144</v>
      </c>
      <c r="S252" s="638">
        <v>5.1776891042404758</v>
      </c>
    </row>
    <row r="253" spans="1:19" ht="14.45" customHeight="1" x14ac:dyDescent="0.2">
      <c r="A253" s="627" t="s">
        <v>1864</v>
      </c>
      <c r="B253" s="628" t="s">
        <v>1865</v>
      </c>
      <c r="C253" s="628" t="s">
        <v>576</v>
      </c>
      <c r="D253" s="628" t="s">
        <v>951</v>
      </c>
      <c r="E253" s="628" t="s">
        <v>1869</v>
      </c>
      <c r="F253" s="628" t="s">
        <v>1880</v>
      </c>
      <c r="G253" s="628" t="s">
        <v>1881</v>
      </c>
      <c r="H253" s="637">
        <v>689</v>
      </c>
      <c r="I253" s="637">
        <v>6311.3200000000006</v>
      </c>
      <c r="J253" s="628">
        <v>0.68739979785306016</v>
      </c>
      <c r="K253" s="628">
        <v>9.1601161103047897</v>
      </c>
      <c r="L253" s="637">
        <v>989.2</v>
      </c>
      <c r="M253" s="637">
        <v>9181.44</v>
      </c>
      <c r="N253" s="628">
        <v>1</v>
      </c>
      <c r="O253" s="628">
        <v>9.2816821674080074</v>
      </c>
      <c r="P253" s="637">
        <v>1031.8</v>
      </c>
      <c r="Q253" s="637">
        <v>9573.6200000000008</v>
      </c>
      <c r="R253" s="633">
        <v>1.0427144325944515</v>
      </c>
      <c r="S253" s="638">
        <v>9.2785617367706923</v>
      </c>
    </row>
    <row r="254" spans="1:19" ht="14.45" customHeight="1" x14ac:dyDescent="0.2">
      <c r="A254" s="627" t="s">
        <v>1864</v>
      </c>
      <c r="B254" s="628" t="s">
        <v>1865</v>
      </c>
      <c r="C254" s="628" t="s">
        <v>576</v>
      </c>
      <c r="D254" s="628" t="s">
        <v>951</v>
      </c>
      <c r="E254" s="628" t="s">
        <v>1869</v>
      </c>
      <c r="F254" s="628" t="s">
        <v>1882</v>
      </c>
      <c r="G254" s="628" t="s">
        <v>1883</v>
      </c>
      <c r="H254" s="637">
        <v>654</v>
      </c>
      <c r="I254" s="637">
        <v>6003.7199999999993</v>
      </c>
      <c r="J254" s="628">
        <v>2.853994542740609</v>
      </c>
      <c r="K254" s="628">
        <v>9.18</v>
      </c>
      <c r="L254" s="637">
        <v>224.3</v>
      </c>
      <c r="M254" s="637">
        <v>2103.62</v>
      </c>
      <c r="N254" s="628">
        <v>1</v>
      </c>
      <c r="O254" s="628">
        <v>9.3786000891662944</v>
      </c>
      <c r="P254" s="637"/>
      <c r="Q254" s="637"/>
      <c r="R254" s="633"/>
      <c r="S254" s="638"/>
    </row>
    <row r="255" spans="1:19" ht="14.45" customHeight="1" x14ac:dyDescent="0.2">
      <c r="A255" s="627" t="s">
        <v>1864</v>
      </c>
      <c r="B255" s="628" t="s">
        <v>1865</v>
      </c>
      <c r="C255" s="628" t="s">
        <v>576</v>
      </c>
      <c r="D255" s="628" t="s">
        <v>951</v>
      </c>
      <c r="E255" s="628" t="s">
        <v>1869</v>
      </c>
      <c r="F255" s="628" t="s">
        <v>1884</v>
      </c>
      <c r="G255" s="628" t="s">
        <v>1885</v>
      </c>
      <c r="H255" s="637">
        <v>2507.1999999999998</v>
      </c>
      <c r="I255" s="637">
        <v>25385.579999999998</v>
      </c>
      <c r="J255" s="628">
        <v>0.51596350756925669</v>
      </c>
      <c r="K255" s="628">
        <v>10.125071793235481</v>
      </c>
      <c r="L255" s="637">
        <v>4781.0999999999995</v>
      </c>
      <c r="M255" s="637">
        <v>49200.34</v>
      </c>
      <c r="N255" s="628">
        <v>1</v>
      </c>
      <c r="O255" s="628">
        <v>10.29059003158269</v>
      </c>
      <c r="P255" s="637">
        <v>1100</v>
      </c>
      <c r="Q255" s="637">
        <v>11348.369999999999</v>
      </c>
      <c r="R255" s="633">
        <v>0.23065633286274037</v>
      </c>
      <c r="S255" s="638">
        <v>10.316699999999999</v>
      </c>
    </row>
    <row r="256" spans="1:19" ht="14.45" customHeight="1" x14ac:dyDescent="0.2">
      <c r="A256" s="627" t="s">
        <v>1864</v>
      </c>
      <c r="B256" s="628" t="s">
        <v>1865</v>
      </c>
      <c r="C256" s="628" t="s">
        <v>576</v>
      </c>
      <c r="D256" s="628" t="s">
        <v>951</v>
      </c>
      <c r="E256" s="628" t="s">
        <v>1869</v>
      </c>
      <c r="F256" s="628" t="s">
        <v>1886</v>
      </c>
      <c r="G256" s="628" t="s">
        <v>1887</v>
      </c>
      <c r="H256" s="637">
        <v>0.4</v>
      </c>
      <c r="I256" s="637">
        <v>3.98</v>
      </c>
      <c r="J256" s="628">
        <v>5.4326386926723533E-4</v>
      </c>
      <c r="K256" s="628">
        <v>9.9499999999999993</v>
      </c>
      <c r="L256" s="637">
        <v>110.2</v>
      </c>
      <c r="M256" s="637">
        <v>7326.09</v>
      </c>
      <c r="N256" s="628">
        <v>1</v>
      </c>
      <c r="O256" s="628">
        <v>66.479945553539025</v>
      </c>
      <c r="P256" s="637">
        <v>661</v>
      </c>
      <c r="Q256" s="637">
        <v>44121.75</v>
      </c>
      <c r="R256" s="633">
        <v>6.0225509105129751</v>
      </c>
      <c r="S256" s="638">
        <v>66.75</v>
      </c>
    </row>
    <row r="257" spans="1:19" ht="14.45" customHeight="1" x14ac:dyDescent="0.2">
      <c r="A257" s="627" t="s">
        <v>1864</v>
      </c>
      <c r="B257" s="628" t="s">
        <v>1865</v>
      </c>
      <c r="C257" s="628" t="s">
        <v>576</v>
      </c>
      <c r="D257" s="628" t="s">
        <v>951</v>
      </c>
      <c r="E257" s="628" t="s">
        <v>1869</v>
      </c>
      <c r="F257" s="628" t="s">
        <v>1888</v>
      </c>
      <c r="G257" s="628" t="s">
        <v>1889</v>
      </c>
      <c r="H257" s="637">
        <v>620</v>
      </c>
      <c r="I257" s="637">
        <v>4811.2</v>
      </c>
      <c r="J257" s="628"/>
      <c r="K257" s="628">
        <v>7.76</v>
      </c>
      <c r="L257" s="637"/>
      <c r="M257" s="637"/>
      <c r="N257" s="628"/>
      <c r="O257" s="628"/>
      <c r="P257" s="637"/>
      <c r="Q257" s="637"/>
      <c r="R257" s="633"/>
      <c r="S257" s="638"/>
    </row>
    <row r="258" spans="1:19" ht="14.45" customHeight="1" x14ac:dyDescent="0.2">
      <c r="A258" s="627" t="s">
        <v>1864</v>
      </c>
      <c r="B258" s="628" t="s">
        <v>1865</v>
      </c>
      <c r="C258" s="628" t="s">
        <v>576</v>
      </c>
      <c r="D258" s="628" t="s">
        <v>951</v>
      </c>
      <c r="E258" s="628" t="s">
        <v>1869</v>
      </c>
      <c r="F258" s="628" t="s">
        <v>1890</v>
      </c>
      <c r="G258" s="628" t="s">
        <v>1891</v>
      </c>
      <c r="H258" s="637">
        <v>1000</v>
      </c>
      <c r="I258" s="637">
        <v>20424</v>
      </c>
      <c r="J258" s="628">
        <v>0.22118438258920231</v>
      </c>
      <c r="K258" s="628">
        <v>20.423999999999999</v>
      </c>
      <c r="L258" s="637">
        <v>4560</v>
      </c>
      <c r="M258" s="637">
        <v>92339.25</v>
      </c>
      <c r="N258" s="628">
        <v>1</v>
      </c>
      <c r="O258" s="628">
        <v>20.249835526315788</v>
      </c>
      <c r="P258" s="637">
        <v>2100</v>
      </c>
      <c r="Q258" s="637">
        <v>42126</v>
      </c>
      <c r="R258" s="633">
        <v>0.45620903353665965</v>
      </c>
      <c r="S258" s="638">
        <v>20.059999999999999</v>
      </c>
    </row>
    <row r="259" spans="1:19" ht="14.45" customHeight="1" x14ac:dyDescent="0.2">
      <c r="A259" s="627" t="s">
        <v>1864</v>
      </c>
      <c r="B259" s="628" t="s">
        <v>1865</v>
      </c>
      <c r="C259" s="628" t="s">
        <v>576</v>
      </c>
      <c r="D259" s="628" t="s">
        <v>951</v>
      </c>
      <c r="E259" s="628" t="s">
        <v>1869</v>
      </c>
      <c r="F259" s="628" t="s">
        <v>1892</v>
      </c>
      <c r="G259" s="628" t="s">
        <v>1893</v>
      </c>
      <c r="H259" s="637"/>
      <c r="I259" s="637"/>
      <c r="J259" s="628"/>
      <c r="K259" s="628"/>
      <c r="L259" s="637">
        <v>1.6600000000000001</v>
      </c>
      <c r="M259" s="637">
        <v>2135.19</v>
      </c>
      <c r="N259" s="628">
        <v>1</v>
      </c>
      <c r="O259" s="628">
        <v>1286.2590361445782</v>
      </c>
      <c r="P259" s="637"/>
      <c r="Q259" s="637"/>
      <c r="R259" s="633"/>
      <c r="S259" s="638"/>
    </row>
    <row r="260" spans="1:19" ht="14.45" customHeight="1" x14ac:dyDescent="0.2">
      <c r="A260" s="627" t="s">
        <v>1864</v>
      </c>
      <c r="B260" s="628" t="s">
        <v>1865</v>
      </c>
      <c r="C260" s="628" t="s">
        <v>576</v>
      </c>
      <c r="D260" s="628" t="s">
        <v>951</v>
      </c>
      <c r="E260" s="628" t="s">
        <v>1869</v>
      </c>
      <c r="F260" s="628" t="s">
        <v>1896</v>
      </c>
      <c r="G260" s="628" t="s">
        <v>1897</v>
      </c>
      <c r="H260" s="637">
        <v>26</v>
      </c>
      <c r="I260" s="637">
        <v>51674.639999999992</v>
      </c>
      <c r="J260" s="628">
        <v>3.1585753396523604</v>
      </c>
      <c r="K260" s="628">
        <v>1987.4861538461535</v>
      </c>
      <c r="L260" s="637">
        <v>9</v>
      </c>
      <c r="M260" s="637">
        <v>16360.110000000004</v>
      </c>
      <c r="N260" s="628">
        <v>1</v>
      </c>
      <c r="O260" s="628">
        <v>1817.7900000000004</v>
      </c>
      <c r="P260" s="637">
        <v>27</v>
      </c>
      <c r="Q260" s="637">
        <v>49845.24</v>
      </c>
      <c r="R260" s="633">
        <v>3.0467545756110432</v>
      </c>
      <c r="S260" s="638">
        <v>1846.12</v>
      </c>
    </row>
    <row r="261" spans="1:19" ht="14.45" customHeight="1" x14ac:dyDescent="0.2">
      <c r="A261" s="627" t="s">
        <v>1864</v>
      </c>
      <c r="B261" s="628" t="s">
        <v>1865</v>
      </c>
      <c r="C261" s="628" t="s">
        <v>576</v>
      </c>
      <c r="D261" s="628" t="s">
        <v>951</v>
      </c>
      <c r="E261" s="628" t="s">
        <v>1869</v>
      </c>
      <c r="F261" s="628" t="s">
        <v>1898</v>
      </c>
      <c r="G261" s="628" t="s">
        <v>1899</v>
      </c>
      <c r="H261" s="637"/>
      <c r="I261" s="637"/>
      <c r="J261" s="628"/>
      <c r="K261" s="628"/>
      <c r="L261" s="637"/>
      <c r="M261" s="637"/>
      <c r="N261" s="628"/>
      <c r="O261" s="628"/>
      <c r="P261" s="637">
        <v>400</v>
      </c>
      <c r="Q261" s="637">
        <v>78704</v>
      </c>
      <c r="R261" s="633"/>
      <c r="S261" s="638">
        <v>196.76</v>
      </c>
    </row>
    <row r="262" spans="1:19" ht="14.45" customHeight="1" x14ac:dyDescent="0.2">
      <c r="A262" s="627" t="s">
        <v>1864</v>
      </c>
      <c r="B262" s="628" t="s">
        <v>1865</v>
      </c>
      <c r="C262" s="628" t="s">
        <v>576</v>
      </c>
      <c r="D262" s="628" t="s">
        <v>951</v>
      </c>
      <c r="E262" s="628" t="s">
        <v>1869</v>
      </c>
      <c r="F262" s="628" t="s">
        <v>1900</v>
      </c>
      <c r="G262" s="628" t="s">
        <v>1901</v>
      </c>
      <c r="H262" s="637">
        <v>104066</v>
      </c>
      <c r="I262" s="637">
        <v>392959.11000000004</v>
      </c>
      <c r="J262" s="628">
        <v>0.87956576266398734</v>
      </c>
      <c r="K262" s="628">
        <v>3.7760566371341269</v>
      </c>
      <c r="L262" s="637">
        <v>118505</v>
      </c>
      <c r="M262" s="637">
        <v>446764.9</v>
      </c>
      <c r="N262" s="628">
        <v>1</v>
      </c>
      <c r="O262" s="628">
        <v>3.7700088603856381</v>
      </c>
      <c r="P262" s="637">
        <v>133013</v>
      </c>
      <c r="Q262" s="637">
        <v>486827.57999999996</v>
      </c>
      <c r="R262" s="633">
        <v>1.0896728458300997</v>
      </c>
      <c r="S262" s="638">
        <v>3.6599999999999997</v>
      </c>
    </row>
    <row r="263" spans="1:19" ht="14.45" customHeight="1" x14ac:dyDescent="0.2">
      <c r="A263" s="627" t="s">
        <v>1864</v>
      </c>
      <c r="B263" s="628" t="s">
        <v>1865</v>
      </c>
      <c r="C263" s="628" t="s">
        <v>576</v>
      </c>
      <c r="D263" s="628" t="s">
        <v>951</v>
      </c>
      <c r="E263" s="628" t="s">
        <v>1869</v>
      </c>
      <c r="F263" s="628" t="s">
        <v>1902</v>
      </c>
      <c r="G263" s="628" t="s">
        <v>1903</v>
      </c>
      <c r="H263" s="637"/>
      <c r="I263" s="637"/>
      <c r="J263" s="628"/>
      <c r="K263" s="628"/>
      <c r="L263" s="637">
        <v>4071</v>
      </c>
      <c r="M263" s="637">
        <v>24588.840000000004</v>
      </c>
      <c r="N263" s="628">
        <v>1</v>
      </c>
      <c r="O263" s="628">
        <v>6.0400000000000009</v>
      </c>
      <c r="P263" s="637"/>
      <c r="Q263" s="637"/>
      <c r="R263" s="633"/>
      <c r="S263" s="638"/>
    </row>
    <row r="264" spans="1:19" ht="14.45" customHeight="1" x14ac:dyDescent="0.2">
      <c r="A264" s="627" t="s">
        <v>1864</v>
      </c>
      <c r="B264" s="628" t="s">
        <v>1865</v>
      </c>
      <c r="C264" s="628" t="s">
        <v>576</v>
      </c>
      <c r="D264" s="628" t="s">
        <v>951</v>
      </c>
      <c r="E264" s="628" t="s">
        <v>1869</v>
      </c>
      <c r="F264" s="628" t="s">
        <v>1904</v>
      </c>
      <c r="G264" s="628" t="s">
        <v>1905</v>
      </c>
      <c r="H264" s="637">
        <v>360</v>
      </c>
      <c r="I264" s="637">
        <v>57200.399999999994</v>
      </c>
      <c r="J264" s="628">
        <v>1.3258511348464617</v>
      </c>
      <c r="K264" s="628">
        <v>158.88999999999999</v>
      </c>
      <c r="L264" s="637">
        <v>288</v>
      </c>
      <c r="M264" s="637">
        <v>43142.400000000001</v>
      </c>
      <c r="N264" s="628">
        <v>1</v>
      </c>
      <c r="O264" s="628">
        <v>149.80000000000001</v>
      </c>
      <c r="P264" s="637">
        <v>471</v>
      </c>
      <c r="Q264" s="637">
        <v>73361.39</v>
      </c>
      <c r="R264" s="633">
        <v>1.7004475875241061</v>
      </c>
      <c r="S264" s="638">
        <v>155.75666666666666</v>
      </c>
    </row>
    <row r="265" spans="1:19" ht="14.45" customHeight="1" x14ac:dyDescent="0.2">
      <c r="A265" s="627" t="s">
        <v>1864</v>
      </c>
      <c r="B265" s="628" t="s">
        <v>1865</v>
      </c>
      <c r="C265" s="628" t="s">
        <v>576</v>
      </c>
      <c r="D265" s="628" t="s">
        <v>951</v>
      </c>
      <c r="E265" s="628" t="s">
        <v>1869</v>
      </c>
      <c r="F265" s="628" t="s">
        <v>1906</v>
      </c>
      <c r="G265" s="628" t="s">
        <v>1907</v>
      </c>
      <c r="H265" s="637">
        <v>5241</v>
      </c>
      <c r="I265" s="637">
        <v>108276.35999999999</v>
      </c>
      <c r="J265" s="628">
        <v>1.2383107903177035</v>
      </c>
      <c r="K265" s="628">
        <v>20.659484831139093</v>
      </c>
      <c r="L265" s="637">
        <v>4286</v>
      </c>
      <c r="M265" s="637">
        <v>87438.75999999998</v>
      </c>
      <c r="N265" s="628">
        <v>1</v>
      </c>
      <c r="O265" s="628">
        <v>20.401017265515627</v>
      </c>
      <c r="P265" s="637">
        <v>9697</v>
      </c>
      <c r="Q265" s="637">
        <v>199613.96</v>
      </c>
      <c r="R265" s="633">
        <v>2.282900169215575</v>
      </c>
      <c r="S265" s="638">
        <v>20.585125296483447</v>
      </c>
    </row>
    <row r="266" spans="1:19" ht="14.45" customHeight="1" x14ac:dyDescent="0.2">
      <c r="A266" s="627" t="s">
        <v>1864</v>
      </c>
      <c r="B266" s="628" t="s">
        <v>1865</v>
      </c>
      <c r="C266" s="628" t="s">
        <v>576</v>
      </c>
      <c r="D266" s="628" t="s">
        <v>951</v>
      </c>
      <c r="E266" s="628" t="s">
        <v>1869</v>
      </c>
      <c r="F266" s="628" t="s">
        <v>1910</v>
      </c>
      <c r="G266" s="628" t="s">
        <v>1911</v>
      </c>
      <c r="H266" s="637">
        <v>1</v>
      </c>
      <c r="I266" s="637">
        <v>108562.2</v>
      </c>
      <c r="J266" s="628"/>
      <c r="K266" s="628">
        <v>108562.2</v>
      </c>
      <c r="L266" s="637"/>
      <c r="M266" s="637"/>
      <c r="N266" s="628"/>
      <c r="O266" s="628"/>
      <c r="P266" s="637"/>
      <c r="Q266" s="637"/>
      <c r="R266" s="633"/>
      <c r="S266" s="638"/>
    </row>
    <row r="267" spans="1:19" ht="14.45" customHeight="1" x14ac:dyDescent="0.2">
      <c r="A267" s="627" t="s">
        <v>1864</v>
      </c>
      <c r="B267" s="628" t="s">
        <v>1865</v>
      </c>
      <c r="C267" s="628" t="s">
        <v>576</v>
      </c>
      <c r="D267" s="628" t="s">
        <v>951</v>
      </c>
      <c r="E267" s="628" t="s">
        <v>1869</v>
      </c>
      <c r="F267" s="628" t="s">
        <v>1912</v>
      </c>
      <c r="G267" s="628" t="s">
        <v>1913</v>
      </c>
      <c r="H267" s="637">
        <v>3214</v>
      </c>
      <c r="I267" s="637">
        <v>62535.880000000005</v>
      </c>
      <c r="J267" s="628">
        <v>0.54587026390995963</v>
      </c>
      <c r="K267" s="628">
        <v>19.457336652146861</v>
      </c>
      <c r="L267" s="637">
        <v>5998</v>
      </c>
      <c r="M267" s="637">
        <v>114561.79999999999</v>
      </c>
      <c r="N267" s="628">
        <v>1</v>
      </c>
      <c r="O267" s="628">
        <v>19.099999999999998</v>
      </c>
      <c r="P267" s="637">
        <v>4234</v>
      </c>
      <c r="Q267" s="637">
        <v>82351.3</v>
      </c>
      <c r="R267" s="633">
        <v>0.71883734368698826</v>
      </c>
      <c r="S267" s="638">
        <v>19.45</v>
      </c>
    </row>
    <row r="268" spans="1:19" ht="14.45" customHeight="1" x14ac:dyDescent="0.2">
      <c r="A268" s="627" t="s">
        <v>1864</v>
      </c>
      <c r="B268" s="628" t="s">
        <v>1865</v>
      </c>
      <c r="C268" s="628" t="s">
        <v>576</v>
      </c>
      <c r="D268" s="628" t="s">
        <v>951</v>
      </c>
      <c r="E268" s="628" t="s">
        <v>1869</v>
      </c>
      <c r="F268" s="628" t="s">
        <v>1914</v>
      </c>
      <c r="G268" s="628" t="s">
        <v>1915</v>
      </c>
      <c r="H268" s="637">
        <v>150</v>
      </c>
      <c r="I268" s="637">
        <v>1281</v>
      </c>
      <c r="J268" s="628"/>
      <c r="K268" s="628">
        <v>8.5399999999999991</v>
      </c>
      <c r="L268" s="637"/>
      <c r="M268" s="637"/>
      <c r="N268" s="628"/>
      <c r="O268" s="628"/>
      <c r="P268" s="637"/>
      <c r="Q268" s="637"/>
      <c r="R268" s="633"/>
      <c r="S268" s="638"/>
    </row>
    <row r="269" spans="1:19" ht="14.45" customHeight="1" x14ac:dyDescent="0.2">
      <c r="A269" s="627" t="s">
        <v>1864</v>
      </c>
      <c r="B269" s="628" t="s">
        <v>1865</v>
      </c>
      <c r="C269" s="628" t="s">
        <v>576</v>
      </c>
      <c r="D269" s="628" t="s">
        <v>951</v>
      </c>
      <c r="E269" s="628" t="s">
        <v>1926</v>
      </c>
      <c r="F269" s="628" t="s">
        <v>1927</v>
      </c>
      <c r="G269" s="628" t="s">
        <v>1928</v>
      </c>
      <c r="H269" s="637">
        <v>81</v>
      </c>
      <c r="I269" s="637">
        <v>2997</v>
      </c>
      <c r="J269" s="628">
        <v>0.69182825484764543</v>
      </c>
      <c r="K269" s="628">
        <v>37</v>
      </c>
      <c r="L269" s="637">
        <v>114</v>
      </c>
      <c r="M269" s="637">
        <v>4332</v>
      </c>
      <c r="N269" s="628">
        <v>1</v>
      </c>
      <c r="O269" s="628">
        <v>38</v>
      </c>
      <c r="P269" s="637">
        <v>182</v>
      </c>
      <c r="Q269" s="637">
        <v>6916</v>
      </c>
      <c r="R269" s="633">
        <v>1.5964912280701755</v>
      </c>
      <c r="S269" s="638">
        <v>38</v>
      </c>
    </row>
    <row r="270" spans="1:19" ht="14.45" customHeight="1" x14ac:dyDescent="0.2">
      <c r="A270" s="627" t="s">
        <v>1864</v>
      </c>
      <c r="B270" s="628" t="s">
        <v>1865</v>
      </c>
      <c r="C270" s="628" t="s">
        <v>576</v>
      </c>
      <c r="D270" s="628" t="s">
        <v>951</v>
      </c>
      <c r="E270" s="628" t="s">
        <v>1926</v>
      </c>
      <c r="F270" s="628" t="s">
        <v>1929</v>
      </c>
      <c r="G270" s="628" t="s">
        <v>1930</v>
      </c>
      <c r="H270" s="637">
        <v>14</v>
      </c>
      <c r="I270" s="637">
        <v>6216</v>
      </c>
      <c r="J270" s="628">
        <v>0.22429097207187704</v>
      </c>
      <c r="K270" s="628">
        <v>444</v>
      </c>
      <c r="L270" s="637">
        <v>62</v>
      </c>
      <c r="M270" s="637">
        <v>27714</v>
      </c>
      <c r="N270" s="628">
        <v>1</v>
      </c>
      <c r="O270" s="628">
        <v>447</v>
      </c>
      <c r="P270" s="637">
        <v>42</v>
      </c>
      <c r="Q270" s="637">
        <v>18858</v>
      </c>
      <c r="R270" s="633">
        <v>0.68045031392076205</v>
      </c>
      <c r="S270" s="638">
        <v>449</v>
      </c>
    </row>
    <row r="271" spans="1:19" ht="14.45" customHeight="1" x14ac:dyDescent="0.2">
      <c r="A271" s="627" t="s">
        <v>1864</v>
      </c>
      <c r="B271" s="628" t="s">
        <v>1865</v>
      </c>
      <c r="C271" s="628" t="s">
        <v>576</v>
      </c>
      <c r="D271" s="628" t="s">
        <v>951</v>
      </c>
      <c r="E271" s="628" t="s">
        <v>1926</v>
      </c>
      <c r="F271" s="628" t="s">
        <v>1931</v>
      </c>
      <c r="G271" s="628" t="s">
        <v>1932</v>
      </c>
      <c r="H271" s="637">
        <v>238</v>
      </c>
      <c r="I271" s="637">
        <v>42364</v>
      </c>
      <c r="J271" s="628">
        <v>0.60375099760574624</v>
      </c>
      <c r="K271" s="628">
        <v>178</v>
      </c>
      <c r="L271" s="637">
        <v>392</v>
      </c>
      <c r="M271" s="637">
        <v>70168</v>
      </c>
      <c r="N271" s="628">
        <v>1</v>
      </c>
      <c r="O271" s="628">
        <v>179</v>
      </c>
      <c r="P271" s="637">
        <v>426</v>
      </c>
      <c r="Q271" s="637">
        <v>76680</v>
      </c>
      <c r="R271" s="633">
        <v>1.0928058374187664</v>
      </c>
      <c r="S271" s="638">
        <v>180</v>
      </c>
    </row>
    <row r="272" spans="1:19" ht="14.45" customHeight="1" x14ac:dyDescent="0.2">
      <c r="A272" s="627" t="s">
        <v>1864</v>
      </c>
      <c r="B272" s="628" t="s">
        <v>1865</v>
      </c>
      <c r="C272" s="628" t="s">
        <v>576</v>
      </c>
      <c r="D272" s="628" t="s">
        <v>951</v>
      </c>
      <c r="E272" s="628" t="s">
        <v>1926</v>
      </c>
      <c r="F272" s="628" t="s">
        <v>1933</v>
      </c>
      <c r="G272" s="628" t="s">
        <v>1934</v>
      </c>
      <c r="H272" s="637">
        <v>1</v>
      </c>
      <c r="I272" s="637">
        <v>352</v>
      </c>
      <c r="J272" s="628"/>
      <c r="K272" s="628">
        <v>352</v>
      </c>
      <c r="L272" s="637"/>
      <c r="M272" s="637"/>
      <c r="N272" s="628"/>
      <c r="O272" s="628"/>
      <c r="P272" s="637"/>
      <c r="Q272" s="637"/>
      <c r="R272" s="633"/>
      <c r="S272" s="638"/>
    </row>
    <row r="273" spans="1:19" ht="14.45" customHeight="1" x14ac:dyDescent="0.2">
      <c r="A273" s="627" t="s">
        <v>1864</v>
      </c>
      <c r="B273" s="628" t="s">
        <v>1865</v>
      </c>
      <c r="C273" s="628" t="s">
        <v>576</v>
      </c>
      <c r="D273" s="628" t="s">
        <v>951</v>
      </c>
      <c r="E273" s="628" t="s">
        <v>1926</v>
      </c>
      <c r="F273" s="628" t="s">
        <v>1935</v>
      </c>
      <c r="G273" s="628" t="s">
        <v>1936</v>
      </c>
      <c r="H273" s="637"/>
      <c r="I273" s="637"/>
      <c r="J273" s="628"/>
      <c r="K273" s="628"/>
      <c r="L273" s="637">
        <v>1</v>
      </c>
      <c r="M273" s="637">
        <v>319</v>
      </c>
      <c r="N273" s="628">
        <v>1</v>
      </c>
      <c r="O273" s="628">
        <v>319</v>
      </c>
      <c r="P273" s="637"/>
      <c r="Q273" s="637"/>
      <c r="R273" s="633"/>
      <c r="S273" s="638"/>
    </row>
    <row r="274" spans="1:19" ht="14.45" customHeight="1" x14ac:dyDescent="0.2">
      <c r="A274" s="627" t="s">
        <v>1864</v>
      </c>
      <c r="B274" s="628" t="s">
        <v>1865</v>
      </c>
      <c r="C274" s="628" t="s">
        <v>576</v>
      </c>
      <c r="D274" s="628" t="s">
        <v>951</v>
      </c>
      <c r="E274" s="628" t="s">
        <v>1926</v>
      </c>
      <c r="F274" s="628" t="s">
        <v>1939</v>
      </c>
      <c r="G274" s="628" t="s">
        <v>1940</v>
      </c>
      <c r="H274" s="637">
        <v>16</v>
      </c>
      <c r="I274" s="637">
        <v>32640</v>
      </c>
      <c r="J274" s="628">
        <v>1.3287738153395212</v>
      </c>
      <c r="K274" s="628">
        <v>2040</v>
      </c>
      <c r="L274" s="637">
        <v>12</v>
      </c>
      <c r="M274" s="637">
        <v>24564</v>
      </c>
      <c r="N274" s="628">
        <v>1</v>
      </c>
      <c r="O274" s="628">
        <v>2047</v>
      </c>
      <c r="P274" s="637">
        <v>11</v>
      </c>
      <c r="Q274" s="637">
        <v>22572</v>
      </c>
      <c r="R274" s="633">
        <v>0.91890571568148505</v>
      </c>
      <c r="S274" s="638">
        <v>2052</v>
      </c>
    </row>
    <row r="275" spans="1:19" ht="14.45" customHeight="1" x14ac:dyDescent="0.2">
      <c r="A275" s="627" t="s">
        <v>1864</v>
      </c>
      <c r="B275" s="628" t="s">
        <v>1865</v>
      </c>
      <c r="C275" s="628" t="s">
        <v>576</v>
      </c>
      <c r="D275" s="628" t="s">
        <v>951</v>
      </c>
      <c r="E275" s="628" t="s">
        <v>1926</v>
      </c>
      <c r="F275" s="628" t="s">
        <v>1941</v>
      </c>
      <c r="G275" s="628" t="s">
        <v>1942</v>
      </c>
      <c r="H275" s="637"/>
      <c r="I275" s="637"/>
      <c r="J275" s="628"/>
      <c r="K275" s="628"/>
      <c r="L275" s="637">
        <v>1</v>
      </c>
      <c r="M275" s="637">
        <v>3073</v>
      </c>
      <c r="N275" s="628">
        <v>1</v>
      </c>
      <c r="O275" s="628">
        <v>3073</v>
      </c>
      <c r="P275" s="637"/>
      <c r="Q275" s="637"/>
      <c r="R275" s="633"/>
      <c r="S275" s="638"/>
    </row>
    <row r="276" spans="1:19" ht="14.45" customHeight="1" x14ac:dyDescent="0.2">
      <c r="A276" s="627" t="s">
        <v>1864</v>
      </c>
      <c r="B276" s="628" t="s">
        <v>1865</v>
      </c>
      <c r="C276" s="628" t="s">
        <v>576</v>
      </c>
      <c r="D276" s="628" t="s">
        <v>951</v>
      </c>
      <c r="E276" s="628" t="s">
        <v>1926</v>
      </c>
      <c r="F276" s="628" t="s">
        <v>1943</v>
      </c>
      <c r="G276" s="628" t="s">
        <v>1944</v>
      </c>
      <c r="H276" s="637"/>
      <c r="I276" s="637"/>
      <c r="J276" s="628"/>
      <c r="K276" s="628"/>
      <c r="L276" s="637">
        <v>1</v>
      </c>
      <c r="M276" s="637">
        <v>671</v>
      </c>
      <c r="N276" s="628">
        <v>1</v>
      </c>
      <c r="O276" s="628">
        <v>671</v>
      </c>
      <c r="P276" s="637"/>
      <c r="Q276" s="637"/>
      <c r="R276" s="633"/>
      <c r="S276" s="638"/>
    </row>
    <row r="277" spans="1:19" ht="14.45" customHeight="1" x14ac:dyDescent="0.2">
      <c r="A277" s="627" t="s">
        <v>1864</v>
      </c>
      <c r="B277" s="628" t="s">
        <v>1865</v>
      </c>
      <c r="C277" s="628" t="s">
        <v>576</v>
      </c>
      <c r="D277" s="628" t="s">
        <v>951</v>
      </c>
      <c r="E277" s="628" t="s">
        <v>1926</v>
      </c>
      <c r="F277" s="628" t="s">
        <v>1945</v>
      </c>
      <c r="G277" s="628" t="s">
        <v>1946</v>
      </c>
      <c r="H277" s="637"/>
      <c r="I277" s="637"/>
      <c r="J277" s="628"/>
      <c r="K277" s="628"/>
      <c r="L277" s="637">
        <v>2</v>
      </c>
      <c r="M277" s="637">
        <v>2714</v>
      </c>
      <c r="N277" s="628">
        <v>1</v>
      </c>
      <c r="O277" s="628">
        <v>1357</v>
      </c>
      <c r="P277" s="637"/>
      <c r="Q277" s="637"/>
      <c r="R277" s="633"/>
      <c r="S277" s="638"/>
    </row>
    <row r="278" spans="1:19" ht="14.45" customHeight="1" x14ac:dyDescent="0.2">
      <c r="A278" s="627" t="s">
        <v>1864</v>
      </c>
      <c r="B278" s="628" t="s">
        <v>1865</v>
      </c>
      <c r="C278" s="628" t="s">
        <v>576</v>
      </c>
      <c r="D278" s="628" t="s">
        <v>951</v>
      </c>
      <c r="E278" s="628" t="s">
        <v>1926</v>
      </c>
      <c r="F278" s="628" t="s">
        <v>1947</v>
      </c>
      <c r="G278" s="628" t="s">
        <v>1948</v>
      </c>
      <c r="H278" s="637">
        <v>13</v>
      </c>
      <c r="I278" s="637">
        <v>18616</v>
      </c>
      <c r="J278" s="628">
        <v>0.99652052887961029</v>
      </c>
      <c r="K278" s="628">
        <v>1432</v>
      </c>
      <c r="L278" s="637">
        <v>13</v>
      </c>
      <c r="M278" s="637">
        <v>18681</v>
      </c>
      <c r="N278" s="628">
        <v>1</v>
      </c>
      <c r="O278" s="628">
        <v>1437</v>
      </c>
      <c r="P278" s="637">
        <v>15</v>
      </c>
      <c r="Q278" s="637">
        <v>21615</v>
      </c>
      <c r="R278" s="633">
        <v>1.1570579733418982</v>
      </c>
      <c r="S278" s="638">
        <v>1441</v>
      </c>
    </row>
    <row r="279" spans="1:19" ht="14.45" customHeight="1" x14ac:dyDescent="0.2">
      <c r="A279" s="627" t="s">
        <v>1864</v>
      </c>
      <c r="B279" s="628" t="s">
        <v>1865</v>
      </c>
      <c r="C279" s="628" t="s">
        <v>576</v>
      </c>
      <c r="D279" s="628" t="s">
        <v>951</v>
      </c>
      <c r="E279" s="628" t="s">
        <v>1926</v>
      </c>
      <c r="F279" s="628" t="s">
        <v>1949</v>
      </c>
      <c r="G279" s="628" t="s">
        <v>1950</v>
      </c>
      <c r="H279" s="637">
        <v>34</v>
      </c>
      <c r="I279" s="637">
        <v>65083</v>
      </c>
      <c r="J279" s="628">
        <v>0.52964680989583335</v>
      </c>
      <c r="K279" s="628">
        <v>1914.2058823529412</v>
      </c>
      <c r="L279" s="637">
        <v>64</v>
      </c>
      <c r="M279" s="637">
        <v>122880</v>
      </c>
      <c r="N279" s="628">
        <v>1</v>
      </c>
      <c r="O279" s="628">
        <v>1920</v>
      </c>
      <c r="P279" s="637">
        <v>12</v>
      </c>
      <c r="Q279" s="637">
        <v>23100</v>
      </c>
      <c r="R279" s="633">
        <v>0.18798828125</v>
      </c>
      <c r="S279" s="638">
        <v>1925</v>
      </c>
    </row>
    <row r="280" spans="1:19" ht="14.45" customHeight="1" x14ac:dyDescent="0.2">
      <c r="A280" s="627" t="s">
        <v>1864</v>
      </c>
      <c r="B280" s="628" t="s">
        <v>1865</v>
      </c>
      <c r="C280" s="628" t="s">
        <v>576</v>
      </c>
      <c r="D280" s="628" t="s">
        <v>951</v>
      </c>
      <c r="E280" s="628" t="s">
        <v>1926</v>
      </c>
      <c r="F280" s="628" t="s">
        <v>1953</v>
      </c>
      <c r="G280" s="628" t="s">
        <v>1954</v>
      </c>
      <c r="H280" s="637">
        <v>19</v>
      </c>
      <c r="I280" s="637">
        <v>23066</v>
      </c>
      <c r="J280" s="628">
        <v>0.94610336341263335</v>
      </c>
      <c r="K280" s="628">
        <v>1214</v>
      </c>
      <c r="L280" s="637">
        <v>20</v>
      </c>
      <c r="M280" s="637">
        <v>24380</v>
      </c>
      <c r="N280" s="628">
        <v>1</v>
      </c>
      <c r="O280" s="628">
        <v>1219</v>
      </c>
      <c r="P280" s="637">
        <v>14</v>
      </c>
      <c r="Q280" s="637">
        <v>17122</v>
      </c>
      <c r="R280" s="633">
        <v>0.70229696472518455</v>
      </c>
      <c r="S280" s="638">
        <v>1223</v>
      </c>
    </row>
    <row r="281" spans="1:19" ht="14.45" customHeight="1" x14ac:dyDescent="0.2">
      <c r="A281" s="627" t="s">
        <v>1864</v>
      </c>
      <c r="B281" s="628" t="s">
        <v>1865</v>
      </c>
      <c r="C281" s="628" t="s">
        <v>576</v>
      </c>
      <c r="D281" s="628" t="s">
        <v>951</v>
      </c>
      <c r="E281" s="628" t="s">
        <v>1926</v>
      </c>
      <c r="F281" s="628" t="s">
        <v>1955</v>
      </c>
      <c r="G281" s="628" t="s">
        <v>1956</v>
      </c>
      <c r="H281" s="637">
        <v>27</v>
      </c>
      <c r="I281" s="637">
        <v>18414</v>
      </c>
      <c r="J281" s="628">
        <v>2.9868613138686131</v>
      </c>
      <c r="K281" s="628">
        <v>682</v>
      </c>
      <c r="L281" s="637">
        <v>9</v>
      </c>
      <c r="M281" s="637">
        <v>6165</v>
      </c>
      <c r="N281" s="628">
        <v>1</v>
      </c>
      <c r="O281" s="628">
        <v>685</v>
      </c>
      <c r="P281" s="637">
        <v>27</v>
      </c>
      <c r="Q281" s="637">
        <v>18549</v>
      </c>
      <c r="R281" s="633">
        <v>3.0087591240875913</v>
      </c>
      <c r="S281" s="638">
        <v>687</v>
      </c>
    </row>
    <row r="282" spans="1:19" ht="14.45" customHeight="1" x14ac:dyDescent="0.2">
      <c r="A282" s="627" t="s">
        <v>1864</v>
      </c>
      <c r="B282" s="628" t="s">
        <v>1865</v>
      </c>
      <c r="C282" s="628" t="s">
        <v>576</v>
      </c>
      <c r="D282" s="628" t="s">
        <v>951</v>
      </c>
      <c r="E282" s="628" t="s">
        <v>1926</v>
      </c>
      <c r="F282" s="628" t="s">
        <v>1957</v>
      </c>
      <c r="G282" s="628" t="s">
        <v>1958</v>
      </c>
      <c r="H282" s="637">
        <v>15</v>
      </c>
      <c r="I282" s="637">
        <v>10755</v>
      </c>
      <c r="J282" s="628">
        <v>1.3579545454545454</v>
      </c>
      <c r="K282" s="628">
        <v>717</v>
      </c>
      <c r="L282" s="637">
        <v>11</v>
      </c>
      <c r="M282" s="637">
        <v>7920</v>
      </c>
      <c r="N282" s="628">
        <v>1</v>
      </c>
      <c r="O282" s="628">
        <v>720</v>
      </c>
      <c r="P282" s="637">
        <v>11</v>
      </c>
      <c r="Q282" s="637">
        <v>7942</v>
      </c>
      <c r="R282" s="633">
        <v>1.0027777777777778</v>
      </c>
      <c r="S282" s="638">
        <v>722</v>
      </c>
    </row>
    <row r="283" spans="1:19" ht="14.45" customHeight="1" x14ac:dyDescent="0.2">
      <c r="A283" s="627" t="s">
        <v>1864</v>
      </c>
      <c r="B283" s="628" t="s">
        <v>1865</v>
      </c>
      <c r="C283" s="628" t="s">
        <v>576</v>
      </c>
      <c r="D283" s="628" t="s">
        <v>951</v>
      </c>
      <c r="E283" s="628" t="s">
        <v>1926</v>
      </c>
      <c r="F283" s="628" t="s">
        <v>1959</v>
      </c>
      <c r="G283" s="628" t="s">
        <v>1960</v>
      </c>
      <c r="H283" s="637"/>
      <c r="I283" s="637"/>
      <c r="J283" s="628"/>
      <c r="K283" s="628"/>
      <c r="L283" s="637"/>
      <c r="M283" s="637"/>
      <c r="N283" s="628"/>
      <c r="O283" s="628"/>
      <c r="P283" s="637">
        <v>1</v>
      </c>
      <c r="Q283" s="637">
        <v>2659</v>
      </c>
      <c r="R283" s="633"/>
      <c r="S283" s="638">
        <v>2659</v>
      </c>
    </row>
    <row r="284" spans="1:19" ht="14.45" customHeight="1" x14ac:dyDescent="0.2">
      <c r="A284" s="627" t="s">
        <v>1864</v>
      </c>
      <c r="B284" s="628" t="s">
        <v>1865</v>
      </c>
      <c r="C284" s="628" t="s">
        <v>576</v>
      </c>
      <c r="D284" s="628" t="s">
        <v>951</v>
      </c>
      <c r="E284" s="628" t="s">
        <v>1926</v>
      </c>
      <c r="F284" s="628" t="s">
        <v>1961</v>
      </c>
      <c r="G284" s="628" t="s">
        <v>1962</v>
      </c>
      <c r="H284" s="637">
        <v>410</v>
      </c>
      <c r="I284" s="637">
        <v>748660</v>
      </c>
      <c r="J284" s="628">
        <v>0.47489011989285063</v>
      </c>
      <c r="K284" s="628">
        <v>1826</v>
      </c>
      <c r="L284" s="637">
        <v>861</v>
      </c>
      <c r="M284" s="637">
        <v>1576491</v>
      </c>
      <c r="N284" s="628">
        <v>1</v>
      </c>
      <c r="O284" s="628">
        <v>1831</v>
      </c>
      <c r="P284" s="637">
        <v>827</v>
      </c>
      <c r="Q284" s="637">
        <v>1517545</v>
      </c>
      <c r="R284" s="633">
        <v>0.9626093647220314</v>
      </c>
      <c r="S284" s="638">
        <v>1835</v>
      </c>
    </row>
    <row r="285" spans="1:19" ht="14.45" customHeight="1" x14ac:dyDescent="0.2">
      <c r="A285" s="627" t="s">
        <v>1864</v>
      </c>
      <c r="B285" s="628" t="s">
        <v>1865</v>
      </c>
      <c r="C285" s="628" t="s">
        <v>576</v>
      </c>
      <c r="D285" s="628" t="s">
        <v>951</v>
      </c>
      <c r="E285" s="628" t="s">
        <v>1926</v>
      </c>
      <c r="F285" s="628" t="s">
        <v>1963</v>
      </c>
      <c r="G285" s="628" t="s">
        <v>1964</v>
      </c>
      <c r="H285" s="637">
        <v>75</v>
      </c>
      <c r="I285" s="637">
        <v>32250</v>
      </c>
      <c r="J285" s="628">
        <v>0.2162600753725038</v>
      </c>
      <c r="K285" s="628">
        <v>430</v>
      </c>
      <c r="L285" s="637">
        <v>346</v>
      </c>
      <c r="M285" s="637">
        <v>149126</v>
      </c>
      <c r="N285" s="628">
        <v>1</v>
      </c>
      <c r="O285" s="628">
        <v>431</v>
      </c>
      <c r="P285" s="637">
        <v>275</v>
      </c>
      <c r="Q285" s="637">
        <v>119075</v>
      </c>
      <c r="R285" s="633">
        <v>0.79848584418545387</v>
      </c>
      <c r="S285" s="638">
        <v>433</v>
      </c>
    </row>
    <row r="286" spans="1:19" ht="14.45" customHeight="1" x14ac:dyDescent="0.2">
      <c r="A286" s="627" t="s">
        <v>1864</v>
      </c>
      <c r="B286" s="628" t="s">
        <v>1865</v>
      </c>
      <c r="C286" s="628" t="s">
        <v>576</v>
      </c>
      <c r="D286" s="628" t="s">
        <v>951</v>
      </c>
      <c r="E286" s="628" t="s">
        <v>1926</v>
      </c>
      <c r="F286" s="628" t="s">
        <v>1965</v>
      </c>
      <c r="G286" s="628" t="s">
        <v>1966</v>
      </c>
      <c r="H286" s="637">
        <v>25</v>
      </c>
      <c r="I286" s="637">
        <v>88050</v>
      </c>
      <c r="J286" s="628">
        <v>1.1867696413408273</v>
      </c>
      <c r="K286" s="628">
        <v>3522</v>
      </c>
      <c r="L286" s="637">
        <v>21</v>
      </c>
      <c r="M286" s="637">
        <v>74193</v>
      </c>
      <c r="N286" s="628">
        <v>1</v>
      </c>
      <c r="O286" s="628">
        <v>3533</v>
      </c>
      <c r="P286" s="637">
        <v>58</v>
      </c>
      <c r="Q286" s="637">
        <v>205494</v>
      </c>
      <c r="R286" s="633">
        <v>2.7697222109902553</v>
      </c>
      <c r="S286" s="638">
        <v>3543</v>
      </c>
    </row>
    <row r="287" spans="1:19" ht="14.45" customHeight="1" x14ac:dyDescent="0.2">
      <c r="A287" s="627" t="s">
        <v>1864</v>
      </c>
      <c r="B287" s="628" t="s">
        <v>1865</v>
      </c>
      <c r="C287" s="628" t="s">
        <v>576</v>
      </c>
      <c r="D287" s="628" t="s">
        <v>951</v>
      </c>
      <c r="E287" s="628" t="s">
        <v>1926</v>
      </c>
      <c r="F287" s="628" t="s">
        <v>1969</v>
      </c>
      <c r="G287" s="628" t="s">
        <v>1970</v>
      </c>
      <c r="H287" s="637">
        <v>155</v>
      </c>
      <c r="I287" s="637">
        <v>5166.66</v>
      </c>
      <c r="J287" s="628">
        <v>0.41666646505360083</v>
      </c>
      <c r="K287" s="628">
        <v>33.333290322580645</v>
      </c>
      <c r="L287" s="637">
        <v>372</v>
      </c>
      <c r="M287" s="637">
        <v>12399.99</v>
      </c>
      <c r="N287" s="628">
        <v>1</v>
      </c>
      <c r="O287" s="628">
        <v>33.333306451612906</v>
      </c>
      <c r="P287" s="637">
        <v>506</v>
      </c>
      <c r="Q287" s="637">
        <v>19390</v>
      </c>
      <c r="R287" s="633">
        <v>1.5637109384765633</v>
      </c>
      <c r="S287" s="638">
        <v>38.320158102766797</v>
      </c>
    </row>
    <row r="288" spans="1:19" ht="14.45" customHeight="1" x14ac:dyDescent="0.2">
      <c r="A288" s="627" t="s">
        <v>1864</v>
      </c>
      <c r="B288" s="628" t="s">
        <v>1865</v>
      </c>
      <c r="C288" s="628" t="s">
        <v>576</v>
      </c>
      <c r="D288" s="628" t="s">
        <v>951</v>
      </c>
      <c r="E288" s="628" t="s">
        <v>1926</v>
      </c>
      <c r="F288" s="628" t="s">
        <v>1971</v>
      </c>
      <c r="G288" s="628" t="s">
        <v>1972</v>
      </c>
      <c r="H288" s="637">
        <v>235</v>
      </c>
      <c r="I288" s="637">
        <v>8695</v>
      </c>
      <c r="J288" s="628">
        <v>0.59432672590567326</v>
      </c>
      <c r="K288" s="628">
        <v>37</v>
      </c>
      <c r="L288" s="637">
        <v>385</v>
      </c>
      <c r="M288" s="637">
        <v>14630</v>
      </c>
      <c r="N288" s="628">
        <v>1</v>
      </c>
      <c r="O288" s="628">
        <v>38</v>
      </c>
      <c r="P288" s="637">
        <v>416</v>
      </c>
      <c r="Q288" s="637">
        <v>15808</v>
      </c>
      <c r="R288" s="633">
        <v>1.0805194805194804</v>
      </c>
      <c r="S288" s="638">
        <v>38</v>
      </c>
    </row>
    <row r="289" spans="1:19" ht="14.45" customHeight="1" x14ac:dyDescent="0.2">
      <c r="A289" s="627" t="s">
        <v>1864</v>
      </c>
      <c r="B289" s="628" t="s">
        <v>1865</v>
      </c>
      <c r="C289" s="628" t="s">
        <v>576</v>
      </c>
      <c r="D289" s="628" t="s">
        <v>951</v>
      </c>
      <c r="E289" s="628" t="s">
        <v>1926</v>
      </c>
      <c r="F289" s="628" t="s">
        <v>1973</v>
      </c>
      <c r="G289" s="628" t="s">
        <v>1974</v>
      </c>
      <c r="H289" s="637">
        <v>22</v>
      </c>
      <c r="I289" s="637">
        <v>13442</v>
      </c>
      <c r="J289" s="628">
        <v>0.15979932951330275</v>
      </c>
      <c r="K289" s="628">
        <v>611</v>
      </c>
      <c r="L289" s="637">
        <v>137</v>
      </c>
      <c r="M289" s="637">
        <v>84118</v>
      </c>
      <c r="N289" s="628">
        <v>1</v>
      </c>
      <c r="O289" s="628">
        <v>614</v>
      </c>
      <c r="P289" s="637">
        <v>118</v>
      </c>
      <c r="Q289" s="637">
        <v>72924</v>
      </c>
      <c r="R289" s="633">
        <v>0.86692503388097675</v>
      </c>
      <c r="S289" s="638">
        <v>618</v>
      </c>
    </row>
    <row r="290" spans="1:19" ht="14.45" customHeight="1" x14ac:dyDescent="0.2">
      <c r="A290" s="627" t="s">
        <v>1864</v>
      </c>
      <c r="B290" s="628" t="s">
        <v>1865</v>
      </c>
      <c r="C290" s="628" t="s">
        <v>576</v>
      </c>
      <c r="D290" s="628" t="s">
        <v>951</v>
      </c>
      <c r="E290" s="628" t="s">
        <v>1926</v>
      </c>
      <c r="F290" s="628" t="s">
        <v>1977</v>
      </c>
      <c r="G290" s="628" t="s">
        <v>1978</v>
      </c>
      <c r="H290" s="637"/>
      <c r="I290" s="637"/>
      <c r="J290" s="628"/>
      <c r="K290" s="628"/>
      <c r="L290" s="637">
        <v>1</v>
      </c>
      <c r="M290" s="637">
        <v>2026</v>
      </c>
      <c r="N290" s="628">
        <v>1</v>
      </c>
      <c r="O290" s="628">
        <v>2026</v>
      </c>
      <c r="P290" s="637">
        <v>6</v>
      </c>
      <c r="Q290" s="637">
        <v>12210</v>
      </c>
      <c r="R290" s="633">
        <v>6.0266535044422511</v>
      </c>
      <c r="S290" s="638">
        <v>2035</v>
      </c>
    </row>
    <row r="291" spans="1:19" ht="14.45" customHeight="1" x14ac:dyDescent="0.2">
      <c r="A291" s="627" t="s">
        <v>1864</v>
      </c>
      <c r="B291" s="628" t="s">
        <v>1865</v>
      </c>
      <c r="C291" s="628" t="s">
        <v>576</v>
      </c>
      <c r="D291" s="628" t="s">
        <v>951</v>
      </c>
      <c r="E291" s="628" t="s">
        <v>1926</v>
      </c>
      <c r="F291" s="628" t="s">
        <v>1979</v>
      </c>
      <c r="G291" s="628" t="s">
        <v>1980</v>
      </c>
      <c r="H291" s="637">
        <v>11</v>
      </c>
      <c r="I291" s="637">
        <v>4814</v>
      </c>
      <c r="J291" s="628">
        <v>0.49958488999584888</v>
      </c>
      <c r="K291" s="628">
        <v>437.63636363636363</v>
      </c>
      <c r="L291" s="637">
        <v>22</v>
      </c>
      <c r="M291" s="637">
        <v>9636</v>
      </c>
      <c r="N291" s="628">
        <v>1</v>
      </c>
      <c r="O291" s="628">
        <v>438</v>
      </c>
      <c r="P291" s="637">
        <v>18</v>
      </c>
      <c r="Q291" s="637">
        <v>7920</v>
      </c>
      <c r="R291" s="633">
        <v>0.82191780821917804</v>
      </c>
      <c r="S291" s="638">
        <v>440</v>
      </c>
    </row>
    <row r="292" spans="1:19" ht="14.45" customHeight="1" x14ac:dyDescent="0.2">
      <c r="A292" s="627" t="s">
        <v>1864</v>
      </c>
      <c r="B292" s="628" t="s">
        <v>1865</v>
      </c>
      <c r="C292" s="628" t="s">
        <v>576</v>
      </c>
      <c r="D292" s="628" t="s">
        <v>951</v>
      </c>
      <c r="E292" s="628" t="s">
        <v>1926</v>
      </c>
      <c r="F292" s="628" t="s">
        <v>1981</v>
      </c>
      <c r="G292" s="628" t="s">
        <v>1982</v>
      </c>
      <c r="H292" s="637">
        <v>144</v>
      </c>
      <c r="I292" s="637">
        <v>193340</v>
      </c>
      <c r="J292" s="628">
        <v>0.88601098004710976</v>
      </c>
      <c r="K292" s="628">
        <v>1342.6388888888889</v>
      </c>
      <c r="L292" s="637">
        <v>162</v>
      </c>
      <c r="M292" s="637">
        <v>218214</v>
      </c>
      <c r="N292" s="628">
        <v>1</v>
      </c>
      <c r="O292" s="628">
        <v>1347</v>
      </c>
      <c r="P292" s="637">
        <v>183</v>
      </c>
      <c r="Q292" s="637">
        <v>247233</v>
      </c>
      <c r="R292" s="633">
        <v>1.1329841348401111</v>
      </c>
      <c r="S292" s="638">
        <v>1351</v>
      </c>
    </row>
    <row r="293" spans="1:19" ht="14.45" customHeight="1" x14ac:dyDescent="0.2">
      <c r="A293" s="627" t="s">
        <v>1864</v>
      </c>
      <c r="B293" s="628" t="s">
        <v>1865</v>
      </c>
      <c r="C293" s="628" t="s">
        <v>576</v>
      </c>
      <c r="D293" s="628" t="s">
        <v>951</v>
      </c>
      <c r="E293" s="628" t="s">
        <v>1926</v>
      </c>
      <c r="F293" s="628" t="s">
        <v>1983</v>
      </c>
      <c r="G293" s="628" t="s">
        <v>1984</v>
      </c>
      <c r="H293" s="637">
        <v>36</v>
      </c>
      <c r="I293" s="637">
        <v>18361</v>
      </c>
      <c r="J293" s="628">
        <v>1.7930664062499999</v>
      </c>
      <c r="K293" s="628">
        <v>510.02777777777777</v>
      </c>
      <c r="L293" s="637">
        <v>20</v>
      </c>
      <c r="M293" s="637">
        <v>10240</v>
      </c>
      <c r="N293" s="628">
        <v>1</v>
      </c>
      <c r="O293" s="628">
        <v>512</v>
      </c>
      <c r="P293" s="637">
        <v>41</v>
      </c>
      <c r="Q293" s="637">
        <v>21074</v>
      </c>
      <c r="R293" s="633">
        <v>2.0580078125000001</v>
      </c>
      <c r="S293" s="638">
        <v>514</v>
      </c>
    </row>
    <row r="294" spans="1:19" ht="14.45" customHeight="1" x14ac:dyDescent="0.2">
      <c r="A294" s="627" t="s">
        <v>1864</v>
      </c>
      <c r="B294" s="628" t="s">
        <v>1865</v>
      </c>
      <c r="C294" s="628" t="s">
        <v>576</v>
      </c>
      <c r="D294" s="628" t="s">
        <v>951</v>
      </c>
      <c r="E294" s="628" t="s">
        <v>1926</v>
      </c>
      <c r="F294" s="628" t="s">
        <v>1985</v>
      </c>
      <c r="G294" s="628" t="s">
        <v>1986</v>
      </c>
      <c r="H294" s="637">
        <v>2</v>
      </c>
      <c r="I294" s="637">
        <v>4666</v>
      </c>
      <c r="J294" s="628">
        <v>0.22136825125723503</v>
      </c>
      <c r="K294" s="628">
        <v>2333</v>
      </c>
      <c r="L294" s="637">
        <v>9</v>
      </c>
      <c r="M294" s="637">
        <v>21078</v>
      </c>
      <c r="N294" s="628">
        <v>1</v>
      </c>
      <c r="O294" s="628">
        <v>2342</v>
      </c>
      <c r="P294" s="637">
        <v>4</v>
      </c>
      <c r="Q294" s="637">
        <v>9404</v>
      </c>
      <c r="R294" s="633">
        <v>0.44615238637441884</v>
      </c>
      <c r="S294" s="638">
        <v>2351</v>
      </c>
    </row>
    <row r="295" spans="1:19" ht="14.45" customHeight="1" x14ac:dyDescent="0.2">
      <c r="A295" s="627" t="s">
        <v>1864</v>
      </c>
      <c r="B295" s="628" t="s">
        <v>1865</v>
      </c>
      <c r="C295" s="628" t="s">
        <v>576</v>
      </c>
      <c r="D295" s="628" t="s">
        <v>951</v>
      </c>
      <c r="E295" s="628" t="s">
        <v>1926</v>
      </c>
      <c r="F295" s="628" t="s">
        <v>1987</v>
      </c>
      <c r="G295" s="628" t="s">
        <v>1988</v>
      </c>
      <c r="H295" s="637">
        <v>5</v>
      </c>
      <c r="I295" s="637">
        <v>13245</v>
      </c>
      <c r="J295" s="628">
        <v>0.45300636158423968</v>
      </c>
      <c r="K295" s="628">
        <v>2649</v>
      </c>
      <c r="L295" s="637">
        <v>11</v>
      </c>
      <c r="M295" s="637">
        <v>29238</v>
      </c>
      <c r="N295" s="628">
        <v>1</v>
      </c>
      <c r="O295" s="628">
        <v>2658</v>
      </c>
      <c r="P295" s="637">
        <v>7</v>
      </c>
      <c r="Q295" s="637">
        <v>18669</v>
      </c>
      <c r="R295" s="633">
        <v>0.63851836650933713</v>
      </c>
      <c r="S295" s="638">
        <v>2667</v>
      </c>
    </row>
    <row r="296" spans="1:19" ht="14.45" customHeight="1" x14ac:dyDescent="0.2">
      <c r="A296" s="627" t="s">
        <v>1864</v>
      </c>
      <c r="B296" s="628" t="s">
        <v>1865</v>
      </c>
      <c r="C296" s="628" t="s">
        <v>576</v>
      </c>
      <c r="D296" s="628" t="s">
        <v>951</v>
      </c>
      <c r="E296" s="628" t="s">
        <v>1926</v>
      </c>
      <c r="F296" s="628" t="s">
        <v>1989</v>
      </c>
      <c r="G296" s="628" t="s">
        <v>1990</v>
      </c>
      <c r="H296" s="637">
        <v>3</v>
      </c>
      <c r="I296" s="637">
        <v>1065</v>
      </c>
      <c r="J296" s="628"/>
      <c r="K296" s="628">
        <v>355</v>
      </c>
      <c r="L296" s="637"/>
      <c r="M296" s="637"/>
      <c r="N296" s="628"/>
      <c r="O296" s="628"/>
      <c r="P296" s="637">
        <v>82</v>
      </c>
      <c r="Q296" s="637">
        <v>29520</v>
      </c>
      <c r="R296" s="633"/>
      <c r="S296" s="638">
        <v>360</v>
      </c>
    </row>
    <row r="297" spans="1:19" ht="14.45" customHeight="1" x14ac:dyDescent="0.2">
      <c r="A297" s="627" t="s">
        <v>1864</v>
      </c>
      <c r="B297" s="628" t="s">
        <v>1865</v>
      </c>
      <c r="C297" s="628" t="s">
        <v>576</v>
      </c>
      <c r="D297" s="628" t="s">
        <v>951</v>
      </c>
      <c r="E297" s="628" t="s">
        <v>1926</v>
      </c>
      <c r="F297" s="628" t="s">
        <v>1991</v>
      </c>
      <c r="G297" s="628" t="s">
        <v>1992</v>
      </c>
      <c r="H297" s="637">
        <v>1</v>
      </c>
      <c r="I297" s="637">
        <v>702</v>
      </c>
      <c r="J297" s="628"/>
      <c r="K297" s="628">
        <v>702</v>
      </c>
      <c r="L297" s="637"/>
      <c r="M297" s="637"/>
      <c r="N297" s="628"/>
      <c r="O297" s="628"/>
      <c r="P297" s="637"/>
      <c r="Q297" s="637"/>
      <c r="R297" s="633"/>
      <c r="S297" s="638"/>
    </row>
    <row r="298" spans="1:19" ht="14.45" customHeight="1" x14ac:dyDescent="0.2">
      <c r="A298" s="627" t="s">
        <v>1864</v>
      </c>
      <c r="B298" s="628" t="s">
        <v>1865</v>
      </c>
      <c r="C298" s="628" t="s">
        <v>576</v>
      </c>
      <c r="D298" s="628" t="s">
        <v>951</v>
      </c>
      <c r="E298" s="628" t="s">
        <v>1926</v>
      </c>
      <c r="F298" s="628" t="s">
        <v>1993</v>
      </c>
      <c r="G298" s="628" t="s">
        <v>1994</v>
      </c>
      <c r="H298" s="637">
        <v>1</v>
      </c>
      <c r="I298" s="637">
        <v>196</v>
      </c>
      <c r="J298" s="628">
        <v>0.5</v>
      </c>
      <c r="K298" s="628">
        <v>196</v>
      </c>
      <c r="L298" s="637">
        <v>2</v>
      </c>
      <c r="M298" s="637">
        <v>392</v>
      </c>
      <c r="N298" s="628">
        <v>1</v>
      </c>
      <c r="O298" s="628">
        <v>196</v>
      </c>
      <c r="P298" s="637"/>
      <c r="Q298" s="637"/>
      <c r="R298" s="633"/>
      <c r="S298" s="638"/>
    </row>
    <row r="299" spans="1:19" ht="14.45" customHeight="1" x14ac:dyDescent="0.2">
      <c r="A299" s="627" t="s">
        <v>1864</v>
      </c>
      <c r="B299" s="628" t="s">
        <v>1865</v>
      </c>
      <c r="C299" s="628" t="s">
        <v>576</v>
      </c>
      <c r="D299" s="628" t="s">
        <v>951</v>
      </c>
      <c r="E299" s="628" t="s">
        <v>1926</v>
      </c>
      <c r="F299" s="628" t="s">
        <v>1995</v>
      </c>
      <c r="G299" s="628" t="s">
        <v>1996</v>
      </c>
      <c r="H299" s="637">
        <v>2</v>
      </c>
      <c r="I299" s="637">
        <v>2080</v>
      </c>
      <c r="J299" s="628">
        <v>1.967833491012299</v>
      </c>
      <c r="K299" s="628">
        <v>1040</v>
      </c>
      <c r="L299" s="637">
        <v>1</v>
      </c>
      <c r="M299" s="637">
        <v>1057</v>
      </c>
      <c r="N299" s="628">
        <v>1</v>
      </c>
      <c r="O299" s="628">
        <v>1057</v>
      </c>
      <c r="P299" s="637">
        <v>1</v>
      </c>
      <c r="Q299" s="637">
        <v>1072</v>
      </c>
      <c r="R299" s="633">
        <v>1.0141911069063387</v>
      </c>
      <c r="S299" s="638">
        <v>1072</v>
      </c>
    </row>
    <row r="300" spans="1:19" ht="14.45" customHeight="1" x14ac:dyDescent="0.2">
      <c r="A300" s="627" t="s">
        <v>1864</v>
      </c>
      <c r="B300" s="628" t="s">
        <v>1865</v>
      </c>
      <c r="C300" s="628" t="s">
        <v>576</v>
      </c>
      <c r="D300" s="628" t="s">
        <v>951</v>
      </c>
      <c r="E300" s="628" t="s">
        <v>1926</v>
      </c>
      <c r="F300" s="628" t="s">
        <v>1997</v>
      </c>
      <c r="G300" s="628" t="s">
        <v>1998</v>
      </c>
      <c r="H300" s="637">
        <v>1</v>
      </c>
      <c r="I300" s="637">
        <v>526</v>
      </c>
      <c r="J300" s="628">
        <v>0.24952561669829221</v>
      </c>
      <c r="K300" s="628">
        <v>526</v>
      </c>
      <c r="L300" s="637">
        <v>4</v>
      </c>
      <c r="M300" s="637">
        <v>2108</v>
      </c>
      <c r="N300" s="628">
        <v>1</v>
      </c>
      <c r="O300" s="628">
        <v>527</v>
      </c>
      <c r="P300" s="637">
        <v>3</v>
      </c>
      <c r="Q300" s="637">
        <v>1587</v>
      </c>
      <c r="R300" s="633">
        <v>0.75284629981024664</v>
      </c>
      <c r="S300" s="638">
        <v>529</v>
      </c>
    </row>
    <row r="301" spans="1:19" ht="14.45" customHeight="1" x14ac:dyDescent="0.2">
      <c r="A301" s="627" t="s">
        <v>1864</v>
      </c>
      <c r="B301" s="628" t="s">
        <v>1865</v>
      </c>
      <c r="C301" s="628" t="s">
        <v>576</v>
      </c>
      <c r="D301" s="628" t="s">
        <v>951</v>
      </c>
      <c r="E301" s="628" t="s">
        <v>1926</v>
      </c>
      <c r="F301" s="628" t="s">
        <v>1999</v>
      </c>
      <c r="G301" s="628" t="s">
        <v>2000</v>
      </c>
      <c r="H301" s="637"/>
      <c r="I301" s="637"/>
      <c r="J301" s="628"/>
      <c r="K301" s="628"/>
      <c r="L301" s="637">
        <v>1</v>
      </c>
      <c r="M301" s="637">
        <v>143</v>
      </c>
      <c r="N301" s="628">
        <v>1</v>
      </c>
      <c r="O301" s="628">
        <v>143</v>
      </c>
      <c r="P301" s="637"/>
      <c r="Q301" s="637"/>
      <c r="R301" s="633"/>
      <c r="S301" s="638"/>
    </row>
    <row r="302" spans="1:19" ht="14.45" customHeight="1" x14ac:dyDescent="0.2">
      <c r="A302" s="627" t="s">
        <v>1864</v>
      </c>
      <c r="B302" s="628" t="s">
        <v>1865</v>
      </c>
      <c r="C302" s="628" t="s">
        <v>576</v>
      </c>
      <c r="D302" s="628" t="s">
        <v>951</v>
      </c>
      <c r="E302" s="628" t="s">
        <v>1926</v>
      </c>
      <c r="F302" s="628" t="s">
        <v>2003</v>
      </c>
      <c r="G302" s="628" t="s">
        <v>2004</v>
      </c>
      <c r="H302" s="637">
        <v>1</v>
      </c>
      <c r="I302" s="637">
        <v>1693</v>
      </c>
      <c r="J302" s="628"/>
      <c r="K302" s="628">
        <v>1693</v>
      </c>
      <c r="L302" s="637"/>
      <c r="M302" s="637"/>
      <c r="N302" s="628"/>
      <c r="O302" s="628"/>
      <c r="P302" s="637"/>
      <c r="Q302" s="637"/>
      <c r="R302" s="633"/>
      <c r="S302" s="638"/>
    </row>
    <row r="303" spans="1:19" ht="14.45" customHeight="1" x14ac:dyDescent="0.2">
      <c r="A303" s="627" t="s">
        <v>1864</v>
      </c>
      <c r="B303" s="628" t="s">
        <v>1865</v>
      </c>
      <c r="C303" s="628" t="s">
        <v>576</v>
      </c>
      <c r="D303" s="628" t="s">
        <v>951</v>
      </c>
      <c r="E303" s="628" t="s">
        <v>1926</v>
      </c>
      <c r="F303" s="628" t="s">
        <v>2005</v>
      </c>
      <c r="G303" s="628" t="s">
        <v>2006</v>
      </c>
      <c r="H303" s="637">
        <v>3</v>
      </c>
      <c r="I303" s="637">
        <v>2157</v>
      </c>
      <c r="J303" s="628">
        <v>0.33194829178208679</v>
      </c>
      <c r="K303" s="628">
        <v>719</v>
      </c>
      <c r="L303" s="637">
        <v>9</v>
      </c>
      <c r="M303" s="637">
        <v>6498</v>
      </c>
      <c r="N303" s="628">
        <v>1</v>
      </c>
      <c r="O303" s="628">
        <v>722</v>
      </c>
      <c r="P303" s="637">
        <v>5</v>
      </c>
      <c r="Q303" s="637">
        <v>3620</v>
      </c>
      <c r="R303" s="633">
        <v>0.55709449061249616</v>
      </c>
      <c r="S303" s="638">
        <v>724</v>
      </c>
    </row>
    <row r="304" spans="1:19" ht="14.45" customHeight="1" x14ac:dyDescent="0.2">
      <c r="A304" s="627" t="s">
        <v>1864</v>
      </c>
      <c r="B304" s="628" t="s">
        <v>1865</v>
      </c>
      <c r="C304" s="628" t="s">
        <v>576</v>
      </c>
      <c r="D304" s="628" t="s">
        <v>951</v>
      </c>
      <c r="E304" s="628" t="s">
        <v>1926</v>
      </c>
      <c r="F304" s="628" t="s">
        <v>2015</v>
      </c>
      <c r="G304" s="628" t="s">
        <v>2016</v>
      </c>
      <c r="H304" s="637">
        <v>1</v>
      </c>
      <c r="I304" s="637">
        <v>671</v>
      </c>
      <c r="J304" s="628"/>
      <c r="K304" s="628">
        <v>671</v>
      </c>
      <c r="L304" s="637"/>
      <c r="M304" s="637"/>
      <c r="N304" s="628"/>
      <c r="O304" s="628"/>
      <c r="P304" s="637"/>
      <c r="Q304" s="637"/>
      <c r="R304" s="633"/>
      <c r="S304" s="638"/>
    </row>
    <row r="305" spans="1:19" ht="14.45" customHeight="1" x14ac:dyDescent="0.2">
      <c r="A305" s="627" t="s">
        <v>1864</v>
      </c>
      <c r="B305" s="628" t="s">
        <v>1865</v>
      </c>
      <c r="C305" s="628" t="s">
        <v>576</v>
      </c>
      <c r="D305" s="628" t="s">
        <v>953</v>
      </c>
      <c r="E305" s="628" t="s">
        <v>1869</v>
      </c>
      <c r="F305" s="628" t="s">
        <v>1870</v>
      </c>
      <c r="G305" s="628" t="s">
        <v>1871</v>
      </c>
      <c r="H305" s="637">
        <v>1133</v>
      </c>
      <c r="I305" s="637">
        <v>26285.599999999999</v>
      </c>
      <c r="J305" s="628">
        <v>0.5430970806486437</v>
      </c>
      <c r="K305" s="628">
        <v>23.2</v>
      </c>
      <c r="L305" s="637">
        <v>1785</v>
      </c>
      <c r="M305" s="637">
        <v>48399.45</v>
      </c>
      <c r="N305" s="628">
        <v>1</v>
      </c>
      <c r="O305" s="628">
        <v>27.114537815126049</v>
      </c>
      <c r="P305" s="637">
        <v>740</v>
      </c>
      <c r="Q305" s="637">
        <v>20675.599999999999</v>
      </c>
      <c r="R305" s="633">
        <v>0.42718667257582471</v>
      </c>
      <c r="S305" s="638">
        <v>27.939999999999998</v>
      </c>
    </row>
    <row r="306" spans="1:19" ht="14.45" customHeight="1" x14ac:dyDescent="0.2">
      <c r="A306" s="627" t="s">
        <v>1864</v>
      </c>
      <c r="B306" s="628" t="s">
        <v>1865</v>
      </c>
      <c r="C306" s="628" t="s">
        <v>576</v>
      </c>
      <c r="D306" s="628" t="s">
        <v>953</v>
      </c>
      <c r="E306" s="628" t="s">
        <v>1869</v>
      </c>
      <c r="F306" s="628" t="s">
        <v>1872</v>
      </c>
      <c r="G306" s="628" t="s">
        <v>1873</v>
      </c>
      <c r="H306" s="637">
        <v>1248</v>
      </c>
      <c r="I306" s="637">
        <v>3230.0800000000004</v>
      </c>
      <c r="J306" s="628">
        <v>0.2550896226899364</v>
      </c>
      <c r="K306" s="628">
        <v>2.5882051282051286</v>
      </c>
      <c r="L306" s="637">
        <v>4974</v>
      </c>
      <c r="M306" s="637">
        <v>12662.529999999999</v>
      </c>
      <c r="N306" s="628">
        <v>1</v>
      </c>
      <c r="O306" s="628">
        <v>2.5457438681141937</v>
      </c>
      <c r="P306" s="637">
        <v>724</v>
      </c>
      <c r="Q306" s="637">
        <v>1802.76</v>
      </c>
      <c r="R306" s="633">
        <v>0.14236965282609401</v>
      </c>
      <c r="S306" s="638">
        <v>2.4899999999999998</v>
      </c>
    </row>
    <row r="307" spans="1:19" ht="14.45" customHeight="1" x14ac:dyDescent="0.2">
      <c r="A307" s="627" t="s">
        <v>1864</v>
      </c>
      <c r="B307" s="628" t="s">
        <v>1865</v>
      </c>
      <c r="C307" s="628" t="s">
        <v>576</v>
      </c>
      <c r="D307" s="628" t="s">
        <v>953</v>
      </c>
      <c r="E307" s="628" t="s">
        <v>1869</v>
      </c>
      <c r="F307" s="628" t="s">
        <v>1874</v>
      </c>
      <c r="G307" s="628" t="s">
        <v>1875</v>
      </c>
      <c r="H307" s="637">
        <v>5644</v>
      </c>
      <c r="I307" s="637">
        <v>41124.520000000004</v>
      </c>
      <c r="J307" s="628">
        <v>0.57192255139540304</v>
      </c>
      <c r="K307" s="628">
        <v>7.2864138908575482</v>
      </c>
      <c r="L307" s="637">
        <v>9935</v>
      </c>
      <c r="M307" s="637">
        <v>71905.75</v>
      </c>
      <c r="N307" s="628">
        <v>1</v>
      </c>
      <c r="O307" s="628">
        <v>7.2376195269250125</v>
      </c>
      <c r="P307" s="637">
        <v>2125</v>
      </c>
      <c r="Q307" s="637">
        <v>15193.75</v>
      </c>
      <c r="R307" s="633">
        <v>0.2113009043087653</v>
      </c>
      <c r="S307" s="638">
        <v>7.15</v>
      </c>
    </row>
    <row r="308" spans="1:19" ht="14.45" customHeight="1" x14ac:dyDescent="0.2">
      <c r="A308" s="627" t="s">
        <v>1864</v>
      </c>
      <c r="B308" s="628" t="s">
        <v>1865</v>
      </c>
      <c r="C308" s="628" t="s">
        <v>576</v>
      </c>
      <c r="D308" s="628" t="s">
        <v>953</v>
      </c>
      <c r="E308" s="628" t="s">
        <v>1869</v>
      </c>
      <c r="F308" s="628" t="s">
        <v>1876</v>
      </c>
      <c r="G308" s="628" t="s">
        <v>1877</v>
      </c>
      <c r="H308" s="637"/>
      <c r="I308" s="637"/>
      <c r="J308" s="628"/>
      <c r="K308" s="628"/>
      <c r="L308" s="637">
        <v>0</v>
      </c>
      <c r="M308" s="637">
        <v>0</v>
      </c>
      <c r="N308" s="628"/>
      <c r="O308" s="628"/>
      <c r="P308" s="637"/>
      <c r="Q308" s="637"/>
      <c r="R308" s="633"/>
      <c r="S308" s="638"/>
    </row>
    <row r="309" spans="1:19" ht="14.45" customHeight="1" x14ac:dyDescent="0.2">
      <c r="A309" s="627" t="s">
        <v>1864</v>
      </c>
      <c r="B309" s="628" t="s">
        <v>1865</v>
      </c>
      <c r="C309" s="628" t="s">
        <v>576</v>
      </c>
      <c r="D309" s="628" t="s">
        <v>953</v>
      </c>
      <c r="E309" s="628" t="s">
        <v>1869</v>
      </c>
      <c r="F309" s="628" t="s">
        <v>1878</v>
      </c>
      <c r="G309" s="628" t="s">
        <v>1879</v>
      </c>
      <c r="H309" s="637">
        <v>4994</v>
      </c>
      <c r="I309" s="637">
        <v>26654.02</v>
      </c>
      <c r="J309" s="628">
        <v>0.4492095609735709</v>
      </c>
      <c r="K309" s="628">
        <v>5.3372086503804566</v>
      </c>
      <c r="L309" s="637">
        <v>11234</v>
      </c>
      <c r="M309" s="637">
        <v>59335.380000000005</v>
      </c>
      <c r="N309" s="628">
        <v>1</v>
      </c>
      <c r="O309" s="628">
        <v>5.2817678476054839</v>
      </c>
      <c r="P309" s="637">
        <v>3257</v>
      </c>
      <c r="Q309" s="637">
        <v>16871.259999999998</v>
      </c>
      <c r="R309" s="633">
        <v>0.28433727061324959</v>
      </c>
      <c r="S309" s="638">
        <v>5.18</v>
      </c>
    </row>
    <row r="310" spans="1:19" ht="14.45" customHeight="1" x14ac:dyDescent="0.2">
      <c r="A310" s="627" t="s">
        <v>1864</v>
      </c>
      <c r="B310" s="628" t="s">
        <v>1865</v>
      </c>
      <c r="C310" s="628" t="s">
        <v>576</v>
      </c>
      <c r="D310" s="628" t="s">
        <v>953</v>
      </c>
      <c r="E310" s="628" t="s">
        <v>1869</v>
      </c>
      <c r="F310" s="628" t="s">
        <v>1880</v>
      </c>
      <c r="G310" s="628" t="s">
        <v>1881</v>
      </c>
      <c r="H310" s="637">
        <v>674</v>
      </c>
      <c r="I310" s="637">
        <v>6229.66</v>
      </c>
      <c r="J310" s="628">
        <v>0.88410120460041541</v>
      </c>
      <c r="K310" s="628">
        <v>9.2428189910979235</v>
      </c>
      <c r="L310" s="637">
        <v>758</v>
      </c>
      <c r="M310" s="637">
        <v>7046.3200000000006</v>
      </c>
      <c r="N310" s="628">
        <v>1</v>
      </c>
      <c r="O310" s="628">
        <v>9.2959366754617427</v>
      </c>
      <c r="P310" s="637"/>
      <c r="Q310" s="637"/>
      <c r="R310" s="633"/>
      <c r="S310" s="638"/>
    </row>
    <row r="311" spans="1:19" ht="14.45" customHeight="1" x14ac:dyDescent="0.2">
      <c r="A311" s="627" t="s">
        <v>1864</v>
      </c>
      <c r="B311" s="628" t="s">
        <v>1865</v>
      </c>
      <c r="C311" s="628" t="s">
        <v>576</v>
      </c>
      <c r="D311" s="628" t="s">
        <v>953</v>
      </c>
      <c r="E311" s="628" t="s">
        <v>1869</v>
      </c>
      <c r="F311" s="628" t="s">
        <v>1882</v>
      </c>
      <c r="G311" s="628" t="s">
        <v>1883</v>
      </c>
      <c r="H311" s="637">
        <v>170</v>
      </c>
      <c r="I311" s="637">
        <v>1565</v>
      </c>
      <c r="J311" s="628">
        <v>0.13736746015027035</v>
      </c>
      <c r="K311" s="628">
        <v>9.2058823529411757</v>
      </c>
      <c r="L311" s="637">
        <v>1212</v>
      </c>
      <c r="M311" s="637">
        <v>11392.8</v>
      </c>
      <c r="N311" s="628">
        <v>1</v>
      </c>
      <c r="O311" s="628">
        <v>9.3999999999999986</v>
      </c>
      <c r="P311" s="637">
        <v>260</v>
      </c>
      <c r="Q311" s="637">
        <v>2423.2000000000003</v>
      </c>
      <c r="R311" s="633">
        <v>0.21269573765887231</v>
      </c>
      <c r="S311" s="638">
        <v>9.32</v>
      </c>
    </row>
    <row r="312" spans="1:19" ht="14.45" customHeight="1" x14ac:dyDescent="0.2">
      <c r="A312" s="627" t="s">
        <v>1864</v>
      </c>
      <c r="B312" s="628" t="s">
        <v>1865</v>
      </c>
      <c r="C312" s="628" t="s">
        <v>576</v>
      </c>
      <c r="D312" s="628" t="s">
        <v>953</v>
      </c>
      <c r="E312" s="628" t="s">
        <v>1869</v>
      </c>
      <c r="F312" s="628" t="s">
        <v>1884</v>
      </c>
      <c r="G312" s="628" t="s">
        <v>1885</v>
      </c>
      <c r="H312" s="637">
        <v>410</v>
      </c>
      <c r="I312" s="637">
        <v>4194.88</v>
      </c>
      <c r="J312" s="628">
        <v>0.63935620551431926</v>
      </c>
      <c r="K312" s="628">
        <v>10.231414634146342</v>
      </c>
      <c r="L312" s="637">
        <v>637</v>
      </c>
      <c r="M312" s="637">
        <v>6561.1</v>
      </c>
      <c r="N312" s="628">
        <v>1</v>
      </c>
      <c r="O312" s="628">
        <v>10.3</v>
      </c>
      <c r="P312" s="637"/>
      <c r="Q312" s="637"/>
      <c r="R312" s="633"/>
      <c r="S312" s="638"/>
    </row>
    <row r="313" spans="1:19" ht="14.45" customHeight="1" x14ac:dyDescent="0.2">
      <c r="A313" s="627" t="s">
        <v>1864</v>
      </c>
      <c r="B313" s="628" t="s">
        <v>1865</v>
      </c>
      <c r="C313" s="628" t="s">
        <v>576</v>
      </c>
      <c r="D313" s="628" t="s">
        <v>953</v>
      </c>
      <c r="E313" s="628" t="s">
        <v>1869</v>
      </c>
      <c r="F313" s="628" t="s">
        <v>1886</v>
      </c>
      <c r="G313" s="628" t="s">
        <v>1887</v>
      </c>
      <c r="H313" s="637">
        <v>4</v>
      </c>
      <c r="I313" s="637">
        <v>181.16</v>
      </c>
      <c r="J313" s="628">
        <v>1.3625150421179302</v>
      </c>
      <c r="K313" s="628">
        <v>45.29</v>
      </c>
      <c r="L313" s="637">
        <v>2</v>
      </c>
      <c r="M313" s="637">
        <v>132.96</v>
      </c>
      <c r="N313" s="628">
        <v>1</v>
      </c>
      <c r="O313" s="628">
        <v>66.48</v>
      </c>
      <c r="P313" s="637"/>
      <c r="Q313" s="637"/>
      <c r="R313" s="633"/>
      <c r="S313" s="638"/>
    </row>
    <row r="314" spans="1:19" ht="14.45" customHeight="1" x14ac:dyDescent="0.2">
      <c r="A314" s="627" t="s">
        <v>1864</v>
      </c>
      <c r="B314" s="628" t="s">
        <v>1865</v>
      </c>
      <c r="C314" s="628" t="s">
        <v>576</v>
      </c>
      <c r="D314" s="628" t="s">
        <v>953</v>
      </c>
      <c r="E314" s="628" t="s">
        <v>1869</v>
      </c>
      <c r="F314" s="628" t="s">
        <v>1890</v>
      </c>
      <c r="G314" s="628" t="s">
        <v>1891</v>
      </c>
      <c r="H314" s="637">
        <v>4085</v>
      </c>
      <c r="I314" s="637">
        <v>82201.75</v>
      </c>
      <c r="J314" s="628">
        <v>0.73918847466040327</v>
      </c>
      <c r="K314" s="628">
        <v>20.122827417380662</v>
      </c>
      <c r="L314" s="637">
        <v>5540</v>
      </c>
      <c r="M314" s="637">
        <v>111205.4</v>
      </c>
      <c r="N314" s="628">
        <v>1</v>
      </c>
      <c r="O314" s="628">
        <v>20.073176895306858</v>
      </c>
      <c r="P314" s="637">
        <v>1770</v>
      </c>
      <c r="Q314" s="637">
        <v>35506.199999999997</v>
      </c>
      <c r="R314" s="633">
        <v>0.31928485487215547</v>
      </c>
      <c r="S314" s="638">
        <v>20.059999999999999</v>
      </c>
    </row>
    <row r="315" spans="1:19" ht="14.45" customHeight="1" x14ac:dyDescent="0.2">
      <c r="A315" s="627" t="s">
        <v>1864</v>
      </c>
      <c r="B315" s="628" t="s">
        <v>1865</v>
      </c>
      <c r="C315" s="628" t="s">
        <v>576</v>
      </c>
      <c r="D315" s="628" t="s">
        <v>953</v>
      </c>
      <c r="E315" s="628" t="s">
        <v>1869</v>
      </c>
      <c r="F315" s="628" t="s">
        <v>1892</v>
      </c>
      <c r="G315" s="628" t="s">
        <v>1893</v>
      </c>
      <c r="H315" s="637"/>
      <c r="I315" s="637"/>
      <c r="J315" s="628"/>
      <c r="K315" s="628"/>
      <c r="L315" s="637">
        <v>11.28</v>
      </c>
      <c r="M315" s="637">
        <v>18382.870000000003</v>
      </c>
      <c r="N315" s="628">
        <v>1</v>
      </c>
      <c r="O315" s="628">
        <v>1629.687056737589</v>
      </c>
      <c r="P315" s="637"/>
      <c r="Q315" s="637"/>
      <c r="R315" s="633"/>
      <c r="S315" s="638"/>
    </row>
    <row r="316" spans="1:19" ht="14.45" customHeight="1" x14ac:dyDescent="0.2">
      <c r="A316" s="627" t="s">
        <v>1864</v>
      </c>
      <c r="B316" s="628" t="s">
        <v>1865</v>
      </c>
      <c r="C316" s="628" t="s">
        <v>576</v>
      </c>
      <c r="D316" s="628" t="s">
        <v>953</v>
      </c>
      <c r="E316" s="628" t="s">
        <v>1869</v>
      </c>
      <c r="F316" s="628" t="s">
        <v>1896</v>
      </c>
      <c r="G316" s="628" t="s">
        <v>1897</v>
      </c>
      <c r="H316" s="637">
        <v>23</v>
      </c>
      <c r="I316" s="637">
        <v>41809.170000000006</v>
      </c>
      <c r="J316" s="628">
        <v>0.43260445468303388</v>
      </c>
      <c r="K316" s="628">
        <v>1817.7900000000002</v>
      </c>
      <c r="L316" s="637">
        <v>53</v>
      </c>
      <c r="M316" s="637">
        <v>96645.259999999951</v>
      </c>
      <c r="N316" s="628">
        <v>1</v>
      </c>
      <c r="O316" s="628">
        <v>1823.4954716981124</v>
      </c>
      <c r="P316" s="637">
        <v>11</v>
      </c>
      <c r="Q316" s="637">
        <v>20307.319999999992</v>
      </c>
      <c r="R316" s="633">
        <v>0.21012225534909837</v>
      </c>
      <c r="S316" s="638">
        <v>1846.1199999999992</v>
      </c>
    </row>
    <row r="317" spans="1:19" ht="14.45" customHeight="1" x14ac:dyDescent="0.2">
      <c r="A317" s="627" t="s">
        <v>1864</v>
      </c>
      <c r="B317" s="628" t="s">
        <v>1865</v>
      </c>
      <c r="C317" s="628" t="s">
        <v>576</v>
      </c>
      <c r="D317" s="628" t="s">
        <v>953</v>
      </c>
      <c r="E317" s="628" t="s">
        <v>1869</v>
      </c>
      <c r="F317" s="628" t="s">
        <v>1900</v>
      </c>
      <c r="G317" s="628" t="s">
        <v>1901</v>
      </c>
      <c r="H317" s="637">
        <v>55662</v>
      </c>
      <c r="I317" s="637">
        <v>211279.55000000005</v>
      </c>
      <c r="J317" s="628">
        <v>0.52084074939696945</v>
      </c>
      <c r="K317" s="628">
        <v>3.7957592253242796</v>
      </c>
      <c r="L317" s="637">
        <v>108326</v>
      </c>
      <c r="M317" s="637">
        <v>405650.95999999996</v>
      </c>
      <c r="N317" s="628">
        <v>1</v>
      </c>
      <c r="O317" s="628">
        <v>3.7447238890017167</v>
      </c>
      <c r="P317" s="637">
        <v>39468</v>
      </c>
      <c r="Q317" s="637">
        <v>144452.88000000003</v>
      </c>
      <c r="R317" s="633">
        <v>0.35610141289940506</v>
      </c>
      <c r="S317" s="638">
        <v>3.660000000000001</v>
      </c>
    </row>
    <row r="318" spans="1:19" ht="14.45" customHeight="1" x14ac:dyDescent="0.2">
      <c r="A318" s="627" t="s">
        <v>1864</v>
      </c>
      <c r="B318" s="628" t="s">
        <v>1865</v>
      </c>
      <c r="C318" s="628" t="s">
        <v>576</v>
      </c>
      <c r="D318" s="628" t="s">
        <v>953</v>
      </c>
      <c r="E318" s="628" t="s">
        <v>1869</v>
      </c>
      <c r="F318" s="628" t="s">
        <v>1904</v>
      </c>
      <c r="G318" s="628" t="s">
        <v>1905</v>
      </c>
      <c r="H318" s="637"/>
      <c r="I318" s="637"/>
      <c r="J318" s="628"/>
      <c r="K318" s="628"/>
      <c r="L318" s="637">
        <v>921</v>
      </c>
      <c r="M318" s="637">
        <v>140836.20000000001</v>
      </c>
      <c r="N318" s="628">
        <v>1</v>
      </c>
      <c r="O318" s="628">
        <v>152.91661237785019</v>
      </c>
      <c r="P318" s="637">
        <v>480</v>
      </c>
      <c r="Q318" s="637">
        <v>74808</v>
      </c>
      <c r="R318" s="633">
        <v>0.5311702531025404</v>
      </c>
      <c r="S318" s="638">
        <v>155.85</v>
      </c>
    </row>
    <row r="319" spans="1:19" ht="14.45" customHeight="1" x14ac:dyDescent="0.2">
      <c r="A319" s="627" t="s">
        <v>1864</v>
      </c>
      <c r="B319" s="628" t="s">
        <v>1865</v>
      </c>
      <c r="C319" s="628" t="s">
        <v>576</v>
      </c>
      <c r="D319" s="628" t="s">
        <v>953</v>
      </c>
      <c r="E319" s="628" t="s">
        <v>1869</v>
      </c>
      <c r="F319" s="628" t="s">
        <v>1906</v>
      </c>
      <c r="G319" s="628" t="s">
        <v>1907</v>
      </c>
      <c r="H319" s="637">
        <v>3060</v>
      </c>
      <c r="I319" s="637">
        <v>62427</v>
      </c>
      <c r="J319" s="628">
        <v>0.41836329860096561</v>
      </c>
      <c r="K319" s="628">
        <v>20.400980392156864</v>
      </c>
      <c r="L319" s="637">
        <v>7322</v>
      </c>
      <c r="M319" s="637">
        <v>149217.19999999998</v>
      </c>
      <c r="N319" s="628">
        <v>1</v>
      </c>
      <c r="O319" s="628">
        <v>20.379295274515158</v>
      </c>
      <c r="P319" s="637">
        <v>550</v>
      </c>
      <c r="Q319" s="637">
        <v>11330</v>
      </c>
      <c r="R319" s="633">
        <v>7.5929584525108368E-2</v>
      </c>
      <c r="S319" s="638">
        <v>20.6</v>
      </c>
    </row>
    <row r="320" spans="1:19" ht="14.45" customHeight="1" x14ac:dyDescent="0.2">
      <c r="A320" s="627" t="s">
        <v>1864</v>
      </c>
      <c r="B320" s="628" t="s">
        <v>1865</v>
      </c>
      <c r="C320" s="628" t="s">
        <v>576</v>
      </c>
      <c r="D320" s="628" t="s">
        <v>953</v>
      </c>
      <c r="E320" s="628" t="s">
        <v>1869</v>
      </c>
      <c r="F320" s="628" t="s">
        <v>1908</v>
      </c>
      <c r="G320" s="628" t="s">
        <v>1909</v>
      </c>
      <c r="H320" s="637"/>
      <c r="I320" s="637"/>
      <c r="J320" s="628"/>
      <c r="K320" s="628"/>
      <c r="L320" s="637">
        <v>1</v>
      </c>
      <c r="M320" s="637">
        <v>71.02</v>
      </c>
      <c r="N320" s="628">
        <v>1</v>
      </c>
      <c r="O320" s="628">
        <v>71.02</v>
      </c>
      <c r="P320" s="637"/>
      <c r="Q320" s="637"/>
      <c r="R320" s="633"/>
      <c r="S320" s="638"/>
    </row>
    <row r="321" spans="1:19" ht="14.45" customHeight="1" x14ac:dyDescent="0.2">
      <c r="A321" s="627" t="s">
        <v>1864</v>
      </c>
      <c r="B321" s="628" t="s">
        <v>1865</v>
      </c>
      <c r="C321" s="628" t="s">
        <v>576</v>
      </c>
      <c r="D321" s="628" t="s">
        <v>953</v>
      </c>
      <c r="E321" s="628" t="s">
        <v>1869</v>
      </c>
      <c r="F321" s="628" t="s">
        <v>1910</v>
      </c>
      <c r="G321" s="628" t="s">
        <v>1911</v>
      </c>
      <c r="H321" s="637">
        <v>2</v>
      </c>
      <c r="I321" s="637">
        <v>217124.4</v>
      </c>
      <c r="J321" s="628"/>
      <c r="K321" s="628">
        <v>108562.2</v>
      </c>
      <c r="L321" s="637"/>
      <c r="M321" s="637"/>
      <c r="N321" s="628"/>
      <c r="O321" s="628"/>
      <c r="P321" s="637"/>
      <c r="Q321" s="637"/>
      <c r="R321" s="633"/>
      <c r="S321" s="638"/>
    </row>
    <row r="322" spans="1:19" ht="14.45" customHeight="1" x14ac:dyDescent="0.2">
      <c r="A322" s="627" t="s">
        <v>1864</v>
      </c>
      <c r="B322" s="628" t="s">
        <v>1865</v>
      </c>
      <c r="C322" s="628" t="s">
        <v>576</v>
      </c>
      <c r="D322" s="628" t="s">
        <v>953</v>
      </c>
      <c r="E322" s="628" t="s">
        <v>1869</v>
      </c>
      <c r="F322" s="628" t="s">
        <v>1912</v>
      </c>
      <c r="G322" s="628" t="s">
        <v>1913</v>
      </c>
      <c r="H322" s="637">
        <v>8960</v>
      </c>
      <c r="I322" s="637">
        <v>171893.76000000001</v>
      </c>
      <c r="J322" s="628">
        <v>1.3317066141505358</v>
      </c>
      <c r="K322" s="628">
        <v>19.184571428571431</v>
      </c>
      <c r="L322" s="637">
        <v>6758</v>
      </c>
      <c r="M322" s="637">
        <v>129077.79999999999</v>
      </c>
      <c r="N322" s="628">
        <v>1</v>
      </c>
      <c r="O322" s="628">
        <v>19.099999999999998</v>
      </c>
      <c r="P322" s="637">
        <v>2821</v>
      </c>
      <c r="Q322" s="637">
        <v>54868.45</v>
      </c>
      <c r="R322" s="633">
        <v>0.42508045535328309</v>
      </c>
      <c r="S322" s="638">
        <v>19.45</v>
      </c>
    </row>
    <row r="323" spans="1:19" ht="14.45" customHeight="1" x14ac:dyDescent="0.2">
      <c r="A323" s="627" t="s">
        <v>1864</v>
      </c>
      <c r="B323" s="628" t="s">
        <v>1865</v>
      </c>
      <c r="C323" s="628" t="s">
        <v>576</v>
      </c>
      <c r="D323" s="628" t="s">
        <v>953</v>
      </c>
      <c r="E323" s="628" t="s">
        <v>1926</v>
      </c>
      <c r="F323" s="628" t="s">
        <v>1927</v>
      </c>
      <c r="G323" s="628" t="s">
        <v>1928</v>
      </c>
      <c r="H323" s="637">
        <v>54</v>
      </c>
      <c r="I323" s="637">
        <v>1998</v>
      </c>
      <c r="J323" s="628">
        <v>0.7511278195488722</v>
      </c>
      <c r="K323" s="628">
        <v>37</v>
      </c>
      <c r="L323" s="637">
        <v>70</v>
      </c>
      <c r="M323" s="637">
        <v>2660</v>
      </c>
      <c r="N323" s="628">
        <v>1</v>
      </c>
      <c r="O323" s="628">
        <v>38</v>
      </c>
      <c r="P323" s="637">
        <v>43</v>
      </c>
      <c r="Q323" s="637">
        <v>1634</v>
      </c>
      <c r="R323" s="633">
        <v>0.61428571428571432</v>
      </c>
      <c r="S323" s="638">
        <v>38</v>
      </c>
    </row>
    <row r="324" spans="1:19" ht="14.45" customHeight="1" x14ac:dyDescent="0.2">
      <c r="A324" s="627" t="s">
        <v>1864</v>
      </c>
      <c r="B324" s="628" t="s">
        <v>1865</v>
      </c>
      <c r="C324" s="628" t="s">
        <v>576</v>
      </c>
      <c r="D324" s="628" t="s">
        <v>953</v>
      </c>
      <c r="E324" s="628" t="s">
        <v>1926</v>
      </c>
      <c r="F324" s="628" t="s">
        <v>1931</v>
      </c>
      <c r="G324" s="628" t="s">
        <v>1932</v>
      </c>
      <c r="H324" s="637">
        <v>369</v>
      </c>
      <c r="I324" s="637">
        <v>65682</v>
      </c>
      <c r="J324" s="628">
        <v>1.3104948124501197</v>
      </c>
      <c r="K324" s="628">
        <v>178</v>
      </c>
      <c r="L324" s="637">
        <v>280</v>
      </c>
      <c r="M324" s="637">
        <v>50120</v>
      </c>
      <c r="N324" s="628">
        <v>1</v>
      </c>
      <c r="O324" s="628">
        <v>179</v>
      </c>
      <c r="P324" s="637">
        <v>100</v>
      </c>
      <c r="Q324" s="637">
        <v>18000</v>
      </c>
      <c r="R324" s="633">
        <v>0.35913806863527536</v>
      </c>
      <c r="S324" s="638">
        <v>180</v>
      </c>
    </row>
    <row r="325" spans="1:19" ht="14.45" customHeight="1" x14ac:dyDescent="0.2">
      <c r="A325" s="627" t="s">
        <v>1864</v>
      </c>
      <c r="B325" s="628" t="s">
        <v>1865</v>
      </c>
      <c r="C325" s="628" t="s">
        <v>576</v>
      </c>
      <c r="D325" s="628" t="s">
        <v>953</v>
      </c>
      <c r="E325" s="628" t="s">
        <v>1926</v>
      </c>
      <c r="F325" s="628" t="s">
        <v>1933</v>
      </c>
      <c r="G325" s="628" t="s">
        <v>1934</v>
      </c>
      <c r="H325" s="637">
        <v>2</v>
      </c>
      <c r="I325" s="637">
        <v>704</v>
      </c>
      <c r="J325" s="628"/>
      <c r="K325" s="628">
        <v>352</v>
      </c>
      <c r="L325" s="637"/>
      <c r="M325" s="637"/>
      <c r="N325" s="628"/>
      <c r="O325" s="628"/>
      <c r="P325" s="637"/>
      <c r="Q325" s="637"/>
      <c r="R325" s="633"/>
      <c r="S325" s="638"/>
    </row>
    <row r="326" spans="1:19" ht="14.45" customHeight="1" x14ac:dyDescent="0.2">
      <c r="A326" s="627" t="s">
        <v>1864</v>
      </c>
      <c r="B326" s="628" t="s">
        <v>1865</v>
      </c>
      <c r="C326" s="628" t="s">
        <v>576</v>
      </c>
      <c r="D326" s="628" t="s">
        <v>953</v>
      </c>
      <c r="E326" s="628" t="s">
        <v>1926</v>
      </c>
      <c r="F326" s="628" t="s">
        <v>1935</v>
      </c>
      <c r="G326" s="628" t="s">
        <v>1936</v>
      </c>
      <c r="H326" s="637">
        <v>6</v>
      </c>
      <c r="I326" s="637">
        <v>1908</v>
      </c>
      <c r="J326" s="628">
        <v>0.59811912225705333</v>
      </c>
      <c r="K326" s="628">
        <v>318</v>
      </c>
      <c r="L326" s="637">
        <v>10</v>
      </c>
      <c r="M326" s="637">
        <v>3190</v>
      </c>
      <c r="N326" s="628">
        <v>1</v>
      </c>
      <c r="O326" s="628">
        <v>319</v>
      </c>
      <c r="P326" s="637">
        <v>4</v>
      </c>
      <c r="Q326" s="637">
        <v>1280</v>
      </c>
      <c r="R326" s="633">
        <v>0.40125391849529779</v>
      </c>
      <c r="S326" s="638">
        <v>320</v>
      </c>
    </row>
    <row r="327" spans="1:19" ht="14.45" customHeight="1" x14ac:dyDescent="0.2">
      <c r="A327" s="627" t="s">
        <v>1864</v>
      </c>
      <c r="B327" s="628" t="s">
        <v>1865</v>
      </c>
      <c r="C327" s="628" t="s">
        <v>576</v>
      </c>
      <c r="D327" s="628" t="s">
        <v>953</v>
      </c>
      <c r="E327" s="628" t="s">
        <v>1926</v>
      </c>
      <c r="F327" s="628" t="s">
        <v>1939</v>
      </c>
      <c r="G327" s="628" t="s">
        <v>1940</v>
      </c>
      <c r="H327" s="637">
        <v>6</v>
      </c>
      <c r="I327" s="637">
        <v>12240</v>
      </c>
      <c r="J327" s="628">
        <v>0.45996016684829583</v>
      </c>
      <c r="K327" s="628">
        <v>2040</v>
      </c>
      <c r="L327" s="637">
        <v>13</v>
      </c>
      <c r="M327" s="637">
        <v>26611</v>
      </c>
      <c r="N327" s="628">
        <v>1</v>
      </c>
      <c r="O327" s="628">
        <v>2047</v>
      </c>
      <c r="P327" s="637">
        <v>3</v>
      </c>
      <c r="Q327" s="637">
        <v>6156</v>
      </c>
      <c r="R327" s="633">
        <v>0.23133290744428994</v>
      </c>
      <c r="S327" s="638">
        <v>2052</v>
      </c>
    </row>
    <row r="328" spans="1:19" ht="14.45" customHeight="1" x14ac:dyDescent="0.2">
      <c r="A328" s="627" t="s">
        <v>1864</v>
      </c>
      <c r="B328" s="628" t="s">
        <v>1865</v>
      </c>
      <c r="C328" s="628" t="s">
        <v>576</v>
      </c>
      <c r="D328" s="628" t="s">
        <v>953</v>
      </c>
      <c r="E328" s="628" t="s">
        <v>1926</v>
      </c>
      <c r="F328" s="628" t="s">
        <v>1941</v>
      </c>
      <c r="G328" s="628" t="s">
        <v>1942</v>
      </c>
      <c r="H328" s="637"/>
      <c r="I328" s="637"/>
      <c r="J328" s="628"/>
      <c r="K328" s="628"/>
      <c r="L328" s="637">
        <v>1</v>
      </c>
      <c r="M328" s="637">
        <v>3073</v>
      </c>
      <c r="N328" s="628">
        <v>1</v>
      </c>
      <c r="O328" s="628">
        <v>3073</v>
      </c>
      <c r="P328" s="637"/>
      <c r="Q328" s="637"/>
      <c r="R328" s="633"/>
      <c r="S328" s="638"/>
    </row>
    <row r="329" spans="1:19" ht="14.45" customHeight="1" x14ac:dyDescent="0.2">
      <c r="A329" s="627" t="s">
        <v>1864</v>
      </c>
      <c r="B329" s="628" t="s">
        <v>1865</v>
      </c>
      <c r="C329" s="628" t="s">
        <v>576</v>
      </c>
      <c r="D329" s="628" t="s">
        <v>953</v>
      </c>
      <c r="E329" s="628" t="s">
        <v>1926</v>
      </c>
      <c r="F329" s="628" t="s">
        <v>1943</v>
      </c>
      <c r="G329" s="628" t="s">
        <v>1944</v>
      </c>
      <c r="H329" s="637"/>
      <c r="I329" s="637"/>
      <c r="J329" s="628"/>
      <c r="K329" s="628"/>
      <c r="L329" s="637">
        <v>1</v>
      </c>
      <c r="M329" s="637">
        <v>671</v>
      </c>
      <c r="N329" s="628">
        <v>1</v>
      </c>
      <c r="O329" s="628">
        <v>671</v>
      </c>
      <c r="P329" s="637"/>
      <c r="Q329" s="637"/>
      <c r="R329" s="633"/>
      <c r="S329" s="638"/>
    </row>
    <row r="330" spans="1:19" ht="14.45" customHeight="1" x14ac:dyDescent="0.2">
      <c r="A330" s="627" t="s">
        <v>1864</v>
      </c>
      <c r="B330" s="628" t="s">
        <v>1865</v>
      </c>
      <c r="C330" s="628" t="s">
        <v>576</v>
      </c>
      <c r="D330" s="628" t="s">
        <v>953</v>
      </c>
      <c r="E330" s="628" t="s">
        <v>1926</v>
      </c>
      <c r="F330" s="628" t="s">
        <v>1945</v>
      </c>
      <c r="G330" s="628" t="s">
        <v>1946</v>
      </c>
      <c r="H330" s="637">
        <v>1</v>
      </c>
      <c r="I330" s="637">
        <v>1350</v>
      </c>
      <c r="J330" s="628"/>
      <c r="K330" s="628">
        <v>1350</v>
      </c>
      <c r="L330" s="637"/>
      <c r="M330" s="637"/>
      <c r="N330" s="628"/>
      <c r="O330" s="628"/>
      <c r="P330" s="637"/>
      <c r="Q330" s="637"/>
      <c r="R330" s="633"/>
      <c r="S330" s="638"/>
    </row>
    <row r="331" spans="1:19" ht="14.45" customHeight="1" x14ac:dyDescent="0.2">
      <c r="A331" s="627" t="s">
        <v>1864</v>
      </c>
      <c r="B331" s="628" t="s">
        <v>1865</v>
      </c>
      <c r="C331" s="628" t="s">
        <v>576</v>
      </c>
      <c r="D331" s="628" t="s">
        <v>953</v>
      </c>
      <c r="E331" s="628" t="s">
        <v>1926</v>
      </c>
      <c r="F331" s="628" t="s">
        <v>1947</v>
      </c>
      <c r="G331" s="628" t="s">
        <v>1948</v>
      </c>
      <c r="H331" s="637">
        <v>10</v>
      </c>
      <c r="I331" s="637">
        <v>14320</v>
      </c>
      <c r="J331" s="628">
        <v>0.66434701925307349</v>
      </c>
      <c r="K331" s="628">
        <v>1432</v>
      </c>
      <c r="L331" s="637">
        <v>15</v>
      </c>
      <c r="M331" s="637">
        <v>21555</v>
      </c>
      <c r="N331" s="628">
        <v>1</v>
      </c>
      <c r="O331" s="628">
        <v>1437</v>
      </c>
      <c r="P331" s="637"/>
      <c r="Q331" s="637"/>
      <c r="R331" s="633"/>
      <c r="S331" s="638"/>
    </row>
    <row r="332" spans="1:19" ht="14.45" customHeight="1" x14ac:dyDescent="0.2">
      <c r="A332" s="627" t="s">
        <v>1864</v>
      </c>
      <c r="B332" s="628" t="s">
        <v>1865</v>
      </c>
      <c r="C332" s="628" t="s">
        <v>576</v>
      </c>
      <c r="D332" s="628" t="s">
        <v>953</v>
      </c>
      <c r="E332" s="628" t="s">
        <v>1926</v>
      </c>
      <c r="F332" s="628" t="s">
        <v>1949</v>
      </c>
      <c r="G332" s="628" t="s">
        <v>1950</v>
      </c>
      <c r="H332" s="637">
        <v>8</v>
      </c>
      <c r="I332" s="637">
        <v>15317</v>
      </c>
      <c r="J332" s="628">
        <v>0.72523674242424241</v>
      </c>
      <c r="K332" s="628">
        <v>1914.625</v>
      </c>
      <c r="L332" s="637">
        <v>11</v>
      </c>
      <c r="M332" s="637">
        <v>21120</v>
      </c>
      <c r="N332" s="628">
        <v>1</v>
      </c>
      <c r="O332" s="628">
        <v>1920</v>
      </c>
      <c r="P332" s="637">
        <v>1</v>
      </c>
      <c r="Q332" s="637">
        <v>1925</v>
      </c>
      <c r="R332" s="633">
        <v>9.1145833333333329E-2</v>
      </c>
      <c r="S332" s="638">
        <v>1925</v>
      </c>
    </row>
    <row r="333" spans="1:19" ht="14.45" customHeight="1" x14ac:dyDescent="0.2">
      <c r="A333" s="627" t="s">
        <v>1864</v>
      </c>
      <c r="B333" s="628" t="s">
        <v>1865</v>
      </c>
      <c r="C333" s="628" t="s">
        <v>576</v>
      </c>
      <c r="D333" s="628" t="s">
        <v>953</v>
      </c>
      <c r="E333" s="628" t="s">
        <v>1926</v>
      </c>
      <c r="F333" s="628" t="s">
        <v>1953</v>
      </c>
      <c r="G333" s="628" t="s">
        <v>1954</v>
      </c>
      <c r="H333" s="637">
        <v>12</v>
      </c>
      <c r="I333" s="637">
        <v>14568</v>
      </c>
      <c r="J333" s="628">
        <v>0.99589827727645608</v>
      </c>
      <c r="K333" s="628">
        <v>1214</v>
      </c>
      <c r="L333" s="637">
        <v>12</v>
      </c>
      <c r="M333" s="637">
        <v>14628</v>
      </c>
      <c r="N333" s="628">
        <v>1</v>
      </c>
      <c r="O333" s="628">
        <v>1219</v>
      </c>
      <c r="P333" s="637">
        <v>1</v>
      </c>
      <c r="Q333" s="637">
        <v>1223</v>
      </c>
      <c r="R333" s="633">
        <v>8.3606781514902931E-2</v>
      </c>
      <c r="S333" s="638">
        <v>1223</v>
      </c>
    </row>
    <row r="334" spans="1:19" ht="14.45" customHeight="1" x14ac:dyDescent="0.2">
      <c r="A334" s="627" t="s">
        <v>1864</v>
      </c>
      <c r="B334" s="628" t="s">
        <v>1865</v>
      </c>
      <c r="C334" s="628" t="s">
        <v>576</v>
      </c>
      <c r="D334" s="628" t="s">
        <v>953</v>
      </c>
      <c r="E334" s="628" t="s">
        <v>1926</v>
      </c>
      <c r="F334" s="628" t="s">
        <v>1955</v>
      </c>
      <c r="G334" s="628" t="s">
        <v>1956</v>
      </c>
      <c r="H334" s="637">
        <v>23</v>
      </c>
      <c r="I334" s="637">
        <v>15686</v>
      </c>
      <c r="J334" s="628">
        <v>0.43206169949042833</v>
      </c>
      <c r="K334" s="628">
        <v>682</v>
      </c>
      <c r="L334" s="637">
        <v>53</v>
      </c>
      <c r="M334" s="637">
        <v>36305</v>
      </c>
      <c r="N334" s="628">
        <v>1</v>
      </c>
      <c r="O334" s="628">
        <v>685</v>
      </c>
      <c r="P334" s="637">
        <v>11</v>
      </c>
      <c r="Q334" s="637">
        <v>7557</v>
      </c>
      <c r="R334" s="633">
        <v>0.208153146949456</v>
      </c>
      <c r="S334" s="638">
        <v>687</v>
      </c>
    </row>
    <row r="335" spans="1:19" ht="14.45" customHeight="1" x14ac:dyDescent="0.2">
      <c r="A335" s="627" t="s">
        <v>1864</v>
      </c>
      <c r="B335" s="628" t="s">
        <v>1865</v>
      </c>
      <c r="C335" s="628" t="s">
        <v>576</v>
      </c>
      <c r="D335" s="628" t="s">
        <v>953</v>
      </c>
      <c r="E335" s="628" t="s">
        <v>1926</v>
      </c>
      <c r="F335" s="628" t="s">
        <v>1957</v>
      </c>
      <c r="G335" s="628" t="s">
        <v>1958</v>
      </c>
      <c r="H335" s="637">
        <v>7</v>
      </c>
      <c r="I335" s="637">
        <v>5019</v>
      </c>
      <c r="J335" s="628">
        <v>0.4647222222222222</v>
      </c>
      <c r="K335" s="628">
        <v>717</v>
      </c>
      <c r="L335" s="637">
        <v>15</v>
      </c>
      <c r="M335" s="637">
        <v>10800</v>
      </c>
      <c r="N335" s="628">
        <v>1</v>
      </c>
      <c r="O335" s="628">
        <v>720</v>
      </c>
      <c r="P335" s="637">
        <v>1</v>
      </c>
      <c r="Q335" s="637">
        <v>722</v>
      </c>
      <c r="R335" s="633">
        <v>6.6851851851851857E-2</v>
      </c>
      <c r="S335" s="638">
        <v>722</v>
      </c>
    </row>
    <row r="336" spans="1:19" ht="14.45" customHeight="1" x14ac:dyDescent="0.2">
      <c r="A336" s="627" t="s">
        <v>1864</v>
      </c>
      <c r="B336" s="628" t="s">
        <v>1865</v>
      </c>
      <c r="C336" s="628" t="s">
        <v>576</v>
      </c>
      <c r="D336" s="628" t="s">
        <v>953</v>
      </c>
      <c r="E336" s="628" t="s">
        <v>1926</v>
      </c>
      <c r="F336" s="628" t="s">
        <v>1959</v>
      </c>
      <c r="G336" s="628" t="s">
        <v>1960</v>
      </c>
      <c r="H336" s="637">
        <v>1</v>
      </c>
      <c r="I336" s="637">
        <v>2641</v>
      </c>
      <c r="J336" s="628"/>
      <c r="K336" s="628">
        <v>2641</v>
      </c>
      <c r="L336" s="637"/>
      <c r="M336" s="637"/>
      <c r="N336" s="628"/>
      <c r="O336" s="628"/>
      <c r="P336" s="637"/>
      <c r="Q336" s="637"/>
      <c r="R336" s="633"/>
      <c r="S336" s="638"/>
    </row>
    <row r="337" spans="1:19" ht="14.45" customHeight="1" x14ac:dyDescent="0.2">
      <c r="A337" s="627" t="s">
        <v>1864</v>
      </c>
      <c r="B337" s="628" t="s">
        <v>1865</v>
      </c>
      <c r="C337" s="628" t="s">
        <v>576</v>
      </c>
      <c r="D337" s="628" t="s">
        <v>953</v>
      </c>
      <c r="E337" s="628" t="s">
        <v>1926</v>
      </c>
      <c r="F337" s="628" t="s">
        <v>1961</v>
      </c>
      <c r="G337" s="628" t="s">
        <v>1962</v>
      </c>
      <c r="H337" s="637">
        <v>190</v>
      </c>
      <c r="I337" s="637">
        <v>346940</v>
      </c>
      <c r="J337" s="628">
        <v>0.45439126579675637</v>
      </c>
      <c r="K337" s="628">
        <v>1826</v>
      </c>
      <c r="L337" s="637">
        <v>417</v>
      </c>
      <c r="M337" s="637">
        <v>763527</v>
      </c>
      <c r="N337" s="628">
        <v>1</v>
      </c>
      <c r="O337" s="628">
        <v>1831</v>
      </c>
      <c r="P337" s="637">
        <v>146</v>
      </c>
      <c r="Q337" s="637">
        <v>267910</v>
      </c>
      <c r="R337" s="633">
        <v>0.35088477552201819</v>
      </c>
      <c r="S337" s="638">
        <v>1835</v>
      </c>
    </row>
    <row r="338" spans="1:19" ht="14.45" customHeight="1" x14ac:dyDescent="0.2">
      <c r="A338" s="627" t="s">
        <v>1864</v>
      </c>
      <c r="B338" s="628" t="s">
        <v>1865</v>
      </c>
      <c r="C338" s="628" t="s">
        <v>576</v>
      </c>
      <c r="D338" s="628" t="s">
        <v>953</v>
      </c>
      <c r="E338" s="628" t="s">
        <v>1926</v>
      </c>
      <c r="F338" s="628" t="s">
        <v>1963</v>
      </c>
      <c r="G338" s="628" t="s">
        <v>1964</v>
      </c>
      <c r="H338" s="637">
        <v>9</v>
      </c>
      <c r="I338" s="637">
        <v>3870</v>
      </c>
      <c r="J338" s="628">
        <v>0.56119489559164737</v>
      </c>
      <c r="K338" s="628">
        <v>430</v>
      </c>
      <c r="L338" s="637">
        <v>16</v>
      </c>
      <c r="M338" s="637">
        <v>6896</v>
      </c>
      <c r="N338" s="628">
        <v>1</v>
      </c>
      <c r="O338" s="628">
        <v>431</v>
      </c>
      <c r="P338" s="637">
        <v>7</v>
      </c>
      <c r="Q338" s="637">
        <v>3031</v>
      </c>
      <c r="R338" s="633">
        <v>0.43953016241299303</v>
      </c>
      <c r="S338" s="638">
        <v>433</v>
      </c>
    </row>
    <row r="339" spans="1:19" ht="14.45" customHeight="1" x14ac:dyDescent="0.2">
      <c r="A339" s="627" t="s">
        <v>1864</v>
      </c>
      <c r="B339" s="628" t="s">
        <v>1865</v>
      </c>
      <c r="C339" s="628" t="s">
        <v>576</v>
      </c>
      <c r="D339" s="628" t="s">
        <v>953</v>
      </c>
      <c r="E339" s="628" t="s">
        <v>1926</v>
      </c>
      <c r="F339" s="628" t="s">
        <v>1965</v>
      </c>
      <c r="G339" s="628" t="s">
        <v>1966</v>
      </c>
      <c r="H339" s="637">
        <v>16</v>
      </c>
      <c r="I339" s="637">
        <v>56352</v>
      </c>
      <c r="J339" s="628">
        <v>0.39875459949051795</v>
      </c>
      <c r="K339" s="628">
        <v>3522</v>
      </c>
      <c r="L339" s="637">
        <v>40</v>
      </c>
      <c r="M339" s="637">
        <v>141320</v>
      </c>
      <c r="N339" s="628">
        <v>1</v>
      </c>
      <c r="O339" s="628">
        <v>3533</v>
      </c>
      <c r="P339" s="637">
        <v>3</v>
      </c>
      <c r="Q339" s="637">
        <v>10629</v>
      </c>
      <c r="R339" s="633">
        <v>7.5212284177752622E-2</v>
      </c>
      <c r="S339" s="638">
        <v>3543</v>
      </c>
    </row>
    <row r="340" spans="1:19" ht="14.45" customHeight="1" x14ac:dyDescent="0.2">
      <c r="A340" s="627" t="s">
        <v>1864</v>
      </c>
      <c r="B340" s="628" t="s">
        <v>1865</v>
      </c>
      <c r="C340" s="628" t="s">
        <v>576</v>
      </c>
      <c r="D340" s="628" t="s">
        <v>953</v>
      </c>
      <c r="E340" s="628" t="s">
        <v>1926</v>
      </c>
      <c r="F340" s="628" t="s">
        <v>1969</v>
      </c>
      <c r="G340" s="628" t="s">
        <v>1970</v>
      </c>
      <c r="H340" s="637">
        <v>310</v>
      </c>
      <c r="I340" s="637">
        <v>10333.34</v>
      </c>
      <c r="J340" s="628">
        <v>1.1111118279569894</v>
      </c>
      <c r="K340" s="628">
        <v>33.333354838709681</v>
      </c>
      <c r="L340" s="637">
        <v>279</v>
      </c>
      <c r="M340" s="637">
        <v>9300</v>
      </c>
      <c r="N340" s="628">
        <v>1</v>
      </c>
      <c r="O340" s="628">
        <v>33.333333333333336</v>
      </c>
      <c r="P340" s="637">
        <v>124</v>
      </c>
      <c r="Q340" s="637">
        <v>4524.45</v>
      </c>
      <c r="R340" s="633">
        <v>0.48649999999999999</v>
      </c>
      <c r="S340" s="638">
        <v>36.487499999999997</v>
      </c>
    </row>
    <row r="341" spans="1:19" ht="14.45" customHeight="1" x14ac:dyDescent="0.2">
      <c r="A341" s="627" t="s">
        <v>1864</v>
      </c>
      <c r="B341" s="628" t="s">
        <v>1865</v>
      </c>
      <c r="C341" s="628" t="s">
        <v>576</v>
      </c>
      <c r="D341" s="628" t="s">
        <v>953</v>
      </c>
      <c r="E341" s="628" t="s">
        <v>1926</v>
      </c>
      <c r="F341" s="628" t="s">
        <v>1971</v>
      </c>
      <c r="G341" s="628" t="s">
        <v>1972</v>
      </c>
      <c r="H341" s="637">
        <v>367</v>
      </c>
      <c r="I341" s="637">
        <v>13579</v>
      </c>
      <c r="J341" s="628">
        <v>1.2762218045112781</v>
      </c>
      <c r="K341" s="628">
        <v>37</v>
      </c>
      <c r="L341" s="637">
        <v>280</v>
      </c>
      <c r="M341" s="637">
        <v>10640</v>
      </c>
      <c r="N341" s="628">
        <v>1</v>
      </c>
      <c r="O341" s="628">
        <v>38</v>
      </c>
      <c r="P341" s="637">
        <v>100</v>
      </c>
      <c r="Q341" s="637">
        <v>3800</v>
      </c>
      <c r="R341" s="633">
        <v>0.35714285714285715</v>
      </c>
      <c r="S341" s="638">
        <v>38</v>
      </c>
    </row>
    <row r="342" spans="1:19" ht="14.45" customHeight="1" x14ac:dyDescent="0.2">
      <c r="A342" s="627" t="s">
        <v>1864</v>
      </c>
      <c r="B342" s="628" t="s">
        <v>1865</v>
      </c>
      <c r="C342" s="628" t="s">
        <v>576</v>
      </c>
      <c r="D342" s="628" t="s">
        <v>953</v>
      </c>
      <c r="E342" s="628" t="s">
        <v>1926</v>
      </c>
      <c r="F342" s="628" t="s">
        <v>1979</v>
      </c>
      <c r="G342" s="628" t="s">
        <v>1980</v>
      </c>
      <c r="H342" s="637">
        <v>3</v>
      </c>
      <c r="I342" s="637">
        <v>1314</v>
      </c>
      <c r="J342" s="628">
        <v>0.15789473684210525</v>
      </c>
      <c r="K342" s="628">
        <v>438</v>
      </c>
      <c r="L342" s="637">
        <v>19</v>
      </c>
      <c r="M342" s="637">
        <v>8322</v>
      </c>
      <c r="N342" s="628">
        <v>1</v>
      </c>
      <c r="O342" s="628">
        <v>438</v>
      </c>
      <c r="P342" s="637">
        <v>2</v>
      </c>
      <c r="Q342" s="637">
        <v>880</v>
      </c>
      <c r="R342" s="633">
        <v>0.1057438115837539</v>
      </c>
      <c r="S342" s="638">
        <v>440</v>
      </c>
    </row>
    <row r="343" spans="1:19" ht="14.45" customHeight="1" x14ac:dyDescent="0.2">
      <c r="A343" s="627" t="s">
        <v>1864</v>
      </c>
      <c r="B343" s="628" t="s">
        <v>1865</v>
      </c>
      <c r="C343" s="628" t="s">
        <v>576</v>
      </c>
      <c r="D343" s="628" t="s">
        <v>953</v>
      </c>
      <c r="E343" s="628" t="s">
        <v>1926</v>
      </c>
      <c r="F343" s="628" t="s">
        <v>1981</v>
      </c>
      <c r="G343" s="628" t="s">
        <v>1982</v>
      </c>
      <c r="H343" s="637">
        <v>75</v>
      </c>
      <c r="I343" s="637">
        <v>100681</v>
      </c>
      <c r="J343" s="628">
        <v>0.50846678686322344</v>
      </c>
      <c r="K343" s="628">
        <v>1342.4133333333334</v>
      </c>
      <c r="L343" s="637">
        <v>147</v>
      </c>
      <c r="M343" s="637">
        <v>198009</v>
      </c>
      <c r="N343" s="628">
        <v>1</v>
      </c>
      <c r="O343" s="628">
        <v>1347</v>
      </c>
      <c r="P343" s="637">
        <v>55</v>
      </c>
      <c r="Q343" s="637">
        <v>74305</v>
      </c>
      <c r="R343" s="633">
        <v>0.37526072047230175</v>
      </c>
      <c r="S343" s="638">
        <v>1351</v>
      </c>
    </row>
    <row r="344" spans="1:19" ht="14.45" customHeight="1" x14ac:dyDescent="0.2">
      <c r="A344" s="627" t="s">
        <v>1864</v>
      </c>
      <c r="B344" s="628" t="s">
        <v>1865</v>
      </c>
      <c r="C344" s="628" t="s">
        <v>576</v>
      </c>
      <c r="D344" s="628" t="s">
        <v>953</v>
      </c>
      <c r="E344" s="628" t="s">
        <v>1926</v>
      </c>
      <c r="F344" s="628" t="s">
        <v>1983</v>
      </c>
      <c r="G344" s="628" t="s">
        <v>1984</v>
      </c>
      <c r="H344" s="637">
        <v>30</v>
      </c>
      <c r="I344" s="637">
        <v>15319</v>
      </c>
      <c r="J344" s="628">
        <v>0.48257938508064518</v>
      </c>
      <c r="K344" s="628">
        <v>510.63333333333333</v>
      </c>
      <c r="L344" s="637">
        <v>62</v>
      </c>
      <c r="M344" s="637">
        <v>31744</v>
      </c>
      <c r="N344" s="628">
        <v>1</v>
      </c>
      <c r="O344" s="628">
        <v>512</v>
      </c>
      <c r="P344" s="637">
        <v>14</v>
      </c>
      <c r="Q344" s="637">
        <v>7196</v>
      </c>
      <c r="R344" s="633">
        <v>0.22668850806451613</v>
      </c>
      <c r="S344" s="638">
        <v>514</v>
      </c>
    </row>
    <row r="345" spans="1:19" ht="14.45" customHeight="1" x14ac:dyDescent="0.2">
      <c r="A345" s="627" t="s">
        <v>1864</v>
      </c>
      <c r="B345" s="628" t="s">
        <v>1865</v>
      </c>
      <c r="C345" s="628" t="s">
        <v>576</v>
      </c>
      <c r="D345" s="628" t="s">
        <v>953</v>
      </c>
      <c r="E345" s="628" t="s">
        <v>1926</v>
      </c>
      <c r="F345" s="628" t="s">
        <v>1985</v>
      </c>
      <c r="G345" s="628" t="s">
        <v>1986</v>
      </c>
      <c r="H345" s="637">
        <v>8</v>
      </c>
      <c r="I345" s="637">
        <v>18664</v>
      </c>
      <c r="J345" s="628">
        <v>0.79692570452604616</v>
      </c>
      <c r="K345" s="628">
        <v>2333</v>
      </c>
      <c r="L345" s="637">
        <v>10</v>
      </c>
      <c r="M345" s="637">
        <v>23420</v>
      </c>
      <c r="N345" s="628">
        <v>1</v>
      </c>
      <c r="O345" s="628">
        <v>2342</v>
      </c>
      <c r="P345" s="637">
        <v>3</v>
      </c>
      <c r="Q345" s="637">
        <v>7053</v>
      </c>
      <c r="R345" s="633">
        <v>0.30115286080273268</v>
      </c>
      <c r="S345" s="638">
        <v>2351</v>
      </c>
    </row>
    <row r="346" spans="1:19" ht="14.45" customHeight="1" x14ac:dyDescent="0.2">
      <c r="A346" s="627" t="s">
        <v>1864</v>
      </c>
      <c r="B346" s="628" t="s">
        <v>1865</v>
      </c>
      <c r="C346" s="628" t="s">
        <v>576</v>
      </c>
      <c r="D346" s="628" t="s">
        <v>953</v>
      </c>
      <c r="E346" s="628" t="s">
        <v>1926</v>
      </c>
      <c r="F346" s="628" t="s">
        <v>1987</v>
      </c>
      <c r="G346" s="628" t="s">
        <v>1988</v>
      </c>
      <c r="H346" s="637">
        <v>12</v>
      </c>
      <c r="I346" s="637">
        <v>31788</v>
      </c>
      <c r="J346" s="628">
        <v>1.0872152678021751</v>
      </c>
      <c r="K346" s="628">
        <v>2649</v>
      </c>
      <c r="L346" s="637">
        <v>11</v>
      </c>
      <c r="M346" s="637">
        <v>29238</v>
      </c>
      <c r="N346" s="628">
        <v>1</v>
      </c>
      <c r="O346" s="628">
        <v>2658</v>
      </c>
      <c r="P346" s="637">
        <v>5</v>
      </c>
      <c r="Q346" s="637">
        <v>13335</v>
      </c>
      <c r="R346" s="633">
        <v>0.45608454750666938</v>
      </c>
      <c r="S346" s="638">
        <v>2667</v>
      </c>
    </row>
    <row r="347" spans="1:19" ht="14.45" customHeight="1" x14ac:dyDescent="0.2">
      <c r="A347" s="627" t="s">
        <v>1864</v>
      </c>
      <c r="B347" s="628" t="s">
        <v>1865</v>
      </c>
      <c r="C347" s="628" t="s">
        <v>576</v>
      </c>
      <c r="D347" s="628" t="s">
        <v>953</v>
      </c>
      <c r="E347" s="628" t="s">
        <v>1926</v>
      </c>
      <c r="F347" s="628" t="s">
        <v>1989</v>
      </c>
      <c r="G347" s="628" t="s">
        <v>1990</v>
      </c>
      <c r="H347" s="637">
        <v>1</v>
      </c>
      <c r="I347" s="637">
        <v>355</v>
      </c>
      <c r="J347" s="628"/>
      <c r="K347" s="628">
        <v>355</v>
      </c>
      <c r="L347" s="637"/>
      <c r="M347" s="637"/>
      <c r="N347" s="628"/>
      <c r="O347" s="628"/>
      <c r="P347" s="637">
        <v>24</v>
      </c>
      <c r="Q347" s="637">
        <v>8640</v>
      </c>
      <c r="R347" s="633"/>
      <c r="S347" s="638">
        <v>360</v>
      </c>
    </row>
    <row r="348" spans="1:19" ht="14.45" customHeight="1" x14ac:dyDescent="0.2">
      <c r="A348" s="627" t="s">
        <v>1864</v>
      </c>
      <c r="B348" s="628" t="s">
        <v>1865</v>
      </c>
      <c r="C348" s="628" t="s">
        <v>576</v>
      </c>
      <c r="D348" s="628" t="s">
        <v>953</v>
      </c>
      <c r="E348" s="628" t="s">
        <v>1926</v>
      </c>
      <c r="F348" s="628" t="s">
        <v>1991</v>
      </c>
      <c r="G348" s="628" t="s">
        <v>1992</v>
      </c>
      <c r="H348" s="637">
        <v>1</v>
      </c>
      <c r="I348" s="637">
        <v>702</v>
      </c>
      <c r="J348" s="628"/>
      <c r="K348" s="628">
        <v>702</v>
      </c>
      <c r="L348" s="637"/>
      <c r="M348" s="637"/>
      <c r="N348" s="628"/>
      <c r="O348" s="628"/>
      <c r="P348" s="637"/>
      <c r="Q348" s="637"/>
      <c r="R348" s="633"/>
      <c r="S348" s="638"/>
    </row>
    <row r="349" spans="1:19" ht="14.45" customHeight="1" x14ac:dyDescent="0.2">
      <c r="A349" s="627" t="s">
        <v>1864</v>
      </c>
      <c r="B349" s="628" t="s">
        <v>1865</v>
      </c>
      <c r="C349" s="628" t="s">
        <v>576</v>
      </c>
      <c r="D349" s="628" t="s">
        <v>953</v>
      </c>
      <c r="E349" s="628" t="s">
        <v>1926</v>
      </c>
      <c r="F349" s="628" t="s">
        <v>1993</v>
      </c>
      <c r="G349" s="628" t="s">
        <v>1994</v>
      </c>
      <c r="H349" s="637">
        <v>1</v>
      </c>
      <c r="I349" s="637">
        <v>195</v>
      </c>
      <c r="J349" s="628"/>
      <c r="K349" s="628">
        <v>195</v>
      </c>
      <c r="L349" s="637"/>
      <c r="M349" s="637"/>
      <c r="N349" s="628"/>
      <c r="O349" s="628"/>
      <c r="P349" s="637">
        <v>2</v>
      </c>
      <c r="Q349" s="637">
        <v>396</v>
      </c>
      <c r="R349" s="633"/>
      <c r="S349" s="638">
        <v>198</v>
      </c>
    </row>
    <row r="350" spans="1:19" ht="14.45" customHeight="1" x14ac:dyDescent="0.2">
      <c r="A350" s="627" t="s">
        <v>1864</v>
      </c>
      <c r="B350" s="628" t="s">
        <v>1865</v>
      </c>
      <c r="C350" s="628" t="s">
        <v>576</v>
      </c>
      <c r="D350" s="628" t="s">
        <v>953</v>
      </c>
      <c r="E350" s="628" t="s">
        <v>1926</v>
      </c>
      <c r="F350" s="628" t="s">
        <v>1995</v>
      </c>
      <c r="G350" s="628" t="s">
        <v>1996</v>
      </c>
      <c r="H350" s="637">
        <v>4</v>
      </c>
      <c r="I350" s="637">
        <v>4160</v>
      </c>
      <c r="J350" s="628">
        <v>1.967833491012299</v>
      </c>
      <c r="K350" s="628">
        <v>1040</v>
      </c>
      <c r="L350" s="637">
        <v>2</v>
      </c>
      <c r="M350" s="637">
        <v>2114</v>
      </c>
      <c r="N350" s="628">
        <v>1</v>
      </c>
      <c r="O350" s="628">
        <v>1057</v>
      </c>
      <c r="P350" s="637"/>
      <c r="Q350" s="637"/>
      <c r="R350" s="633"/>
      <c r="S350" s="638"/>
    </row>
    <row r="351" spans="1:19" ht="14.45" customHeight="1" x14ac:dyDescent="0.2">
      <c r="A351" s="627" t="s">
        <v>1864</v>
      </c>
      <c r="B351" s="628" t="s">
        <v>1865</v>
      </c>
      <c r="C351" s="628" t="s">
        <v>576</v>
      </c>
      <c r="D351" s="628" t="s">
        <v>953</v>
      </c>
      <c r="E351" s="628" t="s">
        <v>1926</v>
      </c>
      <c r="F351" s="628" t="s">
        <v>1997</v>
      </c>
      <c r="G351" s="628" t="s">
        <v>1998</v>
      </c>
      <c r="H351" s="637">
        <v>1</v>
      </c>
      <c r="I351" s="637">
        <v>526</v>
      </c>
      <c r="J351" s="628">
        <v>0.99810246679316883</v>
      </c>
      <c r="K351" s="628">
        <v>526</v>
      </c>
      <c r="L351" s="637">
        <v>1</v>
      </c>
      <c r="M351" s="637">
        <v>527</v>
      </c>
      <c r="N351" s="628">
        <v>1</v>
      </c>
      <c r="O351" s="628">
        <v>527</v>
      </c>
      <c r="P351" s="637"/>
      <c r="Q351" s="637"/>
      <c r="R351" s="633"/>
      <c r="S351" s="638"/>
    </row>
    <row r="352" spans="1:19" ht="14.45" customHeight="1" x14ac:dyDescent="0.2">
      <c r="A352" s="627" t="s">
        <v>1864</v>
      </c>
      <c r="B352" s="628" t="s">
        <v>1865</v>
      </c>
      <c r="C352" s="628" t="s">
        <v>576</v>
      </c>
      <c r="D352" s="628" t="s">
        <v>953</v>
      </c>
      <c r="E352" s="628" t="s">
        <v>1926</v>
      </c>
      <c r="F352" s="628" t="s">
        <v>1999</v>
      </c>
      <c r="G352" s="628" t="s">
        <v>2000</v>
      </c>
      <c r="H352" s="637"/>
      <c r="I352" s="637"/>
      <c r="J352" s="628"/>
      <c r="K352" s="628"/>
      <c r="L352" s="637">
        <v>4</v>
      </c>
      <c r="M352" s="637">
        <v>572</v>
      </c>
      <c r="N352" s="628">
        <v>1</v>
      </c>
      <c r="O352" s="628">
        <v>143</v>
      </c>
      <c r="P352" s="637"/>
      <c r="Q352" s="637"/>
      <c r="R352" s="633"/>
      <c r="S352" s="638"/>
    </row>
    <row r="353" spans="1:19" ht="14.45" customHeight="1" x14ac:dyDescent="0.2">
      <c r="A353" s="627" t="s">
        <v>1864</v>
      </c>
      <c r="B353" s="628" t="s">
        <v>1865</v>
      </c>
      <c r="C353" s="628" t="s">
        <v>576</v>
      </c>
      <c r="D353" s="628" t="s">
        <v>953</v>
      </c>
      <c r="E353" s="628" t="s">
        <v>1926</v>
      </c>
      <c r="F353" s="628" t="s">
        <v>2005</v>
      </c>
      <c r="G353" s="628" t="s">
        <v>2006</v>
      </c>
      <c r="H353" s="637">
        <v>9</v>
      </c>
      <c r="I353" s="637">
        <v>6471</v>
      </c>
      <c r="J353" s="628">
        <v>0.89626038781163431</v>
      </c>
      <c r="K353" s="628">
        <v>719</v>
      </c>
      <c r="L353" s="637">
        <v>10</v>
      </c>
      <c r="M353" s="637">
        <v>7220</v>
      </c>
      <c r="N353" s="628">
        <v>1</v>
      </c>
      <c r="O353" s="628">
        <v>722</v>
      </c>
      <c r="P353" s="637">
        <v>3</v>
      </c>
      <c r="Q353" s="637">
        <v>2172</v>
      </c>
      <c r="R353" s="633">
        <v>0.30083102493074793</v>
      </c>
      <c r="S353" s="638">
        <v>724</v>
      </c>
    </row>
    <row r="354" spans="1:19" ht="14.45" customHeight="1" x14ac:dyDescent="0.2">
      <c r="A354" s="627" t="s">
        <v>1864</v>
      </c>
      <c r="B354" s="628" t="s">
        <v>1865</v>
      </c>
      <c r="C354" s="628" t="s">
        <v>576</v>
      </c>
      <c r="D354" s="628" t="s">
        <v>954</v>
      </c>
      <c r="E354" s="628" t="s">
        <v>1869</v>
      </c>
      <c r="F354" s="628" t="s">
        <v>1870</v>
      </c>
      <c r="G354" s="628" t="s">
        <v>1871</v>
      </c>
      <c r="H354" s="637">
        <v>536</v>
      </c>
      <c r="I354" s="637">
        <v>12435.2</v>
      </c>
      <c r="J354" s="628">
        <v>1.0795269083054955</v>
      </c>
      <c r="K354" s="628">
        <v>23.200000000000003</v>
      </c>
      <c r="L354" s="637">
        <v>436</v>
      </c>
      <c r="M354" s="637">
        <v>11519.12</v>
      </c>
      <c r="N354" s="628">
        <v>1</v>
      </c>
      <c r="O354" s="628">
        <v>26.42</v>
      </c>
      <c r="P354" s="637"/>
      <c r="Q354" s="637"/>
      <c r="R354" s="633"/>
      <c r="S354" s="638"/>
    </row>
    <row r="355" spans="1:19" ht="14.45" customHeight="1" x14ac:dyDescent="0.2">
      <c r="A355" s="627" t="s">
        <v>1864</v>
      </c>
      <c r="B355" s="628" t="s">
        <v>1865</v>
      </c>
      <c r="C355" s="628" t="s">
        <v>576</v>
      </c>
      <c r="D355" s="628" t="s">
        <v>954</v>
      </c>
      <c r="E355" s="628" t="s">
        <v>1869</v>
      </c>
      <c r="F355" s="628" t="s">
        <v>1872</v>
      </c>
      <c r="G355" s="628" t="s">
        <v>1873</v>
      </c>
      <c r="H355" s="637">
        <v>2707</v>
      </c>
      <c r="I355" s="637">
        <v>7056.2199999999993</v>
      </c>
      <c r="J355" s="628">
        <v>0.45869023838017692</v>
      </c>
      <c r="K355" s="628">
        <v>2.6066568156630954</v>
      </c>
      <c r="L355" s="637">
        <v>5968</v>
      </c>
      <c r="M355" s="637">
        <v>15383.410000000003</v>
      </c>
      <c r="N355" s="628">
        <v>1</v>
      </c>
      <c r="O355" s="628">
        <v>2.5776491286863275</v>
      </c>
      <c r="P355" s="637">
        <v>5132</v>
      </c>
      <c r="Q355" s="637">
        <v>12778.68</v>
      </c>
      <c r="R355" s="633">
        <v>0.83067928372187949</v>
      </c>
      <c r="S355" s="638">
        <v>2.4900000000000002</v>
      </c>
    </row>
    <row r="356" spans="1:19" ht="14.45" customHeight="1" x14ac:dyDescent="0.2">
      <c r="A356" s="627" t="s">
        <v>1864</v>
      </c>
      <c r="B356" s="628" t="s">
        <v>1865</v>
      </c>
      <c r="C356" s="628" t="s">
        <v>576</v>
      </c>
      <c r="D356" s="628" t="s">
        <v>954</v>
      </c>
      <c r="E356" s="628" t="s">
        <v>1869</v>
      </c>
      <c r="F356" s="628" t="s">
        <v>1874</v>
      </c>
      <c r="G356" s="628" t="s">
        <v>1875</v>
      </c>
      <c r="H356" s="637">
        <v>10678</v>
      </c>
      <c r="I356" s="637">
        <v>76853.539999999964</v>
      </c>
      <c r="J356" s="628">
        <v>0.9238889980167051</v>
      </c>
      <c r="K356" s="628">
        <v>7.1973721670724817</v>
      </c>
      <c r="L356" s="637">
        <v>11639.5</v>
      </c>
      <c r="M356" s="637">
        <v>83184.819999999992</v>
      </c>
      <c r="N356" s="628">
        <v>1</v>
      </c>
      <c r="O356" s="628">
        <v>7.1467691911164559</v>
      </c>
      <c r="P356" s="637">
        <v>8631</v>
      </c>
      <c r="Q356" s="637">
        <v>61582.55</v>
      </c>
      <c r="R356" s="633">
        <v>0.74030995078188555</v>
      </c>
      <c r="S356" s="638">
        <v>7.1350422894218521</v>
      </c>
    </row>
    <row r="357" spans="1:19" ht="14.45" customHeight="1" x14ac:dyDescent="0.2">
      <c r="A357" s="627" t="s">
        <v>1864</v>
      </c>
      <c r="B357" s="628" t="s">
        <v>1865</v>
      </c>
      <c r="C357" s="628" t="s">
        <v>576</v>
      </c>
      <c r="D357" s="628" t="s">
        <v>954</v>
      </c>
      <c r="E357" s="628" t="s">
        <v>1869</v>
      </c>
      <c r="F357" s="628" t="s">
        <v>1878</v>
      </c>
      <c r="G357" s="628" t="s">
        <v>1879</v>
      </c>
      <c r="H357" s="637">
        <v>13056</v>
      </c>
      <c r="I357" s="637">
        <v>69782.48</v>
      </c>
      <c r="J357" s="628">
        <v>0.42556284296368307</v>
      </c>
      <c r="K357" s="628">
        <v>5.3448590686274509</v>
      </c>
      <c r="L357" s="637">
        <v>31323</v>
      </c>
      <c r="M357" s="637">
        <v>163976.91</v>
      </c>
      <c r="N357" s="628">
        <v>1</v>
      </c>
      <c r="O357" s="628">
        <v>5.2350320850493253</v>
      </c>
      <c r="P357" s="637">
        <v>12884</v>
      </c>
      <c r="Q357" s="637">
        <v>66725.180000000008</v>
      </c>
      <c r="R357" s="633">
        <v>0.40691814475586841</v>
      </c>
      <c r="S357" s="638">
        <v>5.1789180378764366</v>
      </c>
    </row>
    <row r="358" spans="1:19" ht="14.45" customHeight="1" x14ac:dyDescent="0.2">
      <c r="A358" s="627" t="s">
        <v>1864</v>
      </c>
      <c r="B358" s="628" t="s">
        <v>1865</v>
      </c>
      <c r="C358" s="628" t="s">
        <v>576</v>
      </c>
      <c r="D358" s="628" t="s">
        <v>954</v>
      </c>
      <c r="E358" s="628" t="s">
        <v>1869</v>
      </c>
      <c r="F358" s="628" t="s">
        <v>1880</v>
      </c>
      <c r="G358" s="628" t="s">
        <v>1881</v>
      </c>
      <c r="H358" s="637">
        <v>578</v>
      </c>
      <c r="I358" s="637">
        <v>5333.74</v>
      </c>
      <c r="J358" s="628">
        <v>1.9491457910796832</v>
      </c>
      <c r="K358" s="628">
        <v>9.2279238754325252</v>
      </c>
      <c r="L358" s="637">
        <v>296.10000000000002</v>
      </c>
      <c r="M358" s="637">
        <v>2736.4500000000003</v>
      </c>
      <c r="N358" s="628">
        <v>1</v>
      </c>
      <c r="O358" s="628">
        <v>9.2416413373860191</v>
      </c>
      <c r="P358" s="637">
        <v>1317</v>
      </c>
      <c r="Q358" s="637">
        <v>12157.12</v>
      </c>
      <c r="R358" s="633">
        <v>4.4426611120247035</v>
      </c>
      <c r="S358" s="638">
        <v>9.2309187547456339</v>
      </c>
    </row>
    <row r="359" spans="1:19" ht="14.45" customHeight="1" x14ac:dyDescent="0.2">
      <c r="A359" s="627" t="s">
        <v>1864</v>
      </c>
      <c r="B359" s="628" t="s">
        <v>1865</v>
      </c>
      <c r="C359" s="628" t="s">
        <v>576</v>
      </c>
      <c r="D359" s="628" t="s">
        <v>954</v>
      </c>
      <c r="E359" s="628" t="s">
        <v>1869</v>
      </c>
      <c r="F359" s="628" t="s">
        <v>1882</v>
      </c>
      <c r="G359" s="628" t="s">
        <v>1883</v>
      </c>
      <c r="H359" s="637">
        <v>484</v>
      </c>
      <c r="I359" s="637">
        <v>4516.38</v>
      </c>
      <c r="J359" s="628">
        <v>0.55414345660229203</v>
      </c>
      <c r="K359" s="628">
        <v>9.331363636363637</v>
      </c>
      <c r="L359" s="637">
        <v>877</v>
      </c>
      <c r="M359" s="637">
        <v>8150.2</v>
      </c>
      <c r="N359" s="628">
        <v>1</v>
      </c>
      <c r="O359" s="628">
        <v>9.2932725199543906</v>
      </c>
      <c r="P359" s="637">
        <v>1018</v>
      </c>
      <c r="Q359" s="637">
        <v>9466.0800000000017</v>
      </c>
      <c r="R359" s="633">
        <v>1.1614537066575055</v>
      </c>
      <c r="S359" s="638">
        <v>9.2987033398821239</v>
      </c>
    </row>
    <row r="360" spans="1:19" ht="14.45" customHeight="1" x14ac:dyDescent="0.2">
      <c r="A360" s="627" t="s">
        <v>1864</v>
      </c>
      <c r="B360" s="628" t="s">
        <v>1865</v>
      </c>
      <c r="C360" s="628" t="s">
        <v>576</v>
      </c>
      <c r="D360" s="628" t="s">
        <v>954</v>
      </c>
      <c r="E360" s="628" t="s">
        <v>1869</v>
      </c>
      <c r="F360" s="628" t="s">
        <v>1884</v>
      </c>
      <c r="G360" s="628" t="s">
        <v>1885</v>
      </c>
      <c r="H360" s="637">
        <v>837</v>
      </c>
      <c r="I360" s="637">
        <v>8496.84</v>
      </c>
      <c r="J360" s="628">
        <v>0.34779298539462994</v>
      </c>
      <c r="K360" s="628">
        <v>10.151541218637993</v>
      </c>
      <c r="L360" s="637">
        <v>2379</v>
      </c>
      <c r="M360" s="637">
        <v>24430.739999999998</v>
      </c>
      <c r="N360" s="628">
        <v>1</v>
      </c>
      <c r="O360" s="628">
        <v>10.269331651954602</v>
      </c>
      <c r="P360" s="637">
        <v>1231</v>
      </c>
      <c r="Q360" s="637">
        <v>12716.23</v>
      </c>
      <c r="R360" s="633">
        <v>0.52050122100272034</v>
      </c>
      <c r="S360" s="638">
        <v>10.33</v>
      </c>
    </row>
    <row r="361" spans="1:19" ht="14.45" customHeight="1" x14ac:dyDescent="0.2">
      <c r="A361" s="627" t="s">
        <v>1864</v>
      </c>
      <c r="B361" s="628" t="s">
        <v>1865</v>
      </c>
      <c r="C361" s="628" t="s">
        <v>576</v>
      </c>
      <c r="D361" s="628" t="s">
        <v>954</v>
      </c>
      <c r="E361" s="628" t="s">
        <v>1869</v>
      </c>
      <c r="F361" s="628" t="s">
        <v>1886</v>
      </c>
      <c r="G361" s="628" t="s">
        <v>1887</v>
      </c>
      <c r="H361" s="637">
        <v>4</v>
      </c>
      <c r="I361" s="637">
        <v>181.16</v>
      </c>
      <c r="J361" s="628">
        <v>10.405514072372199</v>
      </c>
      <c r="K361" s="628">
        <v>45.29</v>
      </c>
      <c r="L361" s="637">
        <v>1.7599999999999998</v>
      </c>
      <c r="M361" s="637">
        <v>17.41</v>
      </c>
      <c r="N361" s="628">
        <v>1</v>
      </c>
      <c r="O361" s="628">
        <v>9.892045454545455</v>
      </c>
      <c r="P361" s="637">
        <v>2</v>
      </c>
      <c r="Q361" s="637">
        <v>133.5</v>
      </c>
      <c r="R361" s="633">
        <v>7.6680068925904648</v>
      </c>
      <c r="S361" s="638">
        <v>66.75</v>
      </c>
    </row>
    <row r="362" spans="1:19" ht="14.45" customHeight="1" x14ac:dyDescent="0.2">
      <c r="A362" s="627" t="s">
        <v>1864</v>
      </c>
      <c r="B362" s="628" t="s">
        <v>1865</v>
      </c>
      <c r="C362" s="628" t="s">
        <v>576</v>
      </c>
      <c r="D362" s="628" t="s">
        <v>954</v>
      </c>
      <c r="E362" s="628" t="s">
        <v>1869</v>
      </c>
      <c r="F362" s="628" t="s">
        <v>1888</v>
      </c>
      <c r="G362" s="628" t="s">
        <v>1889</v>
      </c>
      <c r="H362" s="637">
        <v>461</v>
      </c>
      <c r="I362" s="637">
        <v>3577.36</v>
      </c>
      <c r="J362" s="628"/>
      <c r="K362" s="628">
        <v>7.7600000000000007</v>
      </c>
      <c r="L362" s="637"/>
      <c r="M362" s="637"/>
      <c r="N362" s="628"/>
      <c r="O362" s="628"/>
      <c r="P362" s="637"/>
      <c r="Q362" s="637"/>
      <c r="R362" s="633"/>
      <c r="S362" s="638"/>
    </row>
    <row r="363" spans="1:19" ht="14.45" customHeight="1" x14ac:dyDescent="0.2">
      <c r="A363" s="627" t="s">
        <v>1864</v>
      </c>
      <c r="B363" s="628" t="s">
        <v>1865</v>
      </c>
      <c r="C363" s="628" t="s">
        <v>576</v>
      </c>
      <c r="D363" s="628" t="s">
        <v>954</v>
      </c>
      <c r="E363" s="628" t="s">
        <v>1869</v>
      </c>
      <c r="F363" s="628" t="s">
        <v>1890</v>
      </c>
      <c r="G363" s="628" t="s">
        <v>1891</v>
      </c>
      <c r="H363" s="637">
        <v>11375</v>
      </c>
      <c r="I363" s="637">
        <v>232276.25</v>
      </c>
      <c r="J363" s="628">
        <v>0.86541802231948661</v>
      </c>
      <c r="K363" s="628">
        <v>20.419890109890108</v>
      </c>
      <c r="L363" s="637">
        <v>13340</v>
      </c>
      <c r="M363" s="637">
        <v>268397.75</v>
      </c>
      <c r="N363" s="628">
        <v>1</v>
      </c>
      <c r="O363" s="628">
        <v>20.119771364317842</v>
      </c>
      <c r="P363" s="637">
        <v>10165</v>
      </c>
      <c r="Q363" s="637">
        <v>203909.90000000002</v>
      </c>
      <c r="R363" s="633">
        <v>0.75973028835003287</v>
      </c>
      <c r="S363" s="638">
        <v>20.060000000000002</v>
      </c>
    </row>
    <row r="364" spans="1:19" ht="14.45" customHeight="1" x14ac:dyDescent="0.2">
      <c r="A364" s="627" t="s">
        <v>1864</v>
      </c>
      <c r="B364" s="628" t="s">
        <v>1865</v>
      </c>
      <c r="C364" s="628" t="s">
        <v>576</v>
      </c>
      <c r="D364" s="628" t="s">
        <v>954</v>
      </c>
      <c r="E364" s="628" t="s">
        <v>1869</v>
      </c>
      <c r="F364" s="628" t="s">
        <v>1896</v>
      </c>
      <c r="G364" s="628" t="s">
        <v>1897</v>
      </c>
      <c r="H364" s="637">
        <v>40</v>
      </c>
      <c r="I364" s="637">
        <v>77333.799999999974</v>
      </c>
      <c r="J364" s="628">
        <v>0.65943273323611307</v>
      </c>
      <c r="K364" s="628">
        <v>1933.3449999999993</v>
      </c>
      <c r="L364" s="637">
        <v>64</v>
      </c>
      <c r="M364" s="637">
        <v>117273.21999999996</v>
      </c>
      <c r="N364" s="628">
        <v>1</v>
      </c>
      <c r="O364" s="628">
        <v>1832.3940624999993</v>
      </c>
      <c r="P364" s="637">
        <v>42</v>
      </c>
      <c r="Q364" s="637">
        <v>77522.75999999998</v>
      </c>
      <c r="R364" s="633">
        <v>0.66104401328794427</v>
      </c>
      <c r="S364" s="638">
        <v>1845.7799999999995</v>
      </c>
    </row>
    <row r="365" spans="1:19" ht="14.45" customHeight="1" x14ac:dyDescent="0.2">
      <c r="A365" s="627" t="s">
        <v>1864</v>
      </c>
      <c r="B365" s="628" t="s">
        <v>1865</v>
      </c>
      <c r="C365" s="628" t="s">
        <v>576</v>
      </c>
      <c r="D365" s="628" t="s">
        <v>954</v>
      </c>
      <c r="E365" s="628" t="s">
        <v>1869</v>
      </c>
      <c r="F365" s="628" t="s">
        <v>1900</v>
      </c>
      <c r="G365" s="628" t="s">
        <v>1901</v>
      </c>
      <c r="H365" s="637">
        <v>176016</v>
      </c>
      <c r="I365" s="637">
        <v>663975.12000000011</v>
      </c>
      <c r="J365" s="628">
        <v>1.2865409136890915</v>
      </c>
      <c r="K365" s="628">
        <v>3.7722429779110995</v>
      </c>
      <c r="L365" s="637">
        <v>137588</v>
      </c>
      <c r="M365" s="637">
        <v>516093.27999999997</v>
      </c>
      <c r="N365" s="628">
        <v>1</v>
      </c>
      <c r="O365" s="628">
        <v>3.751005029508387</v>
      </c>
      <c r="P365" s="637">
        <v>118976</v>
      </c>
      <c r="Q365" s="637">
        <v>435452.15999999997</v>
      </c>
      <c r="R365" s="633">
        <v>0.84374700635513022</v>
      </c>
      <c r="S365" s="638">
        <v>3.6599999999999997</v>
      </c>
    </row>
    <row r="366" spans="1:19" ht="14.45" customHeight="1" x14ac:dyDescent="0.2">
      <c r="A366" s="627" t="s">
        <v>1864</v>
      </c>
      <c r="B366" s="628" t="s">
        <v>1865</v>
      </c>
      <c r="C366" s="628" t="s">
        <v>576</v>
      </c>
      <c r="D366" s="628" t="s">
        <v>954</v>
      </c>
      <c r="E366" s="628" t="s">
        <v>1869</v>
      </c>
      <c r="F366" s="628" t="s">
        <v>1906</v>
      </c>
      <c r="G366" s="628" t="s">
        <v>1907</v>
      </c>
      <c r="H366" s="637">
        <v>10890</v>
      </c>
      <c r="I366" s="637">
        <v>223622.34000000003</v>
      </c>
      <c r="J366" s="628">
        <v>2.231522252071561</v>
      </c>
      <c r="K366" s="628">
        <v>20.53465013774105</v>
      </c>
      <c r="L366" s="637">
        <v>4909</v>
      </c>
      <c r="M366" s="637">
        <v>100210.67</v>
      </c>
      <c r="N366" s="628">
        <v>1</v>
      </c>
      <c r="O366" s="628">
        <v>20.413662660419636</v>
      </c>
      <c r="P366" s="637">
        <v>6125</v>
      </c>
      <c r="Q366" s="637">
        <v>126030.99999999997</v>
      </c>
      <c r="R366" s="633">
        <v>1.2576604866527683</v>
      </c>
      <c r="S366" s="638">
        <v>20.576489795918363</v>
      </c>
    </row>
    <row r="367" spans="1:19" ht="14.45" customHeight="1" x14ac:dyDescent="0.2">
      <c r="A367" s="627" t="s">
        <v>1864</v>
      </c>
      <c r="B367" s="628" t="s">
        <v>1865</v>
      </c>
      <c r="C367" s="628" t="s">
        <v>576</v>
      </c>
      <c r="D367" s="628" t="s">
        <v>954</v>
      </c>
      <c r="E367" s="628" t="s">
        <v>1869</v>
      </c>
      <c r="F367" s="628" t="s">
        <v>1912</v>
      </c>
      <c r="G367" s="628" t="s">
        <v>1913</v>
      </c>
      <c r="H367" s="637">
        <v>3044</v>
      </c>
      <c r="I367" s="637">
        <v>58140.399999999994</v>
      </c>
      <c r="J367" s="628">
        <v>0.35849831551963302</v>
      </c>
      <c r="K367" s="628">
        <v>19.099999999999998</v>
      </c>
      <c r="L367" s="637">
        <v>8429</v>
      </c>
      <c r="M367" s="637">
        <v>162177.61000000002</v>
      </c>
      <c r="N367" s="628">
        <v>1</v>
      </c>
      <c r="O367" s="628">
        <v>19.240433028829045</v>
      </c>
      <c r="P367" s="637">
        <v>3953</v>
      </c>
      <c r="Q367" s="637">
        <v>76885.849999999991</v>
      </c>
      <c r="R367" s="633">
        <v>0.47408424627789242</v>
      </c>
      <c r="S367" s="638">
        <v>19.45</v>
      </c>
    </row>
    <row r="368" spans="1:19" ht="14.45" customHeight="1" x14ac:dyDescent="0.2">
      <c r="A368" s="627" t="s">
        <v>1864</v>
      </c>
      <c r="B368" s="628" t="s">
        <v>1865</v>
      </c>
      <c r="C368" s="628" t="s">
        <v>576</v>
      </c>
      <c r="D368" s="628" t="s">
        <v>954</v>
      </c>
      <c r="E368" s="628" t="s">
        <v>1869</v>
      </c>
      <c r="F368" s="628" t="s">
        <v>1914</v>
      </c>
      <c r="G368" s="628" t="s">
        <v>1915</v>
      </c>
      <c r="H368" s="637"/>
      <c r="I368" s="637"/>
      <c r="J368" s="628"/>
      <c r="K368" s="628"/>
      <c r="L368" s="637">
        <v>192</v>
      </c>
      <c r="M368" s="637">
        <v>1624.32</v>
      </c>
      <c r="N368" s="628">
        <v>1</v>
      </c>
      <c r="O368" s="628">
        <v>8.4599999999999991</v>
      </c>
      <c r="P368" s="637"/>
      <c r="Q368" s="637"/>
      <c r="R368" s="633"/>
      <c r="S368" s="638"/>
    </row>
    <row r="369" spans="1:19" ht="14.45" customHeight="1" x14ac:dyDescent="0.2">
      <c r="A369" s="627" t="s">
        <v>1864</v>
      </c>
      <c r="B369" s="628" t="s">
        <v>1865</v>
      </c>
      <c r="C369" s="628" t="s">
        <v>576</v>
      </c>
      <c r="D369" s="628" t="s">
        <v>954</v>
      </c>
      <c r="E369" s="628" t="s">
        <v>1926</v>
      </c>
      <c r="F369" s="628" t="s">
        <v>1927</v>
      </c>
      <c r="G369" s="628" t="s">
        <v>1928</v>
      </c>
      <c r="H369" s="637">
        <v>41</v>
      </c>
      <c r="I369" s="637">
        <v>1517</v>
      </c>
      <c r="J369" s="628">
        <v>0.97368421052631582</v>
      </c>
      <c r="K369" s="628">
        <v>37</v>
      </c>
      <c r="L369" s="637">
        <v>41</v>
      </c>
      <c r="M369" s="637">
        <v>1558</v>
      </c>
      <c r="N369" s="628">
        <v>1</v>
      </c>
      <c r="O369" s="628">
        <v>38</v>
      </c>
      <c r="P369" s="637">
        <v>106</v>
      </c>
      <c r="Q369" s="637">
        <v>4028</v>
      </c>
      <c r="R369" s="633">
        <v>2.5853658536585367</v>
      </c>
      <c r="S369" s="638">
        <v>38</v>
      </c>
    </row>
    <row r="370" spans="1:19" ht="14.45" customHeight="1" x14ac:dyDescent="0.2">
      <c r="A370" s="627" t="s">
        <v>1864</v>
      </c>
      <c r="B370" s="628" t="s">
        <v>1865</v>
      </c>
      <c r="C370" s="628" t="s">
        <v>576</v>
      </c>
      <c r="D370" s="628" t="s">
        <v>954</v>
      </c>
      <c r="E370" s="628" t="s">
        <v>1926</v>
      </c>
      <c r="F370" s="628" t="s">
        <v>1931</v>
      </c>
      <c r="G370" s="628" t="s">
        <v>1932</v>
      </c>
      <c r="H370" s="637">
        <v>367</v>
      </c>
      <c r="I370" s="637">
        <v>65326</v>
      </c>
      <c r="J370" s="628">
        <v>1.1333842256844442</v>
      </c>
      <c r="K370" s="628">
        <v>178</v>
      </c>
      <c r="L370" s="637">
        <v>322</v>
      </c>
      <c r="M370" s="637">
        <v>57638</v>
      </c>
      <c r="N370" s="628">
        <v>1</v>
      </c>
      <c r="O370" s="628">
        <v>179</v>
      </c>
      <c r="P370" s="637">
        <v>347</v>
      </c>
      <c r="Q370" s="637">
        <v>62460</v>
      </c>
      <c r="R370" s="633">
        <v>1.0836600853603526</v>
      </c>
      <c r="S370" s="638">
        <v>180</v>
      </c>
    </row>
    <row r="371" spans="1:19" ht="14.45" customHeight="1" x14ac:dyDescent="0.2">
      <c r="A371" s="627" t="s">
        <v>1864</v>
      </c>
      <c r="B371" s="628" t="s">
        <v>1865</v>
      </c>
      <c r="C371" s="628" t="s">
        <v>576</v>
      </c>
      <c r="D371" s="628" t="s">
        <v>954</v>
      </c>
      <c r="E371" s="628" t="s">
        <v>1926</v>
      </c>
      <c r="F371" s="628" t="s">
        <v>1935</v>
      </c>
      <c r="G371" s="628" t="s">
        <v>1936</v>
      </c>
      <c r="H371" s="637">
        <v>3</v>
      </c>
      <c r="I371" s="637">
        <v>954</v>
      </c>
      <c r="J371" s="628">
        <v>1.4952978056426331</v>
      </c>
      <c r="K371" s="628">
        <v>318</v>
      </c>
      <c r="L371" s="637">
        <v>2</v>
      </c>
      <c r="M371" s="637">
        <v>638</v>
      </c>
      <c r="N371" s="628">
        <v>1</v>
      </c>
      <c r="O371" s="628">
        <v>319</v>
      </c>
      <c r="P371" s="637"/>
      <c r="Q371" s="637"/>
      <c r="R371" s="633"/>
      <c r="S371" s="638"/>
    </row>
    <row r="372" spans="1:19" ht="14.45" customHeight="1" x14ac:dyDescent="0.2">
      <c r="A372" s="627" t="s">
        <v>1864</v>
      </c>
      <c r="B372" s="628" t="s">
        <v>1865</v>
      </c>
      <c r="C372" s="628" t="s">
        <v>576</v>
      </c>
      <c r="D372" s="628" t="s">
        <v>954</v>
      </c>
      <c r="E372" s="628" t="s">
        <v>1926</v>
      </c>
      <c r="F372" s="628" t="s">
        <v>1939</v>
      </c>
      <c r="G372" s="628" t="s">
        <v>1940</v>
      </c>
      <c r="H372" s="637">
        <v>15</v>
      </c>
      <c r="I372" s="637">
        <v>30600</v>
      </c>
      <c r="J372" s="628">
        <v>0.39338698480446355</v>
      </c>
      <c r="K372" s="628">
        <v>2040</v>
      </c>
      <c r="L372" s="637">
        <v>38</v>
      </c>
      <c r="M372" s="637">
        <v>77786</v>
      </c>
      <c r="N372" s="628">
        <v>1</v>
      </c>
      <c r="O372" s="628">
        <v>2047</v>
      </c>
      <c r="P372" s="637">
        <v>16</v>
      </c>
      <c r="Q372" s="637">
        <v>32832</v>
      </c>
      <c r="R372" s="633">
        <v>0.4220810942843185</v>
      </c>
      <c r="S372" s="638">
        <v>2052</v>
      </c>
    </row>
    <row r="373" spans="1:19" ht="14.45" customHeight="1" x14ac:dyDescent="0.2">
      <c r="A373" s="627" t="s">
        <v>1864</v>
      </c>
      <c r="B373" s="628" t="s">
        <v>1865</v>
      </c>
      <c r="C373" s="628" t="s">
        <v>576</v>
      </c>
      <c r="D373" s="628" t="s">
        <v>954</v>
      </c>
      <c r="E373" s="628" t="s">
        <v>1926</v>
      </c>
      <c r="F373" s="628" t="s">
        <v>1941</v>
      </c>
      <c r="G373" s="628" t="s">
        <v>1942</v>
      </c>
      <c r="H373" s="637"/>
      <c r="I373" s="637"/>
      <c r="J373" s="628"/>
      <c r="K373" s="628"/>
      <c r="L373" s="637"/>
      <c r="M373" s="637"/>
      <c r="N373" s="628"/>
      <c r="O373" s="628"/>
      <c r="P373" s="637">
        <v>1</v>
      </c>
      <c r="Q373" s="637">
        <v>3084</v>
      </c>
      <c r="R373" s="633"/>
      <c r="S373" s="638">
        <v>3084</v>
      </c>
    </row>
    <row r="374" spans="1:19" ht="14.45" customHeight="1" x14ac:dyDescent="0.2">
      <c r="A374" s="627" t="s">
        <v>1864</v>
      </c>
      <c r="B374" s="628" t="s">
        <v>1865</v>
      </c>
      <c r="C374" s="628" t="s">
        <v>576</v>
      </c>
      <c r="D374" s="628" t="s">
        <v>954</v>
      </c>
      <c r="E374" s="628" t="s">
        <v>1926</v>
      </c>
      <c r="F374" s="628" t="s">
        <v>1947</v>
      </c>
      <c r="G374" s="628" t="s">
        <v>1948</v>
      </c>
      <c r="H374" s="637">
        <v>11</v>
      </c>
      <c r="I374" s="637">
        <v>15752</v>
      </c>
      <c r="J374" s="628">
        <v>1.2179695352973015</v>
      </c>
      <c r="K374" s="628">
        <v>1432</v>
      </c>
      <c r="L374" s="637">
        <v>9</v>
      </c>
      <c r="M374" s="637">
        <v>12933</v>
      </c>
      <c r="N374" s="628">
        <v>1</v>
      </c>
      <c r="O374" s="628">
        <v>1437</v>
      </c>
      <c r="P374" s="637">
        <v>9</v>
      </c>
      <c r="Q374" s="637">
        <v>12969</v>
      </c>
      <c r="R374" s="633">
        <v>1.0027835768963118</v>
      </c>
      <c r="S374" s="638">
        <v>1441</v>
      </c>
    </row>
    <row r="375" spans="1:19" ht="14.45" customHeight="1" x14ac:dyDescent="0.2">
      <c r="A375" s="627" t="s">
        <v>1864</v>
      </c>
      <c r="B375" s="628" t="s">
        <v>1865</v>
      </c>
      <c r="C375" s="628" t="s">
        <v>576</v>
      </c>
      <c r="D375" s="628" t="s">
        <v>954</v>
      </c>
      <c r="E375" s="628" t="s">
        <v>1926</v>
      </c>
      <c r="F375" s="628" t="s">
        <v>1949</v>
      </c>
      <c r="G375" s="628" t="s">
        <v>1950</v>
      </c>
      <c r="H375" s="637">
        <v>12</v>
      </c>
      <c r="I375" s="637">
        <v>22974</v>
      </c>
      <c r="J375" s="628">
        <v>0.49856770833333336</v>
      </c>
      <c r="K375" s="628">
        <v>1914.5</v>
      </c>
      <c r="L375" s="637">
        <v>24</v>
      </c>
      <c r="M375" s="637">
        <v>46080</v>
      </c>
      <c r="N375" s="628">
        <v>1</v>
      </c>
      <c r="O375" s="628">
        <v>1920</v>
      </c>
      <c r="P375" s="637">
        <v>15</v>
      </c>
      <c r="Q375" s="637">
        <v>28875</v>
      </c>
      <c r="R375" s="633">
        <v>0.62662760416666663</v>
      </c>
      <c r="S375" s="638">
        <v>1925</v>
      </c>
    </row>
    <row r="376" spans="1:19" ht="14.45" customHeight="1" x14ac:dyDescent="0.2">
      <c r="A376" s="627" t="s">
        <v>1864</v>
      </c>
      <c r="B376" s="628" t="s">
        <v>1865</v>
      </c>
      <c r="C376" s="628" t="s">
        <v>576</v>
      </c>
      <c r="D376" s="628" t="s">
        <v>954</v>
      </c>
      <c r="E376" s="628" t="s">
        <v>1926</v>
      </c>
      <c r="F376" s="628" t="s">
        <v>1953</v>
      </c>
      <c r="G376" s="628" t="s">
        <v>1954</v>
      </c>
      <c r="H376" s="637">
        <v>16</v>
      </c>
      <c r="I376" s="637">
        <v>19424</v>
      </c>
      <c r="J376" s="628">
        <v>0.63737489745693188</v>
      </c>
      <c r="K376" s="628">
        <v>1214</v>
      </c>
      <c r="L376" s="637">
        <v>25</v>
      </c>
      <c r="M376" s="637">
        <v>30475</v>
      </c>
      <c r="N376" s="628">
        <v>1</v>
      </c>
      <c r="O376" s="628">
        <v>1219</v>
      </c>
      <c r="P376" s="637">
        <v>16</v>
      </c>
      <c r="Q376" s="637">
        <v>19568</v>
      </c>
      <c r="R376" s="633">
        <v>0.64210008203445446</v>
      </c>
      <c r="S376" s="638">
        <v>1223</v>
      </c>
    </row>
    <row r="377" spans="1:19" ht="14.45" customHeight="1" x14ac:dyDescent="0.2">
      <c r="A377" s="627" t="s">
        <v>1864</v>
      </c>
      <c r="B377" s="628" t="s">
        <v>1865</v>
      </c>
      <c r="C377" s="628" t="s">
        <v>576</v>
      </c>
      <c r="D377" s="628" t="s">
        <v>954</v>
      </c>
      <c r="E377" s="628" t="s">
        <v>1926</v>
      </c>
      <c r="F377" s="628" t="s">
        <v>1955</v>
      </c>
      <c r="G377" s="628" t="s">
        <v>1956</v>
      </c>
      <c r="H377" s="637">
        <v>40</v>
      </c>
      <c r="I377" s="637">
        <v>27280</v>
      </c>
      <c r="J377" s="628">
        <v>0.62226277372262773</v>
      </c>
      <c r="K377" s="628">
        <v>682</v>
      </c>
      <c r="L377" s="637">
        <v>64</v>
      </c>
      <c r="M377" s="637">
        <v>43840</v>
      </c>
      <c r="N377" s="628">
        <v>1</v>
      </c>
      <c r="O377" s="628">
        <v>685</v>
      </c>
      <c r="P377" s="637">
        <v>42</v>
      </c>
      <c r="Q377" s="637">
        <v>28854</v>
      </c>
      <c r="R377" s="633">
        <v>0.65816605839416054</v>
      </c>
      <c r="S377" s="638">
        <v>687</v>
      </c>
    </row>
    <row r="378" spans="1:19" ht="14.45" customHeight="1" x14ac:dyDescent="0.2">
      <c r="A378" s="627" t="s">
        <v>1864</v>
      </c>
      <c r="B378" s="628" t="s">
        <v>1865</v>
      </c>
      <c r="C378" s="628" t="s">
        <v>576</v>
      </c>
      <c r="D378" s="628" t="s">
        <v>954</v>
      </c>
      <c r="E378" s="628" t="s">
        <v>1926</v>
      </c>
      <c r="F378" s="628" t="s">
        <v>1957</v>
      </c>
      <c r="G378" s="628" t="s">
        <v>1958</v>
      </c>
      <c r="H378" s="637">
        <v>28</v>
      </c>
      <c r="I378" s="637">
        <v>20076</v>
      </c>
      <c r="J378" s="628">
        <v>2.5348484848484847</v>
      </c>
      <c r="K378" s="628">
        <v>717</v>
      </c>
      <c r="L378" s="637">
        <v>11</v>
      </c>
      <c r="M378" s="637">
        <v>7920</v>
      </c>
      <c r="N378" s="628">
        <v>1</v>
      </c>
      <c r="O378" s="628">
        <v>720</v>
      </c>
      <c r="P378" s="637">
        <v>17</v>
      </c>
      <c r="Q378" s="637">
        <v>12274</v>
      </c>
      <c r="R378" s="633">
        <v>1.5497474747474747</v>
      </c>
      <c r="S378" s="638">
        <v>722</v>
      </c>
    </row>
    <row r="379" spans="1:19" ht="14.45" customHeight="1" x14ac:dyDescent="0.2">
      <c r="A379" s="627" t="s">
        <v>1864</v>
      </c>
      <c r="B379" s="628" t="s">
        <v>1865</v>
      </c>
      <c r="C379" s="628" t="s">
        <v>576</v>
      </c>
      <c r="D379" s="628" t="s">
        <v>954</v>
      </c>
      <c r="E379" s="628" t="s">
        <v>1926</v>
      </c>
      <c r="F379" s="628" t="s">
        <v>1959</v>
      </c>
      <c r="G379" s="628" t="s">
        <v>1960</v>
      </c>
      <c r="H379" s="637"/>
      <c r="I379" s="637"/>
      <c r="J379" s="628"/>
      <c r="K379" s="628"/>
      <c r="L379" s="637">
        <v>1</v>
      </c>
      <c r="M379" s="637">
        <v>2650</v>
      </c>
      <c r="N379" s="628">
        <v>1</v>
      </c>
      <c r="O379" s="628">
        <v>2650</v>
      </c>
      <c r="P379" s="637">
        <v>2</v>
      </c>
      <c r="Q379" s="637">
        <v>5318</v>
      </c>
      <c r="R379" s="633">
        <v>2.0067924528301888</v>
      </c>
      <c r="S379" s="638">
        <v>2659</v>
      </c>
    </row>
    <row r="380" spans="1:19" ht="14.45" customHeight="1" x14ac:dyDescent="0.2">
      <c r="A380" s="627" t="s">
        <v>1864</v>
      </c>
      <c r="B380" s="628" t="s">
        <v>1865</v>
      </c>
      <c r="C380" s="628" t="s">
        <v>576</v>
      </c>
      <c r="D380" s="628" t="s">
        <v>954</v>
      </c>
      <c r="E380" s="628" t="s">
        <v>1926</v>
      </c>
      <c r="F380" s="628" t="s">
        <v>1961</v>
      </c>
      <c r="G380" s="628" t="s">
        <v>1962</v>
      </c>
      <c r="H380" s="637">
        <v>545</v>
      </c>
      <c r="I380" s="637">
        <v>995170</v>
      </c>
      <c r="J380" s="628">
        <v>1.0553626062473156</v>
      </c>
      <c r="K380" s="628">
        <v>1826</v>
      </c>
      <c r="L380" s="637">
        <v>515</v>
      </c>
      <c r="M380" s="637">
        <v>942965</v>
      </c>
      <c r="N380" s="628">
        <v>1</v>
      </c>
      <c r="O380" s="628">
        <v>1831</v>
      </c>
      <c r="P380" s="637">
        <v>442</v>
      </c>
      <c r="Q380" s="637">
        <v>811070</v>
      </c>
      <c r="R380" s="633">
        <v>0.86012736421818414</v>
      </c>
      <c r="S380" s="638">
        <v>1835</v>
      </c>
    </row>
    <row r="381" spans="1:19" ht="14.45" customHeight="1" x14ac:dyDescent="0.2">
      <c r="A381" s="627" t="s">
        <v>1864</v>
      </c>
      <c r="B381" s="628" t="s">
        <v>1865</v>
      </c>
      <c r="C381" s="628" t="s">
        <v>576</v>
      </c>
      <c r="D381" s="628" t="s">
        <v>954</v>
      </c>
      <c r="E381" s="628" t="s">
        <v>1926</v>
      </c>
      <c r="F381" s="628" t="s">
        <v>1963</v>
      </c>
      <c r="G381" s="628" t="s">
        <v>1964</v>
      </c>
      <c r="H381" s="637">
        <v>21</v>
      </c>
      <c r="I381" s="637">
        <v>9030</v>
      </c>
      <c r="J381" s="628">
        <v>0.83805104408352671</v>
      </c>
      <c r="K381" s="628">
        <v>430</v>
      </c>
      <c r="L381" s="637">
        <v>25</v>
      </c>
      <c r="M381" s="637">
        <v>10775</v>
      </c>
      <c r="N381" s="628">
        <v>1</v>
      </c>
      <c r="O381" s="628">
        <v>431</v>
      </c>
      <c r="P381" s="637">
        <v>25</v>
      </c>
      <c r="Q381" s="637">
        <v>10825</v>
      </c>
      <c r="R381" s="633">
        <v>1.0046403712296983</v>
      </c>
      <c r="S381" s="638">
        <v>433</v>
      </c>
    </row>
    <row r="382" spans="1:19" ht="14.45" customHeight="1" x14ac:dyDescent="0.2">
      <c r="A382" s="627" t="s">
        <v>1864</v>
      </c>
      <c r="B382" s="628" t="s">
        <v>1865</v>
      </c>
      <c r="C382" s="628" t="s">
        <v>576</v>
      </c>
      <c r="D382" s="628" t="s">
        <v>954</v>
      </c>
      <c r="E382" s="628" t="s">
        <v>1926</v>
      </c>
      <c r="F382" s="628" t="s">
        <v>1965</v>
      </c>
      <c r="G382" s="628" t="s">
        <v>1966</v>
      </c>
      <c r="H382" s="637">
        <v>53</v>
      </c>
      <c r="I382" s="637">
        <v>186666</v>
      </c>
      <c r="J382" s="628">
        <v>2.0321147858651396</v>
      </c>
      <c r="K382" s="628">
        <v>3522</v>
      </c>
      <c r="L382" s="637">
        <v>26</v>
      </c>
      <c r="M382" s="637">
        <v>91858</v>
      </c>
      <c r="N382" s="628">
        <v>1</v>
      </c>
      <c r="O382" s="628">
        <v>3533</v>
      </c>
      <c r="P382" s="637">
        <v>32</v>
      </c>
      <c r="Q382" s="637">
        <v>113376</v>
      </c>
      <c r="R382" s="633">
        <v>1.2342528685579917</v>
      </c>
      <c r="S382" s="638">
        <v>3543</v>
      </c>
    </row>
    <row r="383" spans="1:19" ht="14.45" customHeight="1" x14ac:dyDescent="0.2">
      <c r="A383" s="627" t="s">
        <v>1864</v>
      </c>
      <c r="B383" s="628" t="s">
        <v>1865</v>
      </c>
      <c r="C383" s="628" t="s">
        <v>576</v>
      </c>
      <c r="D383" s="628" t="s">
        <v>954</v>
      </c>
      <c r="E383" s="628" t="s">
        <v>1926</v>
      </c>
      <c r="F383" s="628" t="s">
        <v>1969</v>
      </c>
      <c r="G383" s="628" t="s">
        <v>1970</v>
      </c>
      <c r="H383" s="637">
        <v>328</v>
      </c>
      <c r="I383" s="637">
        <v>10933.33</v>
      </c>
      <c r="J383" s="628">
        <v>1.0186325971226105</v>
      </c>
      <c r="K383" s="628">
        <v>33.33332317073171</v>
      </c>
      <c r="L383" s="637">
        <v>322</v>
      </c>
      <c r="M383" s="637">
        <v>10733.34</v>
      </c>
      <c r="N383" s="628">
        <v>1</v>
      </c>
      <c r="O383" s="628">
        <v>33.333354037267078</v>
      </c>
      <c r="P383" s="637">
        <v>393</v>
      </c>
      <c r="Q383" s="637">
        <v>14847.789999999999</v>
      </c>
      <c r="R383" s="633">
        <v>1.3833336128362652</v>
      </c>
      <c r="S383" s="638">
        <v>37.780636132315522</v>
      </c>
    </row>
    <row r="384" spans="1:19" ht="14.45" customHeight="1" x14ac:dyDescent="0.2">
      <c r="A384" s="627" t="s">
        <v>1864</v>
      </c>
      <c r="B384" s="628" t="s">
        <v>1865</v>
      </c>
      <c r="C384" s="628" t="s">
        <v>576</v>
      </c>
      <c r="D384" s="628" t="s">
        <v>954</v>
      </c>
      <c r="E384" s="628" t="s">
        <v>1926</v>
      </c>
      <c r="F384" s="628" t="s">
        <v>1971</v>
      </c>
      <c r="G384" s="628" t="s">
        <v>1972</v>
      </c>
      <c r="H384" s="637">
        <v>364</v>
      </c>
      <c r="I384" s="637">
        <v>13468</v>
      </c>
      <c r="J384" s="628">
        <v>1.1041154287588129</v>
      </c>
      <c r="K384" s="628">
        <v>37</v>
      </c>
      <c r="L384" s="637">
        <v>321</v>
      </c>
      <c r="M384" s="637">
        <v>12198</v>
      </c>
      <c r="N384" s="628">
        <v>1</v>
      </c>
      <c r="O384" s="628">
        <v>38</v>
      </c>
      <c r="P384" s="637">
        <v>346</v>
      </c>
      <c r="Q384" s="637">
        <v>13148</v>
      </c>
      <c r="R384" s="633">
        <v>1.0778816199376946</v>
      </c>
      <c r="S384" s="638">
        <v>38</v>
      </c>
    </row>
    <row r="385" spans="1:19" ht="14.45" customHeight="1" x14ac:dyDescent="0.2">
      <c r="A385" s="627" t="s">
        <v>1864</v>
      </c>
      <c r="B385" s="628" t="s">
        <v>1865</v>
      </c>
      <c r="C385" s="628" t="s">
        <v>576</v>
      </c>
      <c r="D385" s="628" t="s">
        <v>954</v>
      </c>
      <c r="E385" s="628" t="s">
        <v>1926</v>
      </c>
      <c r="F385" s="628" t="s">
        <v>1979</v>
      </c>
      <c r="G385" s="628" t="s">
        <v>1980</v>
      </c>
      <c r="H385" s="637">
        <v>6</v>
      </c>
      <c r="I385" s="637">
        <v>2626</v>
      </c>
      <c r="J385" s="628">
        <v>0.54503943545039435</v>
      </c>
      <c r="K385" s="628">
        <v>437.66666666666669</v>
      </c>
      <c r="L385" s="637">
        <v>11</v>
      </c>
      <c r="M385" s="637">
        <v>4818</v>
      </c>
      <c r="N385" s="628">
        <v>1</v>
      </c>
      <c r="O385" s="628">
        <v>438</v>
      </c>
      <c r="P385" s="637">
        <v>18</v>
      </c>
      <c r="Q385" s="637">
        <v>7920</v>
      </c>
      <c r="R385" s="633">
        <v>1.6438356164383561</v>
      </c>
      <c r="S385" s="638">
        <v>440</v>
      </c>
    </row>
    <row r="386" spans="1:19" ht="14.45" customHeight="1" x14ac:dyDescent="0.2">
      <c r="A386" s="627" t="s">
        <v>1864</v>
      </c>
      <c r="B386" s="628" t="s">
        <v>1865</v>
      </c>
      <c r="C386" s="628" t="s">
        <v>576</v>
      </c>
      <c r="D386" s="628" t="s">
        <v>954</v>
      </c>
      <c r="E386" s="628" t="s">
        <v>1926</v>
      </c>
      <c r="F386" s="628" t="s">
        <v>1981</v>
      </c>
      <c r="G386" s="628" t="s">
        <v>1982</v>
      </c>
      <c r="H386" s="637">
        <v>244</v>
      </c>
      <c r="I386" s="637">
        <v>327615</v>
      </c>
      <c r="J386" s="628">
        <v>1.2868691153769105</v>
      </c>
      <c r="K386" s="628">
        <v>1342.6844262295083</v>
      </c>
      <c r="L386" s="637">
        <v>189</v>
      </c>
      <c r="M386" s="637">
        <v>254583</v>
      </c>
      <c r="N386" s="628">
        <v>1</v>
      </c>
      <c r="O386" s="628">
        <v>1347</v>
      </c>
      <c r="P386" s="637">
        <v>168</v>
      </c>
      <c r="Q386" s="637">
        <v>226968</v>
      </c>
      <c r="R386" s="633">
        <v>0.89152849954631697</v>
      </c>
      <c r="S386" s="638">
        <v>1351</v>
      </c>
    </row>
    <row r="387" spans="1:19" ht="14.45" customHeight="1" x14ac:dyDescent="0.2">
      <c r="A387" s="627" t="s">
        <v>1864</v>
      </c>
      <c r="B387" s="628" t="s">
        <v>1865</v>
      </c>
      <c r="C387" s="628" t="s">
        <v>576</v>
      </c>
      <c r="D387" s="628" t="s">
        <v>954</v>
      </c>
      <c r="E387" s="628" t="s">
        <v>1926</v>
      </c>
      <c r="F387" s="628" t="s">
        <v>1983</v>
      </c>
      <c r="G387" s="628" t="s">
        <v>1984</v>
      </c>
      <c r="H387" s="637">
        <v>58</v>
      </c>
      <c r="I387" s="637">
        <v>29596</v>
      </c>
      <c r="J387" s="628">
        <v>0.77072916666666669</v>
      </c>
      <c r="K387" s="628">
        <v>510.27586206896552</v>
      </c>
      <c r="L387" s="637">
        <v>75</v>
      </c>
      <c r="M387" s="637">
        <v>38400</v>
      </c>
      <c r="N387" s="628">
        <v>1</v>
      </c>
      <c r="O387" s="628">
        <v>512</v>
      </c>
      <c r="P387" s="637">
        <v>58</v>
      </c>
      <c r="Q387" s="637">
        <v>29812</v>
      </c>
      <c r="R387" s="633">
        <v>0.77635416666666668</v>
      </c>
      <c r="S387" s="638">
        <v>514</v>
      </c>
    </row>
    <row r="388" spans="1:19" ht="14.45" customHeight="1" x14ac:dyDescent="0.2">
      <c r="A388" s="627" t="s">
        <v>1864</v>
      </c>
      <c r="B388" s="628" t="s">
        <v>1865</v>
      </c>
      <c r="C388" s="628" t="s">
        <v>576</v>
      </c>
      <c r="D388" s="628" t="s">
        <v>954</v>
      </c>
      <c r="E388" s="628" t="s">
        <v>1926</v>
      </c>
      <c r="F388" s="628" t="s">
        <v>1985</v>
      </c>
      <c r="G388" s="628" t="s">
        <v>1986</v>
      </c>
      <c r="H388" s="637">
        <v>21</v>
      </c>
      <c r="I388" s="637">
        <v>48993</v>
      </c>
      <c r="J388" s="628">
        <v>0.87163748932536289</v>
      </c>
      <c r="K388" s="628">
        <v>2333</v>
      </c>
      <c r="L388" s="637">
        <v>24</v>
      </c>
      <c r="M388" s="637">
        <v>56208</v>
      </c>
      <c r="N388" s="628">
        <v>1</v>
      </c>
      <c r="O388" s="628">
        <v>2342</v>
      </c>
      <c r="P388" s="637">
        <v>19</v>
      </c>
      <c r="Q388" s="637">
        <v>44669</v>
      </c>
      <c r="R388" s="633">
        <v>0.79470893822943356</v>
      </c>
      <c r="S388" s="638">
        <v>2351</v>
      </c>
    </row>
    <row r="389" spans="1:19" ht="14.45" customHeight="1" x14ac:dyDescent="0.2">
      <c r="A389" s="627" t="s">
        <v>1864</v>
      </c>
      <c r="B389" s="628" t="s">
        <v>1865</v>
      </c>
      <c r="C389" s="628" t="s">
        <v>576</v>
      </c>
      <c r="D389" s="628" t="s">
        <v>954</v>
      </c>
      <c r="E389" s="628" t="s">
        <v>1926</v>
      </c>
      <c r="F389" s="628" t="s">
        <v>1987</v>
      </c>
      <c r="G389" s="628" t="s">
        <v>1988</v>
      </c>
      <c r="H389" s="637">
        <v>5</v>
      </c>
      <c r="I389" s="637">
        <v>13245</v>
      </c>
      <c r="J389" s="628">
        <v>0.41525583145221973</v>
      </c>
      <c r="K389" s="628">
        <v>2649</v>
      </c>
      <c r="L389" s="637">
        <v>12</v>
      </c>
      <c r="M389" s="637">
        <v>31896</v>
      </c>
      <c r="N389" s="628">
        <v>1</v>
      </c>
      <c r="O389" s="628">
        <v>2658</v>
      </c>
      <c r="P389" s="637">
        <v>7</v>
      </c>
      <c r="Q389" s="637">
        <v>18669</v>
      </c>
      <c r="R389" s="633">
        <v>0.58530850263355905</v>
      </c>
      <c r="S389" s="638">
        <v>2667</v>
      </c>
    </row>
    <row r="390" spans="1:19" ht="14.45" customHeight="1" x14ac:dyDescent="0.2">
      <c r="A390" s="627" t="s">
        <v>1864</v>
      </c>
      <c r="B390" s="628" t="s">
        <v>1865</v>
      </c>
      <c r="C390" s="628" t="s">
        <v>576</v>
      </c>
      <c r="D390" s="628" t="s">
        <v>954</v>
      </c>
      <c r="E390" s="628" t="s">
        <v>1926</v>
      </c>
      <c r="F390" s="628" t="s">
        <v>1989</v>
      </c>
      <c r="G390" s="628" t="s">
        <v>1990</v>
      </c>
      <c r="H390" s="637"/>
      <c r="I390" s="637"/>
      <c r="J390" s="628"/>
      <c r="K390" s="628"/>
      <c r="L390" s="637"/>
      <c r="M390" s="637"/>
      <c r="N390" s="628"/>
      <c r="O390" s="628"/>
      <c r="P390" s="637">
        <v>47</v>
      </c>
      <c r="Q390" s="637">
        <v>16920</v>
      </c>
      <c r="R390" s="633"/>
      <c r="S390" s="638">
        <v>360</v>
      </c>
    </row>
    <row r="391" spans="1:19" ht="14.45" customHeight="1" x14ac:dyDescent="0.2">
      <c r="A391" s="627" t="s">
        <v>1864</v>
      </c>
      <c r="B391" s="628" t="s">
        <v>1865</v>
      </c>
      <c r="C391" s="628" t="s">
        <v>576</v>
      </c>
      <c r="D391" s="628" t="s">
        <v>954</v>
      </c>
      <c r="E391" s="628" t="s">
        <v>1926</v>
      </c>
      <c r="F391" s="628" t="s">
        <v>1995</v>
      </c>
      <c r="G391" s="628" t="s">
        <v>1996</v>
      </c>
      <c r="H391" s="637">
        <v>4</v>
      </c>
      <c r="I391" s="637">
        <v>4160</v>
      </c>
      <c r="J391" s="628">
        <v>0.78713339640491964</v>
      </c>
      <c r="K391" s="628">
        <v>1040</v>
      </c>
      <c r="L391" s="637">
        <v>5</v>
      </c>
      <c r="M391" s="637">
        <v>5285</v>
      </c>
      <c r="N391" s="628">
        <v>1</v>
      </c>
      <c r="O391" s="628">
        <v>1057</v>
      </c>
      <c r="P391" s="637">
        <v>2</v>
      </c>
      <c r="Q391" s="637">
        <v>2144</v>
      </c>
      <c r="R391" s="633">
        <v>0.40567644276253551</v>
      </c>
      <c r="S391" s="638">
        <v>1072</v>
      </c>
    </row>
    <row r="392" spans="1:19" ht="14.45" customHeight="1" x14ac:dyDescent="0.2">
      <c r="A392" s="627" t="s">
        <v>1864</v>
      </c>
      <c r="B392" s="628" t="s">
        <v>1865</v>
      </c>
      <c r="C392" s="628" t="s">
        <v>576</v>
      </c>
      <c r="D392" s="628" t="s">
        <v>954</v>
      </c>
      <c r="E392" s="628" t="s">
        <v>1926</v>
      </c>
      <c r="F392" s="628" t="s">
        <v>1997</v>
      </c>
      <c r="G392" s="628" t="s">
        <v>1998</v>
      </c>
      <c r="H392" s="637"/>
      <c r="I392" s="637"/>
      <c r="J392" s="628"/>
      <c r="K392" s="628"/>
      <c r="L392" s="637"/>
      <c r="M392" s="637"/>
      <c r="N392" s="628"/>
      <c r="O392" s="628"/>
      <c r="P392" s="637">
        <v>3</v>
      </c>
      <c r="Q392" s="637">
        <v>1587</v>
      </c>
      <c r="R392" s="633"/>
      <c r="S392" s="638">
        <v>529</v>
      </c>
    </row>
    <row r="393" spans="1:19" ht="14.45" customHeight="1" x14ac:dyDescent="0.2">
      <c r="A393" s="627" t="s">
        <v>1864</v>
      </c>
      <c r="B393" s="628" t="s">
        <v>1865</v>
      </c>
      <c r="C393" s="628" t="s">
        <v>576</v>
      </c>
      <c r="D393" s="628" t="s">
        <v>954</v>
      </c>
      <c r="E393" s="628" t="s">
        <v>1926</v>
      </c>
      <c r="F393" s="628" t="s">
        <v>2003</v>
      </c>
      <c r="G393" s="628" t="s">
        <v>2004</v>
      </c>
      <c r="H393" s="637"/>
      <c r="I393" s="637"/>
      <c r="J393" s="628"/>
      <c r="K393" s="628"/>
      <c r="L393" s="637">
        <v>1</v>
      </c>
      <c r="M393" s="637">
        <v>1700</v>
      </c>
      <c r="N393" s="628">
        <v>1</v>
      </c>
      <c r="O393" s="628">
        <v>1700</v>
      </c>
      <c r="P393" s="637"/>
      <c r="Q393" s="637"/>
      <c r="R393" s="633"/>
      <c r="S393" s="638"/>
    </row>
    <row r="394" spans="1:19" ht="14.45" customHeight="1" x14ac:dyDescent="0.2">
      <c r="A394" s="627" t="s">
        <v>1864</v>
      </c>
      <c r="B394" s="628" t="s">
        <v>1865</v>
      </c>
      <c r="C394" s="628" t="s">
        <v>576</v>
      </c>
      <c r="D394" s="628" t="s">
        <v>954</v>
      </c>
      <c r="E394" s="628" t="s">
        <v>1926</v>
      </c>
      <c r="F394" s="628" t="s">
        <v>2005</v>
      </c>
      <c r="G394" s="628" t="s">
        <v>2006</v>
      </c>
      <c r="H394" s="637">
        <v>18</v>
      </c>
      <c r="I394" s="637">
        <v>12942</v>
      </c>
      <c r="J394" s="628">
        <v>0.71700831024930745</v>
      </c>
      <c r="K394" s="628">
        <v>719</v>
      </c>
      <c r="L394" s="637">
        <v>25</v>
      </c>
      <c r="M394" s="637">
        <v>18050</v>
      </c>
      <c r="N394" s="628">
        <v>1</v>
      </c>
      <c r="O394" s="628">
        <v>722</v>
      </c>
      <c r="P394" s="637">
        <v>20</v>
      </c>
      <c r="Q394" s="637">
        <v>14480</v>
      </c>
      <c r="R394" s="633">
        <v>0.80221606648199451</v>
      </c>
      <c r="S394" s="638">
        <v>724</v>
      </c>
    </row>
    <row r="395" spans="1:19" ht="14.45" customHeight="1" x14ac:dyDescent="0.2">
      <c r="A395" s="627" t="s">
        <v>1864</v>
      </c>
      <c r="B395" s="628" t="s">
        <v>1865</v>
      </c>
      <c r="C395" s="628" t="s">
        <v>576</v>
      </c>
      <c r="D395" s="628" t="s">
        <v>954</v>
      </c>
      <c r="E395" s="628" t="s">
        <v>1926</v>
      </c>
      <c r="F395" s="628" t="s">
        <v>2009</v>
      </c>
      <c r="G395" s="628" t="s">
        <v>2010</v>
      </c>
      <c r="H395" s="637"/>
      <c r="I395" s="637"/>
      <c r="J395" s="628"/>
      <c r="K395" s="628"/>
      <c r="L395" s="637"/>
      <c r="M395" s="637"/>
      <c r="N395" s="628"/>
      <c r="O395" s="628"/>
      <c r="P395" s="637">
        <v>1</v>
      </c>
      <c r="Q395" s="637">
        <v>1745</v>
      </c>
      <c r="R395" s="633"/>
      <c r="S395" s="638">
        <v>1745</v>
      </c>
    </row>
    <row r="396" spans="1:19" ht="14.45" customHeight="1" x14ac:dyDescent="0.2">
      <c r="A396" s="627" t="s">
        <v>1864</v>
      </c>
      <c r="B396" s="628" t="s">
        <v>1865</v>
      </c>
      <c r="C396" s="628" t="s">
        <v>576</v>
      </c>
      <c r="D396" s="628" t="s">
        <v>954</v>
      </c>
      <c r="E396" s="628" t="s">
        <v>1926</v>
      </c>
      <c r="F396" s="628" t="s">
        <v>2017</v>
      </c>
      <c r="G396" s="628" t="s">
        <v>2018</v>
      </c>
      <c r="H396" s="637">
        <v>1</v>
      </c>
      <c r="I396" s="637">
        <v>1736</v>
      </c>
      <c r="J396" s="628"/>
      <c r="K396" s="628">
        <v>1736</v>
      </c>
      <c r="L396" s="637"/>
      <c r="M396" s="637"/>
      <c r="N396" s="628"/>
      <c r="O396" s="628"/>
      <c r="P396" s="637"/>
      <c r="Q396" s="637"/>
      <c r="R396" s="633"/>
      <c r="S396" s="638"/>
    </row>
    <row r="397" spans="1:19" ht="14.45" customHeight="1" x14ac:dyDescent="0.2">
      <c r="A397" s="627" t="s">
        <v>1864</v>
      </c>
      <c r="B397" s="628" t="s">
        <v>1865</v>
      </c>
      <c r="C397" s="628" t="s">
        <v>576</v>
      </c>
      <c r="D397" s="628" t="s">
        <v>952</v>
      </c>
      <c r="E397" s="628" t="s">
        <v>1869</v>
      </c>
      <c r="F397" s="628" t="s">
        <v>1870</v>
      </c>
      <c r="G397" s="628" t="s">
        <v>1871</v>
      </c>
      <c r="H397" s="637">
        <v>875</v>
      </c>
      <c r="I397" s="637">
        <v>20300</v>
      </c>
      <c r="J397" s="628"/>
      <c r="K397" s="628">
        <v>23.2</v>
      </c>
      <c r="L397" s="637"/>
      <c r="M397" s="637"/>
      <c r="N397" s="628"/>
      <c r="O397" s="628"/>
      <c r="P397" s="637"/>
      <c r="Q397" s="637"/>
      <c r="R397" s="633"/>
      <c r="S397" s="638"/>
    </row>
    <row r="398" spans="1:19" ht="14.45" customHeight="1" x14ac:dyDescent="0.2">
      <c r="A398" s="627" t="s">
        <v>1864</v>
      </c>
      <c r="B398" s="628" t="s">
        <v>1865</v>
      </c>
      <c r="C398" s="628" t="s">
        <v>576</v>
      </c>
      <c r="D398" s="628" t="s">
        <v>952</v>
      </c>
      <c r="E398" s="628" t="s">
        <v>1869</v>
      </c>
      <c r="F398" s="628" t="s">
        <v>1872</v>
      </c>
      <c r="G398" s="628" t="s">
        <v>1873</v>
      </c>
      <c r="H398" s="637">
        <v>7080</v>
      </c>
      <c r="I398" s="637">
        <v>18371.52</v>
      </c>
      <c r="J398" s="628">
        <v>2.1479947666689663</v>
      </c>
      <c r="K398" s="628">
        <v>2.5948474576271185</v>
      </c>
      <c r="L398" s="637">
        <v>3298</v>
      </c>
      <c r="M398" s="637">
        <v>8552.869999999999</v>
      </c>
      <c r="N398" s="628">
        <v>1</v>
      </c>
      <c r="O398" s="628">
        <v>2.5933505154639174</v>
      </c>
      <c r="P398" s="637">
        <v>4658</v>
      </c>
      <c r="Q398" s="637">
        <v>11598.42</v>
      </c>
      <c r="R398" s="633">
        <v>1.3560851503647315</v>
      </c>
      <c r="S398" s="638">
        <v>2.4900000000000002</v>
      </c>
    </row>
    <row r="399" spans="1:19" ht="14.45" customHeight="1" x14ac:dyDescent="0.2">
      <c r="A399" s="627" t="s">
        <v>1864</v>
      </c>
      <c r="B399" s="628" t="s">
        <v>1865</v>
      </c>
      <c r="C399" s="628" t="s">
        <v>576</v>
      </c>
      <c r="D399" s="628" t="s">
        <v>952</v>
      </c>
      <c r="E399" s="628" t="s">
        <v>1869</v>
      </c>
      <c r="F399" s="628" t="s">
        <v>1874</v>
      </c>
      <c r="G399" s="628" t="s">
        <v>1875</v>
      </c>
      <c r="H399" s="637">
        <v>8173</v>
      </c>
      <c r="I399" s="637">
        <v>58953.14999999998</v>
      </c>
      <c r="J399" s="628">
        <v>2.7188900879960145</v>
      </c>
      <c r="K399" s="628">
        <v>7.2131591826746577</v>
      </c>
      <c r="L399" s="637">
        <v>3003</v>
      </c>
      <c r="M399" s="637">
        <v>21682.799999999999</v>
      </c>
      <c r="N399" s="628">
        <v>1</v>
      </c>
      <c r="O399" s="628">
        <v>7.22037962037962</v>
      </c>
      <c r="P399" s="637">
        <v>2877</v>
      </c>
      <c r="Q399" s="637">
        <v>20558.05</v>
      </c>
      <c r="R399" s="633">
        <v>0.94812708690759495</v>
      </c>
      <c r="S399" s="638">
        <v>7.1456551963851229</v>
      </c>
    </row>
    <row r="400" spans="1:19" ht="14.45" customHeight="1" x14ac:dyDescent="0.2">
      <c r="A400" s="627" t="s">
        <v>1864</v>
      </c>
      <c r="B400" s="628" t="s">
        <v>1865</v>
      </c>
      <c r="C400" s="628" t="s">
        <v>576</v>
      </c>
      <c r="D400" s="628" t="s">
        <v>952</v>
      </c>
      <c r="E400" s="628" t="s">
        <v>1869</v>
      </c>
      <c r="F400" s="628" t="s">
        <v>1878</v>
      </c>
      <c r="G400" s="628" t="s">
        <v>1879</v>
      </c>
      <c r="H400" s="637">
        <v>28382</v>
      </c>
      <c r="I400" s="637">
        <v>151305.02000000002</v>
      </c>
      <c r="J400" s="628">
        <v>1.8688473361718783</v>
      </c>
      <c r="K400" s="628">
        <v>5.331020365020084</v>
      </c>
      <c r="L400" s="637">
        <v>15344</v>
      </c>
      <c r="M400" s="637">
        <v>80961.679999999993</v>
      </c>
      <c r="N400" s="628">
        <v>1</v>
      </c>
      <c r="O400" s="628">
        <v>5.2764389989572464</v>
      </c>
      <c r="P400" s="637">
        <v>25412</v>
      </c>
      <c r="Q400" s="637">
        <v>131558.66</v>
      </c>
      <c r="R400" s="633">
        <v>1.6249497293040365</v>
      </c>
      <c r="S400" s="638">
        <v>5.1770289626947896</v>
      </c>
    </row>
    <row r="401" spans="1:19" ht="14.45" customHeight="1" x14ac:dyDescent="0.2">
      <c r="A401" s="627" t="s">
        <v>1864</v>
      </c>
      <c r="B401" s="628" t="s">
        <v>1865</v>
      </c>
      <c r="C401" s="628" t="s">
        <v>576</v>
      </c>
      <c r="D401" s="628" t="s">
        <v>952</v>
      </c>
      <c r="E401" s="628" t="s">
        <v>1869</v>
      </c>
      <c r="F401" s="628" t="s">
        <v>1880</v>
      </c>
      <c r="G401" s="628" t="s">
        <v>1881</v>
      </c>
      <c r="H401" s="637">
        <v>1828</v>
      </c>
      <c r="I401" s="637">
        <v>16842.559999999998</v>
      </c>
      <c r="J401" s="628">
        <v>0.53773862914732518</v>
      </c>
      <c r="K401" s="628">
        <v>9.2136542669584234</v>
      </c>
      <c r="L401" s="637">
        <v>3369.5</v>
      </c>
      <c r="M401" s="637">
        <v>31321.090000000004</v>
      </c>
      <c r="N401" s="628">
        <v>1</v>
      </c>
      <c r="O401" s="628">
        <v>9.2954711381510613</v>
      </c>
      <c r="P401" s="637">
        <v>1450</v>
      </c>
      <c r="Q401" s="637">
        <v>13415.760000000002</v>
      </c>
      <c r="R401" s="633">
        <v>0.42832992082970295</v>
      </c>
      <c r="S401" s="638">
        <v>9.2522482758620708</v>
      </c>
    </row>
    <row r="402" spans="1:19" ht="14.45" customHeight="1" x14ac:dyDescent="0.2">
      <c r="A402" s="627" t="s">
        <v>1864</v>
      </c>
      <c r="B402" s="628" t="s">
        <v>1865</v>
      </c>
      <c r="C402" s="628" t="s">
        <v>576</v>
      </c>
      <c r="D402" s="628" t="s">
        <v>952</v>
      </c>
      <c r="E402" s="628" t="s">
        <v>1869</v>
      </c>
      <c r="F402" s="628" t="s">
        <v>1882</v>
      </c>
      <c r="G402" s="628" t="s">
        <v>1883</v>
      </c>
      <c r="H402" s="637">
        <v>1322</v>
      </c>
      <c r="I402" s="637">
        <v>12135.960000000001</v>
      </c>
      <c r="J402" s="628">
        <v>2.8344980287374577</v>
      </c>
      <c r="K402" s="628">
        <v>9.1800000000000015</v>
      </c>
      <c r="L402" s="637">
        <v>458</v>
      </c>
      <c r="M402" s="637">
        <v>4281.5200000000004</v>
      </c>
      <c r="N402" s="628">
        <v>1</v>
      </c>
      <c r="O402" s="628">
        <v>9.3482969432314427</v>
      </c>
      <c r="P402" s="637">
        <v>498</v>
      </c>
      <c r="Q402" s="637">
        <v>4641.3599999999997</v>
      </c>
      <c r="R402" s="633">
        <v>1.0840449186270296</v>
      </c>
      <c r="S402" s="638">
        <v>9.3199999999999985</v>
      </c>
    </row>
    <row r="403" spans="1:19" ht="14.45" customHeight="1" x14ac:dyDescent="0.2">
      <c r="A403" s="627" t="s">
        <v>1864</v>
      </c>
      <c r="B403" s="628" t="s">
        <v>1865</v>
      </c>
      <c r="C403" s="628" t="s">
        <v>576</v>
      </c>
      <c r="D403" s="628" t="s">
        <v>952</v>
      </c>
      <c r="E403" s="628" t="s">
        <v>1869</v>
      </c>
      <c r="F403" s="628" t="s">
        <v>1884</v>
      </c>
      <c r="G403" s="628" t="s">
        <v>1885</v>
      </c>
      <c r="H403" s="637">
        <v>611</v>
      </c>
      <c r="I403" s="637">
        <v>6255.3000000000011</v>
      </c>
      <c r="J403" s="628">
        <v>1.7253144307149164</v>
      </c>
      <c r="K403" s="628">
        <v>10.237806873977089</v>
      </c>
      <c r="L403" s="637">
        <v>352</v>
      </c>
      <c r="M403" s="637">
        <v>3625.6</v>
      </c>
      <c r="N403" s="628">
        <v>1</v>
      </c>
      <c r="O403" s="628">
        <v>10.299999999999999</v>
      </c>
      <c r="P403" s="637"/>
      <c r="Q403" s="637"/>
      <c r="R403" s="633"/>
      <c r="S403" s="638"/>
    </row>
    <row r="404" spans="1:19" ht="14.45" customHeight="1" x14ac:dyDescent="0.2">
      <c r="A404" s="627" t="s">
        <v>1864</v>
      </c>
      <c r="B404" s="628" t="s">
        <v>1865</v>
      </c>
      <c r="C404" s="628" t="s">
        <v>576</v>
      </c>
      <c r="D404" s="628" t="s">
        <v>952</v>
      </c>
      <c r="E404" s="628" t="s">
        <v>1869</v>
      </c>
      <c r="F404" s="628" t="s">
        <v>1890</v>
      </c>
      <c r="G404" s="628" t="s">
        <v>1891</v>
      </c>
      <c r="H404" s="637">
        <v>14205</v>
      </c>
      <c r="I404" s="637">
        <v>290887.75</v>
      </c>
      <c r="J404" s="628">
        <v>1.5838482599667807</v>
      </c>
      <c r="K404" s="628">
        <v>20.47784230904611</v>
      </c>
      <c r="L404" s="637">
        <v>9107</v>
      </c>
      <c r="M404" s="637">
        <v>183658.85</v>
      </c>
      <c r="N404" s="628">
        <v>1</v>
      </c>
      <c r="O404" s="628">
        <v>20.166778302404744</v>
      </c>
      <c r="P404" s="637">
        <v>3598</v>
      </c>
      <c r="Q404" s="637">
        <v>72175.88</v>
      </c>
      <c r="R404" s="633">
        <v>0.39298884861796751</v>
      </c>
      <c r="S404" s="638">
        <v>20.060000000000002</v>
      </c>
    </row>
    <row r="405" spans="1:19" ht="14.45" customHeight="1" x14ac:dyDescent="0.2">
      <c r="A405" s="627" t="s">
        <v>1864</v>
      </c>
      <c r="B405" s="628" t="s">
        <v>1865</v>
      </c>
      <c r="C405" s="628" t="s">
        <v>576</v>
      </c>
      <c r="D405" s="628" t="s">
        <v>952</v>
      </c>
      <c r="E405" s="628" t="s">
        <v>1869</v>
      </c>
      <c r="F405" s="628" t="s">
        <v>1892</v>
      </c>
      <c r="G405" s="628" t="s">
        <v>1893</v>
      </c>
      <c r="H405" s="637"/>
      <c r="I405" s="637"/>
      <c r="J405" s="628"/>
      <c r="K405" s="628"/>
      <c r="L405" s="637">
        <v>9.1999999999999993</v>
      </c>
      <c r="M405" s="637">
        <v>14993.13</v>
      </c>
      <c r="N405" s="628">
        <v>1</v>
      </c>
      <c r="O405" s="628">
        <v>1629.6880434782609</v>
      </c>
      <c r="P405" s="637"/>
      <c r="Q405" s="637"/>
      <c r="R405" s="633"/>
      <c r="S405" s="638"/>
    </row>
    <row r="406" spans="1:19" ht="14.45" customHeight="1" x14ac:dyDescent="0.2">
      <c r="A406" s="627" t="s">
        <v>1864</v>
      </c>
      <c r="B406" s="628" t="s">
        <v>1865</v>
      </c>
      <c r="C406" s="628" t="s">
        <v>576</v>
      </c>
      <c r="D406" s="628" t="s">
        <v>952</v>
      </c>
      <c r="E406" s="628" t="s">
        <v>1869</v>
      </c>
      <c r="F406" s="628" t="s">
        <v>1896</v>
      </c>
      <c r="G406" s="628" t="s">
        <v>1897</v>
      </c>
      <c r="H406" s="637">
        <v>7</v>
      </c>
      <c r="I406" s="637">
        <v>13354.830000000002</v>
      </c>
      <c r="J406" s="628"/>
      <c r="K406" s="628">
        <v>1907.8328571428574</v>
      </c>
      <c r="L406" s="637"/>
      <c r="M406" s="637"/>
      <c r="N406" s="628"/>
      <c r="O406" s="628"/>
      <c r="P406" s="637">
        <v>1</v>
      </c>
      <c r="Q406" s="637">
        <v>1845.28</v>
      </c>
      <c r="R406" s="633"/>
      <c r="S406" s="638">
        <v>1845.28</v>
      </c>
    </row>
    <row r="407" spans="1:19" ht="14.45" customHeight="1" x14ac:dyDescent="0.2">
      <c r="A407" s="627" t="s">
        <v>1864</v>
      </c>
      <c r="B407" s="628" t="s">
        <v>1865</v>
      </c>
      <c r="C407" s="628" t="s">
        <v>576</v>
      </c>
      <c r="D407" s="628" t="s">
        <v>952</v>
      </c>
      <c r="E407" s="628" t="s">
        <v>1869</v>
      </c>
      <c r="F407" s="628" t="s">
        <v>1898</v>
      </c>
      <c r="G407" s="628" t="s">
        <v>1899</v>
      </c>
      <c r="H407" s="637">
        <v>2334</v>
      </c>
      <c r="I407" s="637">
        <v>461268.42</v>
      </c>
      <c r="J407" s="628"/>
      <c r="K407" s="628">
        <v>197.63</v>
      </c>
      <c r="L407" s="637"/>
      <c r="M407" s="637"/>
      <c r="N407" s="628"/>
      <c r="O407" s="628"/>
      <c r="P407" s="637"/>
      <c r="Q407" s="637"/>
      <c r="R407" s="633"/>
      <c r="S407" s="638"/>
    </row>
    <row r="408" spans="1:19" ht="14.45" customHeight="1" x14ac:dyDescent="0.2">
      <c r="A408" s="627" t="s">
        <v>1864</v>
      </c>
      <c r="B408" s="628" t="s">
        <v>1865</v>
      </c>
      <c r="C408" s="628" t="s">
        <v>576</v>
      </c>
      <c r="D408" s="628" t="s">
        <v>952</v>
      </c>
      <c r="E408" s="628" t="s">
        <v>1869</v>
      </c>
      <c r="F408" s="628" t="s">
        <v>1900</v>
      </c>
      <c r="G408" s="628" t="s">
        <v>1901</v>
      </c>
      <c r="H408" s="637">
        <v>191704</v>
      </c>
      <c r="I408" s="637">
        <v>721665.07999999984</v>
      </c>
      <c r="J408" s="628">
        <v>1.4055856864447616</v>
      </c>
      <c r="K408" s="628">
        <v>3.7644758586153646</v>
      </c>
      <c r="L408" s="637">
        <v>135580</v>
      </c>
      <c r="M408" s="637">
        <v>513426.59999999986</v>
      </c>
      <c r="N408" s="628">
        <v>1</v>
      </c>
      <c r="O408" s="628">
        <v>3.7868903968136882</v>
      </c>
      <c r="P408" s="637">
        <v>92785</v>
      </c>
      <c r="Q408" s="637">
        <v>339593.09999999992</v>
      </c>
      <c r="R408" s="633">
        <v>0.66142482683990278</v>
      </c>
      <c r="S408" s="638">
        <v>3.6599999999999993</v>
      </c>
    </row>
    <row r="409" spans="1:19" ht="14.45" customHeight="1" x14ac:dyDescent="0.2">
      <c r="A409" s="627" t="s">
        <v>1864</v>
      </c>
      <c r="B409" s="628" t="s">
        <v>1865</v>
      </c>
      <c r="C409" s="628" t="s">
        <v>576</v>
      </c>
      <c r="D409" s="628" t="s">
        <v>952</v>
      </c>
      <c r="E409" s="628" t="s">
        <v>1869</v>
      </c>
      <c r="F409" s="628" t="s">
        <v>1904</v>
      </c>
      <c r="G409" s="628" t="s">
        <v>1905</v>
      </c>
      <c r="H409" s="637">
        <v>780</v>
      </c>
      <c r="I409" s="637">
        <v>119480.1</v>
      </c>
      <c r="J409" s="628"/>
      <c r="K409" s="628">
        <v>153.1796153846154</v>
      </c>
      <c r="L409" s="637"/>
      <c r="M409" s="637"/>
      <c r="N409" s="628"/>
      <c r="O409" s="628"/>
      <c r="P409" s="637">
        <v>800</v>
      </c>
      <c r="Q409" s="637">
        <v>124556.8</v>
      </c>
      <c r="R409" s="633"/>
      <c r="S409" s="638">
        <v>155.696</v>
      </c>
    </row>
    <row r="410" spans="1:19" ht="14.45" customHeight="1" x14ac:dyDescent="0.2">
      <c r="A410" s="627" t="s">
        <v>1864</v>
      </c>
      <c r="B410" s="628" t="s">
        <v>1865</v>
      </c>
      <c r="C410" s="628" t="s">
        <v>576</v>
      </c>
      <c r="D410" s="628" t="s">
        <v>952</v>
      </c>
      <c r="E410" s="628" t="s">
        <v>1869</v>
      </c>
      <c r="F410" s="628" t="s">
        <v>1906</v>
      </c>
      <c r="G410" s="628" t="s">
        <v>1907</v>
      </c>
      <c r="H410" s="637">
        <v>16152</v>
      </c>
      <c r="I410" s="637">
        <v>332018.34000000008</v>
      </c>
      <c r="J410" s="628">
        <v>1.2834398896828383</v>
      </c>
      <c r="K410" s="628">
        <v>20.555865527488862</v>
      </c>
      <c r="L410" s="637">
        <v>12693</v>
      </c>
      <c r="M410" s="637">
        <v>258694.11000000004</v>
      </c>
      <c r="N410" s="628">
        <v>1</v>
      </c>
      <c r="O410" s="628">
        <v>20.380848499172775</v>
      </c>
      <c r="P410" s="637">
        <v>6258</v>
      </c>
      <c r="Q410" s="637">
        <v>128884.56</v>
      </c>
      <c r="R410" s="633">
        <v>0.4982121935439503</v>
      </c>
      <c r="S410" s="638">
        <v>20.595167785234899</v>
      </c>
    </row>
    <row r="411" spans="1:19" ht="14.45" customHeight="1" x14ac:dyDescent="0.2">
      <c r="A411" s="627" t="s">
        <v>1864</v>
      </c>
      <c r="B411" s="628" t="s">
        <v>1865</v>
      </c>
      <c r="C411" s="628" t="s">
        <v>576</v>
      </c>
      <c r="D411" s="628" t="s">
        <v>952</v>
      </c>
      <c r="E411" s="628" t="s">
        <v>1869</v>
      </c>
      <c r="F411" s="628" t="s">
        <v>1910</v>
      </c>
      <c r="G411" s="628" t="s">
        <v>1911</v>
      </c>
      <c r="H411" s="637">
        <v>6</v>
      </c>
      <c r="I411" s="637">
        <v>651373.19999999995</v>
      </c>
      <c r="J411" s="628"/>
      <c r="K411" s="628">
        <v>108562.2</v>
      </c>
      <c r="L411" s="637"/>
      <c r="M411" s="637"/>
      <c r="N411" s="628"/>
      <c r="O411" s="628"/>
      <c r="P411" s="637"/>
      <c r="Q411" s="637"/>
      <c r="R411" s="633"/>
      <c r="S411" s="638"/>
    </row>
    <row r="412" spans="1:19" ht="14.45" customHeight="1" x14ac:dyDescent="0.2">
      <c r="A412" s="627" t="s">
        <v>1864</v>
      </c>
      <c r="B412" s="628" t="s">
        <v>1865</v>
      </c>
      <c r="C412" s="628" t="s">
        <v>576</v>
      </c>
      <c r="D412" s="628" t="s">
        <v>952</v>
      </c>
      <c r="E412" s="628" t="s">
        <v>1869</v>
      </c>
      <c r="F412" s="628" t="s">
        <v>1912</v>
      </c>
      <c r="G412" s="628" t="s">
        <v>1913</v>
      </c>
      <c r="H412" s="637">
        <v>27723</v>
      </c>
      <c r="I412" s="637">
        <v>544356.66</v>
      </c>
      <c r="J412" s="628">
        <v>1.3414350732668159</v>
      </c>
      <c r="K412" s="628">
        <v>19.635561086462506</v>
      </c>
      <c r="L412" s="637">
        <v>21135</v>
      </c>
      <c r="M412" s="637">
        <v>405801.72000000009</v>
      </c>
      <c r="N412" s="628">
        <v>1</v>
      </c>
      <c r="O412" s="628">
        <v>19.200459900638755</v>
      </c>
      <c r="P412" s="637">
        <v>11266</v>
      </c>
      <c r="Q412" s="637">
        <v>219045.68</v>
      </c>
      <c r="R412" s="633">
        <v>0.53978499647561851</v>
      </c>
      <c r="S412" s="638">
        <v>19.443074738150187</v>
      </c>
    </row>
    <row r="413" spans="1:19" ht="14.45" customHeight="1" x14ac:dyDescent="0.2">
      <c r="A413" s="627" t="s">
        <v>1864</v>
      </c>
      <c r="B413" s="628" t="s">
        <v>1865</v>
      </c>
      <c r="C413" s="628" t="s">
        <v>576</v>
      </c>
      <c r="D413" s="628" t="s">
        <v>952</v>
      </c>
      <c r="E413" s="628" t="s">
        <v>1869</v>
      </c>
      <c r="F413" s="628" t="s">
        <v>1916</v>
      </c>
      <c r="G413" s="628" t="s">
        <v>1917</v>
      </c>
      <c r="H413" s="637">
        <v>148</v>
      </c>
      <c r="I413" s="637">
        <v>1219.52</v>
      </c>
      <c r="J413" s="628"/>
      <c r="K413" s="628">
        <v>8.24</v>
      </c>
      <c r="L413" s="637"/>
      <c r="M413" s="637"/>
      <c r="N413" s="628"/>
      <c r="O413" s="628"/>
      <c r="P413" s="637"/>
      <c r="Q413" s="637"/>
      <c r="R413" s="633"/>
      <c r="S413" s="638"/>
    </row>
    <row r="414" spans="1:19" ht="14.45" customHeight="1" x14ac:dyDescent="0.2">
      <c r="A414" s="627" t="s">
        <v>1864</v>
      </c>
      <c r="B414" s="628" t="s">
        <v>1865</v>
      </c>
      <c r="C414" s="628" t="s">
        <v>576</v>
      </c>
      <c r="D414" s="628" t="s">
        <v>952</v>
      </c>
      <c r="E414" s="628" t="s">
        <v>1926</v>
      </c>
      <c r="F414" s="628" t="s">
        <v>1927</v>
      </c>
      <c r="G414" s="628" t="s">
        <v>1928</v>
      </c>
      <c r="H414" s="637">
        <v>8</v>
      </c>
      <c r="I414" s="637">
        <v>296</v>
      </c>
      <c r="J414" s="628">
        <v>0.55639097744360899</v>
      </c>
      <c r="K414" s="628">
        <v>37</v>
      </c>
      <c r="L414" s="637">
        <v>14</v>
      </c>
      <c r="M414" s="637">
        <v>532</v>
      </c>
      <c r="N414" s="628">
        <v>1</v>
      </c>
      <c r="O414" s="628">
        <v>38</v>
      </c>
      <c r="P414" s="637">
        <v>14</v>
      </c>
      <c r="Q414" s="637">
        <v>532</v>
      </c>
      <c r="R414" s="633">
        <v>1</v>
      </c>
      <c r="S414" s="638">
        <v>38</v>
      </c>
    </row>
    <row r="415" spans="1:19" ht="14.45" customHeight="1" x14ac:dyDescent="0.2">
      <c r="A415" s="627" t="s">
        <v>1864</v>
      </c>
      <c r="B415" s="628" t="s">
        <v>1865</v>
      </c>
      <c r="C415" s="628" t="s">
        <v>576</v>
      </c>
      <c r="D415" s="628" t="s">
        <v>952</v>
      </c>
      <c r="E415" s="628" t="s">
        <v>1926</v>
      </c>
      <c r="F415" s="628" t="s">
        <v>1933</v>
      </c>
      <c r="G415" s="628" t="s">
        <v>1934</v>
      </c>
      <c r="H415" s="637">
        <v>6</v>
      </c>
      <c r="I415" s="637">
        <v>2112</v>
      </c>
      <c r="J415" s="628"/>
      <c r="K415" s="628">
        <v>352</v>
      </c>
      <c r="L415" s="637"/>
      <c r="M415" s="637"/>
      <c r="N415" s="628"/>
      <c r="O415" s="628"/>
      <c r="P415" s="637"/>
      <c r="Q415" s="637"/>
      <c r="R415" s="633"/>
      <c r="S415" s="638"/>
    </row>
    <row r="416" spans="1:19" ht="14.45" customHeight="1" x14ac:dyDescent="0.2">
      <c r="A416" s="627" t="s">
        <v>1864</v>
      </c>
      <c r="B416" s="628" t="s">
        <v>1865</v>
      </c>
      <c r="C416" s="628" t="s">
        <v>576</v>
      </c>
      <c r="D416" s="628" t="s">
        <v>952</v>
      </c>
      <c r="E416" s="628" t="s">
        <v>1926</v>
      </c>
      <c r="F416" s="628" t="s">
        <v>1935</v>
      </c>
      <c r="G416" s="628" t="s">
        <v>1936</v>
      </c>
      <c r="H416" s="637">
        <v>5</v>
      </c>
      <c r="I416" s="637">
        <v>1590</v>
      </c>
      <c r="J416" s="628"/>
      <c r="K416" s="628">
        <v>318</v>
      </c>
      <c r="L416" s="637"/>
      <c r="M416" s="637"/>
      <c r="N416" s="628"/>
      <c r="O416" s="628"/>
      <c r="P416" s="637"/>
      <c r="Q416" s="637"/>
      <c r="R416" s="633"/>
      <c r="S416" s="638"/>
    </row>
    <row r="417" spans="1:19" ht="14.45" customHeight="1" x14ac:dyDescent="0.2">
      <c r="A417" s="627" t="s">
        <v>1864</v>
      </c>
      <c r="B417" s="628" t="s">
        <v>1865</v>
      </c>
      <c r="C417" s="628" t="s">
        <v>576</v>
      </c>
      <c r="D417" s="628" t="s">
        <v>952</v>
      </c>
      <c r="E417" s="628" t="s">
        <v>1926</v>
      </c>
      <c r="F417" s="628" t="s">
        <v>1939</v>
      </c>
      <c r="G417" s="628" t="s">
        <v>1940</v>
      </c>
      <c r="H417" s="637">
        <v>33</v>
      </c>
      <c r="I417" s="637">
        <v>67320</v>
      </c>
      <c r="J417" s="628">
        <v>1.7309027331396396</v>
      </c>
      <c r="K417" s="628">
        <v>2040</v>
      </c>
      <c r="L417" s="637">
        <v>19</v>
      </c>
      <c r="M417" s="637">
        <v>38893</v>
      </c>
      <c r="N417" s="628">
        <v>1</v>
      </c>
      <c r="O417" s="628">
        <v>2047</v>
      </c>
      <c r="P417" s="637">
        <v>32</v>
      </c>
      <c r="Q417" s="637">
        <v>65664</v>
      </c>
      <c r="R417" s="633">
        <v>1.688324377137274</v>
      </c>
      <c r="S417" s="638">
        <v>2052</v>
      </c>
    </row>
    <row r="418" spans="1:19" ht="14.45" customHeight="1" x14ac:dyDescent="0.2">
      <c r="A418" s="627" t="s">
        <v>1864</v>
      </c>
      <c r="B418" s="628" t="s">
        <v>1865</v>
      </c>
      <c r="C418" s="628" t="s">
        <v>576</v>
      </c>
      <c r="D418" s="628" t="s">
        <v>952</v>
      </c>
      <c r="E418" s="628" t="s">
        <v>1926</v>
      </c>
      <c r="F418" s="628" t="s">
        <v>1945</v>
      </c>
      <c r="G418" s="628" t="s">
        <v>1946</v>
      </c>
      <c r="H418" s="637">
        <v>2</v>
      </c>
      <c r="I418" s="637">
        <v>2700</v>
      </c>
      <c r="J418" s="628"/>
      <c r="K418" s="628">
        <v>1350</v>
      </c>
      <c r="L418" s="637"/>
      <c r="M418" s="637"/>
      <c r="N418" s="628"/>
      <c r="O418" s="628"/>
      <c r="P418" s="637"/>
      <c r="Q418" s="637"/>
      <c r="R418" s="633"/>
      <c r="S418" s="638"/>
    </row>
    <row r="419" spans="1:19" ht="14.45" customHeight="1" x14ac:dyDescent="0.2">
      <c r="A419" s="627" t="s">
        <v>1864</v>
      </c>
      <c r="B419" s="628" t="s">
        <v>1865</v>
      </c>
      <c r="C419" s="628" t="s">
        <v>576</v>
      </c>
      <c r="D419" s="628" t="s">
        <v>952</v>
      </c>
      <c r="E419" s="628" t="s">
        <v>1926</v>
      </c>
      <c r="F419" s="628" t="s">
        <v>1947</v>
      </c>
      <c r="G419" s="628" t="s">
        <v>1948</v>
      </c>
      <c r="H419" s="637">
        <v>26</v>
      </c>
      <c r="I419" s="637">
        <v>37232</v>
      </c>
      <c r="J419" s="628">
        <v>0.7402723928819962</v>
      </c>
      <c r="K419" s="628">
        <v>1432</v>
      </c>
      <c r="L419" s="637">
        <v>35</v>
      </c>
      <c r="M419" s="637">
        <v>50295</v>
      </c>
      <c r="N419" s="628">
        <v>1</v>
      </c>
      <c r="O419" s="628">
        <v>1437</v>
      </c>
      <c r="P419" s="637">
        <v>13</v>
      </c>
      <c r="Q419" s="637">
        <v>18733</v>
      </c>
      <c r="R419" s="633">
        <v>0.37246247141863009</v>
      </c>
      <c r="S419" s="638">
        <v>1441</v>
      </c>
    </row>
    <row r="420" spans="1:19" ht="14.45" customHeight="1" x14ac:dyDescent="0.2">
      <c r="A420" s="627" t="s">
        <v>1864</v>
      </c>
      <c r="B420" s="628" t="s">
        <v>1865</v>
      </c>
      <c r="C420" s="628" t="s">
        <v>576</v>
      </c>
      <c r="D420" s="628" t="s">
        <v>952</v>
      </c>
      <c r="E420" s="628" t="s">
        <v>1926</v>
      </c>
      <c r="F420" s="628" t="s">
        <v>1949</v>
      </c>
      <c r="G420" s="628" t="s">
        <v>1950</v>
      </c>
      <c r="H420" s="637">
        <v>15</v>
      </c>
      <c r="I420" s="637">
        <v>28715</v>
      </c>
      <c r="J420" s="628">
        <v>2.4926215277777777</v>
      </c>
      <c r="K420" s="628">
        <v>1914.3333333333333</v>
      </c>
      <c r="L420" s="637">
        <v>6</v>
      </c>
      <c r="M420" s="637">
        <v>11520</v>
      </c>
      <c r="N420" s="628">
        <v>1</v>
      </c>
      <c r="O420" s="628">
        <v>1920</v>
      </c>
      <c r="P420" s="637">
        <v>3</v>
      </c>
      <c r="Q420" s="637">
        <v>5775</v>
      </c>
      <c r="R420" s="633">
        <v>0.50130208333333337</v>
      </c>
      <c r="S420" s="638">
        <v>1925</v>
      </c>
    </row>
    <row r="421" spans="1:19" ht="14.45" customHeight="1" x14ac:dyDescent="0.2">
      <c r="A421" s="627" t="s">
        <v>1864</v>
      </c>
      <c r="B421" s="628" t="s">
        <v>1865</v>
      </c>
      <c r="C421" s="628" t="s">
        <v>576</v>
      </c>
      <c r="D421" s="628" t="s">
        <v>952</v>
      </c>
      <c r="E421" s="628" t="s">
        <v>1926</v>
      </c>
      <c r="F421" s="628" t="s">
        <v>1953</v>
      </c>
      <c r="G421" s="628" t="s">
        <v>1954</v>
      </c>
      <c r="H421" s="637">
        <v>39</v>
      </c>
      <c r="I421" s="637">
        <v>47346</v>
      </c>
      <c r="J421" s="628">
        <v>1.7654560369900814</v>
      </c>
      <c r="K421" s="628">
        <v>1214</v>
      </c>
      <c r="L421" s="637">
        <v>22</v>
      </c>
      <c r="M421" s="637">
        <v>26818</v>
      </c>
      <c r="N421" s="628">
        <v>1</v>
      </c>
      <c r="O421" s="628">
        <v>1219</v>
      </c>
      <c r="P421" s="637">
        <v>14</v>
      </c>
      <c r="Q421" s="637">
        <v>17122</v>
      </c>
      <c r="R421" s="633">
        <v>0.63845178611380415</v>
      </c>
      <c r="S421" s="638">
        <v>1223</v>
      </c>
    </row>
    <row r="422" spans="1:19" ht="14.45" customHeight="1" x14ac:dyDescent="0.2">
      <c r="A422" s="627" t="s">
        <v>1864</v>
      </c>
      <c r="B422" s="628" t="s">
        <v>1865</v>
      </c>
      <c r="C422" s="628" t="s">
        <v>576</v>
      </c>
      <c r="D422" s="628" t="s">
        <v>952</v>
      </c>
      <c r="E422" s="628" t="s">
        <v>1926</v>
      </c>
      <c r="F422" s="628" t="s">
        <v>1955</v>
      </c>
      <c r="G422" s="628" t="s">
        <v>1956</v>
      </c>
      <c r="H422" s="637">
        <v>7</v>
      </c>
      <c r="I422" s="637">
        <v>4774</v>
      </c>
      <c r="J422" s="628"/>
      <c r="K422" s="628">
        <v>682</v>
      </c>
      <c r="L422" s="637"/>
      <c r="M422" s="637"/>
      <c r="N422" s="628"/>
      <c r="O422" s="628"/>
      <c r="P422" s="637"/>
      <c r="Q422" s="637"/>
      <c r="R422" s="633"/>
      <c r="S422" s="638"/>
    </row>
    <row r="423" spans="1:19" ht="14.45" customHeight="1" x14ac:dyDescent="0.2">
      <c r="A423" s="627" t="s">
        <v>1864</v>
      </c>
      <c r="B423" s="628" t="s">
        <v>1865</v>
      </c>
      <c r="C423" s="628" t="s">
        <v>576</v>
      </c>
      <c r="D423" s="628" t="s">
        <v>952</v>
      </c>
      <c r="E423" s="628" t="s">
        <v>1926</v>
      </c>
      <c r="F423" s="628" t="s">
        <v>1957</v>
      </c>
      <c r="G423" s="628" t="s">
        <v>1958</v>
      </c>
      <c r="H423" s="637">
        <v>35</v>
      </c>
      <c r="I423" s="637">
        <v>25095</v>
      </c>
      <c r="J423" s="628">
        <v>0.89369658119658124</v>
      </c>
      <c r="K423" s="628">
        <v>717</v>
      </c>
      <c r="L423" s="637">
        <v>39</v>
      </c>
      <c r="M423" s="637">
        <v>28080</v>
      </c>
      <c r="N423" s="628">
        <v>1</v>
      </c>
      <c r="O423" s="628">
        <v>720</v>
      </c>
      <c r="P423" s="637">
        <v>22</v>
      </c>
      <c r="Q423" s="637">
        <v>15884</v>
      </c>
      <c r="R423" s="633">
        <v>0.56566951566951562</v>
      </c>
      <c r="S423" s="638">
        <v>722</v>
      </c>
    </row>
    <row r="424" spans="1:19" ht="14.45" customHeight="1" x14ac:dyDescent="0.2">
      <c r="A424" s="627" t="s">
        <v>1864</v>
      </c>
      <c r="B424" s="628" t="s">
        <v>1865</v>
      </c>
      <c r="C424" s="628" t="s">
        <v>576</v>
      </c>
      <c r="D424" s="628" t="s">
        <v>952</v>
      </c>
      <c r="E424" s="628" t="s">
        <v>1926</v>
      </c>
      <c r="F424" s="628" t="s">
        <v>1959</v>
      </c>
      <c r="G424" s="628" t="s">
        <v>1960</v>
      </c>
      <c r="H424" s="637">
        <v>2</v>
      </c>
      <c r="I424" s="637">
        <v>5282</v>
      </c>
      <c r="J424" s="628">
        <v>1.9932075471698114</v>
      </c>
      <c r="K424" s="628">
        <v>2641</v>
      </c>
      <c r="L424" s="637">
        <v>1</v>
      </c>
      <c r="M424" s="637">
        <v>2650</v>
      </c>
      <c r="N424" s="628">
        <v>1</v>
      </c>
      <c r="O424" s="628">
        <v>2650</v>
      </c>
      <c r="P424" s="637"/>
      <c r="Q424" s="637"/>
      <c r="R424" s="633"/>
      <c r="S424" s="638"/>
    </row>
    <row r="425" spans="1:19" ht="14.45" customHeight="1" x14ac:dyDescent="0.2">
      <c r="A425" s="627" t="s">
        <v>1864</v>
      </c>
      <c r="B425" s="628" t="s">
        <v>1865</v>
      </c>
      <c r="C425" s="628" t="s">
        <v>576</v>
      </c>
      <c r="D425" s="628" t="s">
        <v>952</v>
      </c>
      <c r="E425" s="628" t="s">
        <v>1926</v>
      </c>
      <c r="F425" s="628" t="s">
        <v>1961</v>
      </c>
      <c r="G425" s="628" t="s">
        <v>1962</v>
      </c>
      <c r="H425" s="637">
        <v>664</v>
      </c>
      <c r="I425" s="637">
        <v>1212464</v>
      </c>
      <c r="J425" s="628">
        <v>1.4780954981664975</v>
      </c>
      <c r="K425" s="628">
        <v>1826</v>
      </c>
      <c r="L425" s="637">
        <v>448</v>
      </c>
      <c r="M425" s="637">
        <v>820288</v>
      </c>
      <c r="N425" s="628">
        <v>1</v>
      </c>
      <c r="O425" s="628">
        <v>1831</v>
      </c>
      <c r="P425" s="637">
        <v>316</v>
      </c>
      <c r="Q425" s="637">
        <v>579860</v>
      </c>
      <c r="R425" s="633">
        <v>0.70689806506982911</v>
      </c>
      <c r="S425" s="638">
        <v>1835</v>
      </c>
    </row>
    <row r="426" spans="1:19" ht="14.45" customHeight="1" x14ac:dyDescent="0.2">
      <c r="A426" s="627" t="s">
        <v>1864</v>
      </c>
      <c r="B426" s="628" t="s">
        <v>1865</v>
      </c>
      <c r="C426" s="628" t="s">
        <v>576</v>
      </c>
      <c r="D426" s="628" t="s">
        <v>952</v>
      </c>
      <c r="E426" s="628" t="s">
        <v>1926</v>
      </c>
      <c r="F426" s="628" t="s">
        <v>1963</v>
      </c>
      <c r="G426" s="628" t="s">
        <v>1964</v>
      </c>
      <c r="H426" s="637">
        <v>36</v>
      </c>
      <c r="I426" s="637">
        <v>15480</v>
      </c>
      <c r="J426" s="628">
        <v>1.9953596287703017</v>
      </c>
      <c r="K426" s="628">
        <v>430</v>
      </c>
      <c r="L426" s="637">
        <v>18</v>
      </c>
      <c r="M426" s="637">
        <v>7758</v>
      </c>
      <c r="N426" s="628">
        <v>1</v>
      </c>
      <c r="O426" s="628">
        <v>431</v>
      </c>
      <c r="P426" s="637">
        <v>15</v>
      </c>
      <c r="Q426" s="637">
        <v>6495</v>
      </c>
      <c r="R426" s="633">
        <v>0.83720030935808198</v>
      </c>
      <c r="S426" s="638">
        <v>433</v>
      </c>
    </row>
    <row r="427" spans="1:19" ht="14.45" customHeight="1" x14ac:dyDescent="0.2">
      <c r="A427" s="627" t="s">
        <v>1864</v>
      </c>
      <c r="B427" s="628" t="s">
        <v>1865</v>
      </c>
      <c r="C427" s="628" t="s">
        <v>576</v>
      </c>
      <c r="D427" s="628" t="s">
        <v>952</v>
      </c>
      <c r="E427" s="628" t="s">
        <v>1926</v>
      </c>
      <c r="F427" s="628" t="s">
        <v>1965</v>
      </c>
      <c r="G427" s="628" t="s">
        <v>1966</v>
      </c>
      <c r="H427" s="637">
        <v>85</v>
      </c>
      <c r="I427" s="637">
        <v>299370</v>
      </c>
      <c r="J427" s="628">
        <v>1.3666992321247591</v>
      </c>
      <c r="K427" s="628">
        <v>3522</v>
      </c>
      <c r="L427" s="637">
        <v>62</v>
      </c>
      <c r="M427" s="637">
        <v>219046</v>
      </c>
      <c r="N427" s="628">
        <v>1</v>
      </c>
      <c r="O427" s="628">
        <v>3533</v>
      </c>
      <c r="P427" s="637">
        <v>29</v>
      </c>
      <c r="Q427" s="637">
        <v>102747</v>
      </c>
      <c r="R427" s="633">
        <v>0.46906585831286579</v>
      </c>
      <c r="S427" s="638">
        <v>3543</v>
      </c>
    </row>
    <row r="428" spans="1:19" ht="14.45" customHeight="1" x14ac:dyDescent="0.2">
      <c r="A428" s="627" t="s">
        <v>1864</v>
      </c>
      <c r="B428" s="628" t="s">
        <v>1865</v>
      </c>
      <c r="C428" s="628" t="s">
        <v>576</v>
      </c>
      <c r="D428" s="628" t="s">
        <v>952</v>
      </c>
      <c r="E428" s="628" t="s">
        <v>1926</v>
      </c>
      <c r="F428" s="628" t="s">
        <v>1979</v>
      </c>
      <c r="G428" s="628" t="s">
        <v>1980</v>
      </c>
      <c r="H428" s="637">
        <v>18</v>
      </c>
      <c r="I428" s="637">
        <v>7877</v>
      </c>
      <c r="J428" s="628">
        <v>2.5691454664057405</v>
      </c>
      <c r="K428" s="628">
        <v>437.61111111111109</v>
      </c>
      <c r="L428" s="637">
        <v>7</v>
      </c>
      <c r="M428" s="637">
        <v>3066</v>
      </c>
      <c r="N428" s="628">
        <v>1</v>
      </c>
      <c r="O428" s="628">
        <v>438</v>
      </c>
      <c r="P428" s="637">
        <v>8</v>
      </c>
      <c r="Q428" s="637">
        <v>3520</v>
      </c>
      <c r="R428" s="633">
        <v>1.1480756686236138</v>
      </c>
      <c r="S428" s="638">
        <v>440</v>
      </c>
    </row>
    <row r="429" spans="1:19" ht="14.45" customHeight="1" x14ac:dyDescent="0.2">
      <c r="A429" s="627" t="s">
        <v>1864</v>
      </c>
      <c r="B429" s="628" t="s">
        <v>1865</v>
      </c>
      <c r="C429" s="628" t="s">
        <v>576</v>
      </c>
      <c r="D429" s="628" t="s">
        <v>952</v>
      </c>
      <c r="E429" s="628" t="s">
        <v>1926</v>
      </c>
      <c r="F429" s="628" t="s">
        <v>1981</v>
      </c>
      <c r="G429" s="628" t="s">
        <v>1982</v>
      </c>
      <c r="H429" s="637">
        <v>268</v>
      </c>
      <c r="I429" s="637">
        <v>359862</v>
      </c>
      <c r="J429" s="628">
        <v>1.4519463542171007</v>
      </c>
      <c r="K429" s="628">
        <v>1342.7686567164178</v>
      </c>
      <c r="L429" s="637">
        <v>184</v>
      </c>
      <c r="M429" s="637">
        <v>247848</v>
      </c>
      <c r="N429" s="628">
        <v>1</v>
      </c>
      <c r="O429" s="628">
        <v>1347</v>
      </c>
      <c r="P429" s="637">
        <v>127</v>
      </c>
      <c r="Q429" s="637">
        <v>171577</v>
      </c>
      <c r="R429" s="633">
        <v>0.69226703463413064</v>
      </c>
      <c r="S429" s="638">
        <v>1351</v>
      </c>
    </row>
    <row r="430" spans="1:19" ht="14.45" customHeight="1" x14ac:dyDescent="0.2">
      <c r="A430" s="627" t="s">
        <v>1864</v>
      </c>
      <c r="B430" s="628" t="s">
        <v>1865</v>
      </c>
      <c r="C430" s="628" t="s">
        <v>576</v>
      </c>
      <c r="D430" s="628" t="s">
        <v>952</v>
      </c>
      <c r="E430" s="628" t="s">
        <v>1926</v>
      </c>
      <c r="F430" s="628" t="s">
        <v>1983</v>
      </c>
      <c r="G430" s="628" t="s">
        <v>1984</v>
      </c>
      <c r="H430" s="637">
        <v>45</v>
      </c>
      <c r="I430" s="637">
        <v>22964</v>
      </c>
      <c r="J430" s="628">
        <v>2.3606085526315788</v>
      </c>
      <c r="K430" s="628">
        <v>510.31111111111113</v>
      </c>
      <c r="L430" s="637">
        <v>19</v>
      </c>
      <c r="M430" s="637">
        <v>9728</v>
      </c>
      <c r="N430" s="628">
        <v>1</v>
      </c>
      <c r="O430" s="628">
        <v>512</v>
      </c>
      <c r="P430" s="637">
        <v>19</v>
      </c>
      <c r="Q430" s="637">
        <v>9766</v>
      </c>
      <c r="R430" s="633">
        <v>1.00390625</v>
      </c>
      <c r="S430" s="638">
        <v>514</v>
      </c>
    </row>
    <row r="431" spans="1:19" ht="14.45" customHeight="1" x14ac:dyDescent="0.2">
      <c r="A431" s="627" t="s">
        <v>1864</v>
      </c>
      <c r="B431" s="628" t="s">
        <v>1865</v>
      </c>
      <c r="C431" s="628" t="s">
        <v>576</v>
      </c>
      <c r="D431" s="628" t="s">
        <v>952</v>
      </c>
      <c r="E431" s="628" t="s">
        <v>1926</v>
      </c>
      <c r="F431" s="628" t="s">
        <v>1985</v>
      </c>
      <c r="G431" s="628" t="s">
        <v>1986</v>
      </c>
      <c r="H431" s="637">
        <v>28</v>
      </c>
      <c r="I431" s="637">
        <v>65324</v>
      </c>
      <c r="J431" s="628">
        <v>1.6407293916712715</v>
      </c>
      <c r="K431" s="628">
        <v>2333</v>
      </c>
      <c r="L431" s="637">
        <v>17</v>
      </c>
      <c r="M431" s="637">
        <v>39814</v>
      </c>
      <c r="N431" s="628">
        <v>1</v>
      </c>
      <c r="O431" s="628">
        <v>2342</v>
      </c>
      <c r="P431" s="637">
        <v>7</v>
      </c>
      <c r="Q431" s="637">
        <v>16457</v>
      </c>
      <c r="R431" s="633">
        <v>0.41334706384688802</v>
      </c>
      <c r="S431" s="638">
        <v>2351</v>
      </c>
    </row>
    <row r="432" spans="1:19" ht="14.45" customHeight="1" x14ac:dyDescent="0.2">
      <c r="A432" s="627" t="s">
        <v>1864</v>
      </c>
      <c r="B432" s="628" t="s">
        <v>1865</v>
      </c>
      <c r="C432" s="628" t="s">
        <v>576</v>
      </c>
      <c r="D432" s="628" t="s">
        <v>952</v>
      </c>
      <c r="E432" s="628" t="s">
        <v>1926</v>
      </c>
      <c r="F432" s="628" t="s">
        <v>1987</v>
      </c>
      <c r="G432" s="628" t="s">
        <v>1988</v>
      </c>
      <c r="H432" s="637">
        <v>46</v>
      </c>
      <c r="I432" s="637">
        <v>121854</v>
      </c>
      <c r="J432" s="628">
        <v>1.5281414597441685</v>
      </c>
      <c r="K432" s="628">
        <v>2649</v>
      </c>
      <c r="L432" s="637">
        <v>30</v>
      </c>
      <c r="M432" s="637">
        <v>79740</v>
      </c>
      <c r="N432" s="628">
        <v>1</v>
      </c>
      <c r="O432" s="628">
        <v>2658</v>
      </c>
      <c r="P432" s="637">
        <v>15</v>
      </c>
      <c r="Q432" s="637">
        <v>40005</v>
      </c>
      <c r="R432" s="633">
        <v>0.50169300225733637</v>
      </c>
      <c r="S432" s="638">
        <v>2667</v>
      </c>
    </row>
    <row r="433" spans="1:19" ht="14.45" customHeight="1" x14ac:dyDescent="0.2">
      <c r="A433" s="627" t="s">
        <v>1864</v>
      </c>
      <c r="B433" s="628" t="s">
        <v>1865</v>
      </c>
      <c r="C433" s="628" t="s">
        <v>576</v>
      </c>
      <c r="D433" s="628" t="s">
        <v>952</v>
      </c>
      <c r="E433" s="628" t="s">
        <v>1926</v>
      </c>
      <c r="F433" s="628" t="s">
        <v>1993</v>
      </c>
      <c r="G433" s="628" t="s">
        <v>1994</v>
      </c>
      <c r="H433" s="637">
        <v>1</v>
      </c>
      <c r="I433" s="637">
        <v>196</v>
      </c>
      <c r="J433" s="628"/>
      <c r="K433" s="628">
        <v>196</v>
      </c>
      <c r="L433" s="637"/>
      <c r="M433" s="637"/>
      <c r="N433" s="628"/>
      <c r="O433" s="628"/>
      <c r="P433" s="637"/>
      <c r="Q433" s="637"/>
      <c r="R433" s="633"/>
      <c r="S433" s="638"/>
    </row>
    <row r="434" spans="1:19" ht="14.45" customHeight="1" x14ac:dyDescent="0.2">
      <c r="A434" s="627" t="s">
        <v>1864</v>
      </c>
      <c r="B434" s="628" t="s">
        <v>1865</v>
      </c>
      <c r="C434" s="628" t="s">
        <v>576</v>
      </c>
      <c r="D434" s="628" t="s">
        <v>952</v>
      </c>
      <c r="E434" s="628" t="s">
        <v>1926</v>
      </c>
      <c r="F434" s="628" t="s">
        <v>1997</v>
      </c>
      <c r="G434" s="628" t="s">
        <v>1998</v>
      </c>
      <c r="H434" s="637">
        <v>2</v>
      </c>
      <c r="I434" s="637">
        <v>1052</v>
      </c>
      <c r="J434" s="628">
        <v>0.39924098671726754</v>
      </c>
      <c r="K434" s="628">
        <v>526</v>
      </c>
      <c r="L434" s="637">
        <v>5</v>
      </c>
      <c r="M434" s="637">
        <v>2635</v>
      </c>
      <c r="N434" s="628">
        <v>1</v>
      </c>
      <c r="O434" s="628">
        <v>527</v>
      </c>
      <c r="P434" s="637">
        <v>3</v>
      </c>
      <c r="Q434" s="637">
        <v>1587</v>
      </c>
      <c r="R434" s="633">
        <v>0.60227703984819736</v>
      </c>
      <c r="S434" s="638">
        <v>529</v>
      </c>
    </row>
    <row r="435" spans="1:19" ht="14.45" customHeight="1" x14ac:dyDescent="0.2">
      <c r="A435" s="627" t="s">
        <v>1864</v>
      </c>
      <c r="B435" s="628" t="s">
        <v>1865</v>
      </c>
      <c r="C435" s="628" t="s">
        <v>576</v>
      </c>
      <c r="D435" s="628" t="s">
        <v>952</v>
      </c>
      <c r="E435" s="628" t="s">
        <v>1926</v>
      </c>
      <c r="F435" s="628" t="s">
        <v>1999</v>
      </c>
      <c r="G435" s="628" t="s">
        <v>2000</v>
      </c>
      <c r="H435" s="637"/>
      <c r="I435" s="637"/>
      <c r="J435" s="628"/>
      <c r="K435" s="628"/>
      <c r="L435" s="637">
        <v>4</v>
      </c>
      <c r="M435" s="637">
        <v>572</v>
      </c>
      <c r="N435" s="628">
        <v>1</v>
      </c>
      <c r="O435" s="628">
        <v>143</v>
      </c>
      <c r="P435" s="637"/>
      <c r="Q435" s="637"/>
      <c r="R435" s="633"/>
      <c r="S435" s="638"/>
    </row>
    <row r="436" spans="1:19" ht="14.45" customHeight="1" x14ac:dyDescent="0.2">
      <c r="A436" s="627" t="s">
        <v>1864</v>
      </c>
      <c r="B436" s="628" t="s">
        <v>1865</v>
      </c>
      <c r="C436" s="628" t="s">
        <v>576</v>
      </c>
      <c r="D436" s="628" t="s">
        <v>952</v>
      </c>
      <c r="E436" s="628" t="s">
        <v>1926</v>
      </c>
      <c r="F436" s="628" t="s">
        <v>2005</v>
      </c>
      <c r="G436" s="628" t="s">
        <v>2006</v>
      </c>
      <c r="H436" s="637">
        <v>30</v>
      </c>
      <c r="I436" s="637">
        <v>21570</v>
      </c>
      <c r="J436" s="628">
        <v>1.659741458910434</v>
      </c>
      <c r="K436" s="628">
        <v>719</v>
      </c>
      <c r="L436" s="637">
        <v>18</v>
      </c>
      <c r="M436" s="637">
        <v>12996</v>
      </c>
      <c r="N436" s="628">
        <v>1</v>
      </c>
      <c r="O436" s="628">
        <v>722</v>
      </c>
      <c r="P436" s="637">
        <v>7</v>
      </c>
      <c r="Q436" s="637">
        <v>5068</v>
      </c>
      <c r="R436" s="633">
        <v>0.3899661434287473</v>
      </c>
      <c r="S436" s="638">
        <v>724</v>
      </c>
    </row>
    <row r="437" spans="1:19" ht="14.45" customHeight="1" x14ac:dyDescent="0.2">
      <c r="A437" s="627" t="s">
        <v>1864</v>
      </c>
      <c r="B437" s="628" t="s">
        <v>1865</v>
      </c>
      <c r="C437" s="628" t="s">
        <v>576</v>
      </c>
      <c r="D437" s="628" t="s">
        <v>952</v>
      </c>
      <c r="E437" s="628" t="s">
        <v>1926</v>
      </c>
      <c r="F437" s="628" t="s">
        <v>2015</v>
      </c>
      <c r="G437" s="628" t="s">
        <v>2016</v>
      </c>
      <c r="H437" s="637">
        <v>1</v>
      </c>
      <c r="I437" s="637">
        <v>671</v>
      </c>
      <c r="J437" s="628"/>
      <c r="K437" s="628">
        <v>671</v>
      </c>
      <c r="L437" s="637"/>
      <c r="M437" s="637"/>
      <c r="N437" s="628"/>
      <c r="O437" s="628"/>
      <c r="P437" s="637"/>
      <c r="Q437" s="637"/>
      <c r="R437" s="633"/>
      <c r="S437" s="638"/>
    </row>
    <row r="438" spans="1:19" ht="14.45" customHeight="1" x14ac:dyDescent="0.2">
      <c r="A438" s="627" t="s">
        <v>1864</v>
      </c>
      <c r="B438" s="628" t="s">
        <v>1865</v>
      </c>
      <c r="C438" s="628" t="s">
        <v>576</v>
      </c>
      <c r="D438" s="628" t="s">
        <v>948</v>
      </c>
      <c r="E438" s="628" t="s">
        <v>1869</v>
      </c>
      <c r="F438" s="628" t="s">
        <v>1872</v>
      </c>
      <c r="G438" s="628" t="s">
        <v>1873</v>
      </c>
      <c r="H438" s="637">
        <v>367</v>
      </c>
      <c r="I438" s="637">
        <v>946.8599999999999</v>
      </c>
      <c r="J438" s="628">
        <v>1.8549515133705552</v>
      </c>
      <c r="K438" s="628">
        <v>2.5799999999999996</v>
      </c>
      <c r="L438" s="637">
        <v>205</v>
      </c>
      <c r="M438" s="637">
        <v>510.45</v>
      </c>
      <c r="N438" s="628">
        <v>1</v>
      </c>
      <c r="O438" s="628">
        <v>2.4899999999999998</v>
      </c>
      <c r="P438" s="637">
        <v>3239</v>
      </c>
      <c r="Q438" s="637">
        <v>8065.11</v>
      </c>
      <c r="R438" s="633">
        <v>15.799999999999999</v>
      </c>
      <c r="S438" s="638">
        <v>2.4899999999999998</v>
      </c>
    </row>
    <row r="439" spans="1:19" ht="14.45" customHeight="1" x14ac:dyDescent="0.2">
      <c r="A439" s="627" t="s">
        <v>1864</v>
      </c>
      <c r="B439" s="628" t="s">
        <v>1865</v>
      </c>
      <c r="C439" s="628" t="s">
        <v>576</v>
      </c>
      <c r="D439" s="628" t="s">
        <v>948</v>
      </c>
      <c r="E439" s="628" t="s">
        <v>1869</v>
      </c>
      <c r="F439" s="628" t="s">
        <v>1874</v>
      </c>
      <c r="G439" s="628" t="s">
        <v>1875</v>
      </c>
      <c r="H439" s="637">
        <v>1280</v>
      </c>
      <c r="I439" s="637">
        <v>9203.1999999999989</v>
      </c>
      <c r="J439" s="628">
        <v>7.2012519561815331</v>
      </c>
      <c r="K439" s="628">
        <v>7.1899999999999995</v>
      </c>
      <c r="L439" s="637">
        <v>180</v>
      </c>
      <c r="M439" s="637">
        <v>1278</v>
      </c>
      <c r="N439" s="628">
        <v>1</v>
      </c>
      <c r="O439" s="628">
        <v>7.1</v>
      </c>
      <c r="P439" s="637">
        <v>4620</v>
      </c>
      <c r="Q439" s="637">
        <v>33033</v>
      </c>
      <c r="R439" s="633">
        <v>25.847417840375588</v>
      </c>
      <c r="S439" s="638">
        <v>7.15</v>
      </c>
    </row>
    <row r="440" spans="1:19" ht="14.45" customHeight="1" x14ac:dyDescent="0.2">
      <c r="A440" s="627" t="s">
        <v>1864</v>
      </c>
      <c r="B440" s="628" t="s">
        <v>1865</v>
      </c>
      <c r="C440" s="628" t="s">
        <v>576</v>
      </c>
      <c r="D440" s="628" t="s">
        <v>948</v>
      </c>
      <c r="E440" s="628" t="s">
        <v>1869</v>
      </c>
      <c r="F440" s="628" t="s">
        <v>1878</v>
      </c>
      <c r="G440" s="628" t="s">
        <v>1879</v>
      </c>
      <c r="H440" s="637"/>
      <c r="I440" s="637"/>
      <c r="J440" s="628"/>
      <c r="K440" s="628"/>
      <c r="L440" s="637"/>
      <c r="M440" s="637"/>
      <c r="N440" s="628"/>
      <c r="O440" s="628"/>
      <c r="P440" s="637">
        <v>7598</v>
      </c>
      <c r="Q440" s="637">
        <v>39357.64</v>
      </c>
      <c r="R440" s="633"/>
      <c r="S440" s="638">
        <v>5.18</v>
      </c>
    </row>
    <row r="441" spans="1:19" ht="14.45" customHeight="1" x14ac:dyDescent="0.2">
      <c r="A441" s="627" t="s">
        <v>1864</v>
      </c>
      <c r="B441" s="628" t="s">
        <v>1865</v>
      </c>
      <c r="C441" s="628" t="s">
        <v>576</v>
      </c>
      <c r="D441" s="628" t="s">
        <v>948</v>
      </c>
      <c r="E441" s="628" t="s">
        <v>1869</v>
      </c>
      <c r="F441" s="628" t="s">
        <v>1880</v>
      </c>
      <c r="G441" s="628" t="s">
        <v>1881</v>
      </c>
      <c r="H441" s="637">
        <v>120</v>
      </c>
      <c r="I441" s="637">
        <v>1096.8</v>
      </c>
      <c r="J441" s="628">
        <v>0.69749694749694746</v>
      </c>
      <c r="K441" s="628">
        <v>9.1399999999999988</v>
      </c>
      <c r="L441" s="637">
        <v>168</v>
      </c>
      <c r="M441" s="637">
        <v>1572.48</v>
      </c>
      <c r="N441" s="628">
        <v>1</v>
      </c>
      <c r="O441" s="628">
        <v>9.36</v>
      </c>
      <c r="P441" s="637">
        <v>712</v>
      </c>
      <c r="Q441" s="637">
        <v>6607.3600000000006</v>
      </c>
      <c r="R441" s="633">
        <v>4.2018722018722023</v>
      </c>
      <c r="S441" s="638">
        <v>9.2800000000000011</v>
      </c>
    </row>
    <row r="442" spans="1:19" ht="14.45" customHeight="1" x14ac:dyDescent="0.2">
      <c r="A442" s="627" t="s">
        <v>1864</v>
      </c>
      <c r="B442" s="628" t="s">
        <v>1865</v>
      </c>
      <c r="C442" s="628" t="s">
        <v>576</v>
      </c>
      <c r="D442" s="628" t="s">
        <v>948</v>
      </c>
      <c r="E442" s="628" t="s">
        <v>1869</v>
      </c>
      <c r="F442" s="628" t="s">
        <v>1882</v>
      </c>
      <c r="G442" s="628" t="s">
        <v>1883</v>
      </c>
      <c r="H442" s="637">
        <v>323</v>
      </c>
      <c r="I442" s="637">
        <v>2965.14</v>
      </c>
      <c r="J442" s="628">
        <v>2.0890094406087076</v>
      </c>
      <c r="K442" s="628">
        <v>9.18</v>
      </c>
      <c r="L442" s="637">
        <v>151</v>
      </c>
      <c r="M442" s="637">
        <v>1419.4</v>
      </c>
      <c r="N442" s="628">
        <v>1</v>
      </c>
      <c r="O442" s="628">
        <v>9.4</v>
      </c>
      <c r="P442" s="637">
        <v>576</v>
      </c>
      <c r="Q442" s="637">
        <v>5368.32</v>
      </c>
      <c r="R442" s="633">
        <v>3.7821051148372549</v>
      </c>
      <c r="S442" s="638">
        <v>9.32</v>
      </c>
    </row>
    <row r="443" spans="1:19" ht="14.45" customHeight="1" x14ac:dyDescent="0.2">
      <c r="A443" s="627" t="s">
        <v>1864</v>
      </c>
      <c r="B443" s="628" t="s">
        <v>1865</v>
      </c>
      <c r="C443" s="628" t="s">
        <v>576</v>
      </c>
      <c r="D443" s="628" t="s">
        <v>948</v>
      </c>
      <c r="E443" s="628" t="s">
        <v>1869</v>
      </c>
      <c r="F443" s="628" t="s">
        <v>1886</v>
      </c>
      <c r="G443" s="628" t="s">
        <v>1887</v>
      </c>
      <c r="H443" s="637"/>
      <c r="I443" s="637"/>
      <c r="J443" s="628"/>
      <c r="K443" s="628"/>
      <c r="L443" s="637"/>
      <c r="M443" s="637"/>
      <c r="N443" s="628"/>
      <c r="O443" s="628"/>
      <c r="P443" s="637">
        <v>1</v>
      </c>
      <c r="Q443" s="637">
        <v>66.75</v>
      </c>
      <c r="R443" s="633"/>
      <c r="S443" s="638">
        <v>66.75</v>
      </c>
    </row>
    <row r="444" spans="1:19" ht="14.45" customHeight="1" x14ac:dyDescent="0.2">
      <c r="A444" s="627" t="s">
        <v>1864</v>
      </c>
      <c r="B444" s="628" t="s">
        <v>1865</v>
      </c>
      <c r="C444" s="628" t="s">
        <v>576</v>
      </c>
      <c r="D444" s="628" t="s">
        <v>948</v>
      </c>
      <c r="E444" s="628" t="s">
        <v>1869</v>
      </c>
      <c r="F444" s="628" t="s">
        <v>1890</v>
      </c>
      <c r="G444" s="628" t="s">
        <v>1891</v>
      </c>
      <c r="H444" s="637"/>
      <c r="I444" s="637"/>
      <c r="J444" s="628"/>
      <c r="K444" s="628"/>
      <c r="L444" s="637"/>
      <c r="M444" s="637"/>
      <c r="N444" s="628"/>
      <c r="O444" s="628"/>
      <c r="P444" s="637">
        <v>2265</v>
      </c>
      <c r="Q444" s="637">
        <v>45435.9</v>
      </c>
      <c r="R444" s="633"/>
      <c r="S444" s="638">
        <v>20.060000000000002</v>
      </c>
    </row>
    <row r="445" spans="1:19" ht="14.45" customHeight="1" x14ac:dyDescent="0.2">
      <c r="A445" s="627" t="s">
        <v>1864</v>
      </c>
      <c r="B445" s="628" t="s">
        <v>1865</v>
      </c>
      <c r="C445" s="628" t="s">
        <v>576</v>
      </c>
      <c r="D445" s="628" t="s">
        <v>948</v>
      </c>
      <c r="E445" s="628" t="s">
        <v>1869</v>
      </c>
      <c r="F445" s="628" t="s">
        <v>1896</v>
      </c>
      <c r="G445" s="628" t="s">
        <v>1897</v>
      </c>
      <c r="H445" s="637">
        <v>5</v>
      </c>
      <c r="I445" s="637">
        <v>9719.25</v>
      </c>
      <c r="J445" s="628"/>
      <c r="K445" s="628">
        <v>1943.85</v>
      </c>
      <c r="L445" s="637"/>
      <c r="M445" s="637"/>
      <c r="N445" s="628"/>
      <c r="O445" s="628"/>
      <c r="P445" s="637">
        <v>16</v>
      </c>
      <c r="Q445" s="637">
        <v>29537.919999999987</v>
      </c>
      <c r="R445" s="633"/>
      <c r="S445" s="638">
        <v>1846.1199999999992</v>
      </c>
    </row>
    <row r="446" spans="1:19" ht="14.45" customHeight="1" x14ac:dyDescent="0.2">
      <c r="A446" s="627" t="s">
        <v>1864</v>
      </c>
      <c r="B446" s="628" t="s">
        <v>1865</v>
      </c>
      <c r="C446" s="628" t="s">
        <v>576</v>
      </c>
      <c r="D446" s="628" t="s">
        <v>948</v>
      </c>
      <c r="E446" s="628" t="s">
        <v>1869</v>
      </c>
      <c r="F446" s="628" t="s">
        <v>1900</v>
      </c>
      <c r="G446" s="628" t="s">
        <v>1901</v>
      </c>
      <c r="H446" s="637">
        <v>13732</v>
      </c>
      <c r="I446" s="637">
        <v>51730.95</v>
      </c>
      <c r="J446" s="628">
        <v>1.1476939385212968</v>
      </c>
      <c r="K446" s="628">
        <v>3.7671824934459655</v>
      </c>
      <c r="L446" s="637">
        <v>12147</v>
      </c>
      <c r="M446" s="637">
        <v>45073.82</v>
      </c>
      <c r="N446" s="628">
        <v>1</v>
      </c>
      <c r="O446" s="628">
        <v>3.71069564501523</v>
      </c>
      <c r="P446" s="637">
        <v>43063</v>
      </c>
      <c r="Q446" s="637">
        <v>157610.57999999999</v>
      </c>
      <c r="R446" s="633">
        <v>3.4967211565383183</v>
      </c>
      <c r="S446" s="638">
        <v>3.6599999999999997</v>
      </c>
    </row>
    <row r="447" spans="1:19" ht="14.45" customHeight="1" x14ac:dyDescent="0.2">
      <c r="A447" s="627" t="s">
        <v>1864</v>
      </c>
      <c r="B447" s="628" t="s">
        <v>1865</v>
      </c>
      <c r="C447" s="628" t="s">
        <v>576</v>
      </c>
      <c r="D447" s="628" t="s">
        <v>948</v>
      </c>
      <c r="E447" s="628" t="s">
        <v>1869</v>
      </c>
      <c r="F447" s="628" t="s">
        <v>1904</v>
      </c>
      <c r="G447" s="628" t="s">
        <v>1905</v>
      </c>
      <c r="H447" s="637">
        <v>480</v>
      </c>
      <c r="I447" s="637">
        <v>76267.200000000012</v>
      </c>
      <c r="J447" s="628"/>
      <c r="K447" s="628">
        <v>158.89000000000001</v>
      </c>
      <c r="L447" s="637"/>
      <c r="M447" s="637"/>
      <c r="N447" s="628"/>
      <c r="O447" s="628"/>
      <c r="P447" s="637"/>
      <c r="Q447" s="637"/>
      <c r="R447" s="633"/>
      <c r="S447" s="638"/>
    </row>
    <row r="448" spans="1:19" ht="14.45" customHeight="1" x14ac:dyDescent="0.2">
      <c r="A448" s="627" t="s">
        <v>1864</v>
      </c>
      <c r="B448" s="628" t="s">
        <v>1865</v>
      </c>
      <c r="C448" s="628" t="s">
        <v>576</v>
      </c>
      <c r="D448" s="628" t="s">
        <v>948</v>
      </c>
      <c r="E448" s="628" t="s">
        <v>1869</v>
      </c>
      <c r="F448" s="628" t="s">
        <v>1906</v>
      </c>
      <c r="G448" s="628" t="s">
        <v>1907</v>
      </c>
      <c r="H448" s="637">
        <v>2504</v>
      </c>
      <c r="I448" s="637">
        <v>51307.4</v>
      </c>
      <c r="J448" s="628">
        <v>13.702435637218247</v>
      </c>
      <c r="K448" s="628">
        <v>20.490175718849841</v>
      </c>
      <c r="L448" s="637">
        <v>184</v>
      </c>
      <c r="M448" s="637">
        <v>3744.3999999999996</v>
      </c>
      <c r="N448" s="628">
        <v>1</v>
      </c>
      <c r="O448" s="628">
        <v>20.349999999999998</v>
      </c>
      <c r="P448" s="637">
        <v>5973</v>
      </c>
      <c r="Q448" s="637">
        <v>123043.79999999997</v>
      </c>
      <c r="R448" s="633">
        <v>32.860752056404223</v>
      </c>
      <c r="S448" s="638">
        <v>20.599999999999994</v>
      </c>
    </row>
    <row r="449" spans="1:19" ht="14.45" customHeight="1" x14ac:dyDescent="0.2">
      <c r="A449" s="627" t="s">
        <v>1864</v>
      </c>
      <c r="B449" s="628" t="s">
        <v>1865</v>
      </c>
      <c r="C449" s="628" t="s">
        <v>576</v>
      </c>
      <c r="D449" s="628" t="s">
        <v>948</v>
      </c>
      <c r="E449" s="628" t="s">
        <v>1869</v>
      </c>
      <c r="F449" s="628" t="s">
        <v>1912</v>
      </c>
      <c r="G449" s="628" t="s">
        <v>1913</v>
      </c>
      <c r="H449" s="637">
        <v>1350</v>
      </c>
      <c r="I449" s="637">
        <v>25785</v>
      </c>
      <c r="J449" s="628">
        <v>0.5198305737389296</v>
      </c>
      <c r="K449" s="628">
        <v>19.100000000000001</v>
      </c>
      <c r="L449" s="637">
        <v>2597</v>
      </c>
      <c r="M449" s="637">
        <v>49602.7</v>
      </c>
      <c r="N449" s="628">
        <v>1</v>
      </c>
      <c r="O449" s="628">
        <v>19.099999999999998</v>
      </c>
      <c r="P449" s="637">
        <v>818</v>
      </c>
      <c r="Q449" s="637">
        <v>15910.1</v>
      </c>
      <c r="R449" s="633">
        <v>0.32075068494255354</v>
      </c>
      <c r="S449" s="638">
        <v>19.45</v>
      </c>
    </row>
    <row r="450" spans="1:19" ht="14.45" customHeight="1" x14ac:dyDescent="0.2">
      <c r="A450" s="627" t="s">
        <v>1864</v>
      </c>
      <c r="B450" s="628" t="s">
        <v>1865</v>
      </c>
      <c r="C450" s="628" t="s">
        <v>576</v>
      </c>
      <c r="D450" s="628" t="s">
        <v>948</v>
      </c>
      <c r="E450" s="628" t="s">
        <v>1926</v>
      </c>
      <c r="F450" s="628" t="s">
        <v>1927</v>
      </c>
      <c r="G450" s="628" t="s">
        <v>1928</v>
      </c>
      <c r="H450" s="637">
        <v>1</v>
      </c>
      <c r="I450" s="637">
        <v>37</v>
      </c>
      <c r="J450" s="628"/>
      <c r="K450" s="628">
        <v>37</v>
      </c>
      <c r="L450" s="637"/>
      <c r="M450" s="637"/>
      <c r="N450" s="628"/>
      <c r="O450" s="628"/>
      <c r="P450" s="637">
        <v>11</v>
      </c>
      <c r="Q450" s="637">
        <v>418</v>
      </c>
      <c r="R450" s="633"/>
      <c r="S450" s="638">
        <v>38</v>
      </c>
    </row>
    <row r="451" spans="1:19" ht="14.45" customHeight="1" x14ac:dyDescent="0.2">
      <c r="A451" s="627" t="s">
        <v>1864</v>
      </c>
      <c r="B451" s="628" t="s">
        <v>1865</v>
      </c>
      <c r="C451" s="628" t="s">
        <v>576</v>
      </c>
      <c r="D451" s="628" t="s">
        <v>948</v>
      </c>
      <c r="E451" s="628" t="s">
        <v>1926</v>
      </c>
      <c r="F451" s="628" t="s">
        <v>1931</v>
      </c>
      <c r="G451" s="628" t="s">
        <v>1932</v>
      </c>
      <c r="H451" s="637"/>
      <c r="I451" s="637"/>
      <c r="J451" s="628"/>
      <c r="K451" s="628"/>
      <c r="L451" s="637"/>
      <c r="M451" s="637"/>
      <c r="N451" s="628"/>
      <c r="O451" s="628"/>
      <c r="P451" s="637">
        <v>141</v>
      </c>
      <c r="Q451" s="637">
        <v>25380</v>
      </c>
      <c r="R451" s="633"/>
      <c r="S451" s="638">
        <v>180</v>
      </c>
    </row>
    <row r="452" spans="1:19" ht="14.45" customHeight="1" x14ac:dyDescent="0.2">
      <c r="A452" s="627" t="s">
        <v>1864</v>
      </c>
      <c r="B452" s="628" t="s">
        <v>1865</v>
      </c>
      <c r="C452" s="628" t="s">
        <v>576</v>
      </c>
      <c r="D452" s="628" t="s">
        <v>948</v>
      </c>
      <c r="E452" s="628" t="s">
        <v>1926</v>
      </c>
      <c r="F452" s="628" t="s">
        <v>1939</v>
      </c>
      <c r="G452" s="628" t="s">
        <v>1940</v>
      </c>
      <c r="H452" s="637"/>
      <c r="I452" s="637"/>
      <c r="J452" s="628"/>
      <c r="K452" s="628"/>
      <c r="L452" s="637"/>
      <c r="M452" s="637"/>
      <c r="N452" s="628"/>
      <c r="O452" s="628"/>
      <c r="P452" s="637">
        <v>9</v>
      </c>
      <c r="Q452" s="637">
        <v>18468</v>
      </c>
      <c r="R452" s="633"/>
      <c r="S452" s="638">
        <v>2052</v>
      </c>
    </row>
    <row r="453" spans="1:19" ht="14.45" customHeight="1" x14ac:dyDescent="0.2">
      <c r="A453" s="627" t="s">
        <v>1864</v>
      </c>
      <c r="B453" s="628" t="s">
        <v>1865</v>
      </c>
      <c r="C453" s="628" t="s">
        <v>576</v>
      </c>
      <c r="D453" s="628" t="s">
        <v>948</v>
      </c>
      <c r="E453" s="628" t="s">
        <v>1926</v>
      </c>
      <c r="F453" s="628" t="s">
        <v>1947</v>
      </c>
      <c r="G453" s="628" t="s">
        <v>1948</v>
      </c>
      <c r="H453" s="637">
        <v>1</v>
      </c>
      <c r="I453" s="637">
        <v>1432</v>
      </c>
      <c r="J453" s="628"/>
      <c r="K453" s="628">
        <v>1432</v>
      </c>
      <c r="L453" s="637"/>
      <c r="M453" s="637"/>
      <c r="N453" s="628"/>
      <c r="O453" s="628"/>
      <c r="P453" s="637">
        <v>7</v>
      </c>
      <c r="Q453" s="637">
        <v>10087</v>
      </c>
      <c r="R453" s="633"/>
      <c r="S453" s="638">
        <v>1441</v>
      </c>
    </row>
    <row r="454" spans="1:19" ht="14.45" customHeight="1" x14ac:dyDescent="0.2">
      <c r="A454" s="627" t="s">
        <v>1864</v>
      </c>
      <c r="B454" s="628" t="s">
        <v>1865</v>
      </c>
      <c r="C454" s="628" t="s">
        <v>576</v>
      </c>
      <c r="D454" s="628" t="s">
        <v>948</v>
      </c>
      <c r="E454" s="628" t="s">
        <v>1926</v>
      </c>
      <c r="F454" s="628" t="s">
        <v>1949</v>
      </c>
      <c r="G454" s="628" t="s">
        <v>1950</v>
      </c>
      <c r="H454" s="637">
        <v>2</v>
      </c>
      <c r="I454" s="637">
        <v>3828</v>
      </c>
      <c r="J454" s="628">
        <v>1.9937499999999999</v>
      </c>
      <c r="K454" s="628">
        <v>1914</v>
      </c>
      <c r="L454" s="637">
        <v>1</v>
      </c>
      <c r="M454" s="637">
        <v>1920</v>
      </c>
      <c r="N454" s="628">
        <v>1</v>
      </c>
      <c r="O454" s="628">
        <v>1920</v>
      </c>
      <c r="P454" s="637">
        <v>3</v>
      </c>
      <c r="Q454" s="637">
        <v>5775</v>
      </c>
      <c r="R454" s="633">
        <v>3.0078125</v>
      </c>
      <c r="S454" s="638">
        <v>1925</v>
      </c>
    </row>
    <row r="455" spans="1:19" ht="14.45" customHeight="1" x14ac:dyDescent="0.2">
      <c r="A455" s="627" t="s">
        <v>1864</v>
      </c>
      <c r="B455" s="628" t="s">
        <v>1865</v>
      </c>
      <c r="C455" s="628" t="s">
        <v>576</v>
      </c>
      <c r="D455" s="628" t="s">
        <v>948</v>
      </c>
      <c r="E455" s="628" t="s">
        <v>1926</v>
      </c>
      <c r="F455" s="628" t="s">
        <v>1953</v>
      </c>
      <c r="G455" s="628" t="s">
        <v>1954</v>
      </c>
      <c r="H455" s="637">
        <v>3</v>
      </c>
      <c r="I455" s="637">
        <v>3642</v>
      </c>
      <c r="J455" s="628">
        <v>2.9876948318293683</v>
      </c>
      <c r="K455" s="628">
        <v>1214</v>
      </c>
      <c r="L455" s="637">
        <v>1</v>
      </c>
      <c r="M455" s="637">
        <v>1219</v>
      </c>
      <c r="N455" s="628">
        <v>1</v>
      </c>
      <c r="O455" s="628">
        <v>1219</v>
      </c>
      <c r="P455" s="637">
        <v>2</v>
      </c>
      <c r="Q455" s="637">
        <v>2446</v>
      </c>
      <c r="R455" s="633">
        <v>2.00656275635767</v>
      </c>
      <c r="S455" s="638">
        <v>1223</v>
      </c>
    </row>
    <row r="456" spans="1:19" ht="14.45" customHeight="1" x14ac:dyDescent="0.2">
      <c r="A456" s="627" t="s">
        <v>1864</v>
      </c>
      <c r="B456" s="628" t="s">
        <v>1865</v>
      </c>
      <c r="C456" s="628" t="s">
        <v>576</v>
      </c>
      <c r="D456" s="628" t="s">
        <v>948</v>
      </c>
      <c r="E456" s="628" t="s">
        <v>1926</v>
      </c>
      <c r="F456" s="628" t="s">
        <v>1955</v>
      </c>
      <c r="G456" s="628" t="s">
        <v>1956</v>
      </c>
      <c r="H456" s="637">
        <v>5</v>
      </c>
      <c r="I456" s="637">
        <v>3410</v>
      </c>
      <c r="J456" s="628"/>
      <c r="K456" s="628">
        <v>682</v>
      </c>
      <c r="L456" s="637"/>
      <c r="M456" s="637"/>
      <c r="N456" s="628"/>
      <c r="O456" s="628"/>
      <c r="P456" s="637">
        <v>16</v>
      </c>
      <c r="Q456" s="637">
        <v>10992</v>
      </c>
      <c r="R456" s="633"/>
      <c r="S456" s="638">
        <v>687</v>
      </c>
    </row>
    <row r="457" spans="1:19" ht="14.45" customHeight="1" x14ac:dyDescent="0.2">
      <c r="A457" s="627" t="s">
        <v>1864</v>
      </c>
      <c r="B457" s="628" t="s">
        <v>1865</v>
      </c>
      <c r="C457" s="628" t="s">
        <v>576</v>
      </c>
      <c r="D457" s="628" t="s">
        <v>948</v>
      </c>
      <c r="E457" s="628" t="s">
        <v>1926</v>
      </c>
      <c r="F457" s="628" t="s">
        <v>1957</v>
      </c>
      <c r="G457" s="628" t="s">
        <v>1958</v>
      </c>
      <c r="H457" s="637">
        <v>2</v>
      </c>
      <c r="I457" s="637">
        <v>1434</v>
      </c>
      <c r="J457" s="628">
        <v>1.9916666666666667</v>
      </c>
      <c r="K457" s="628">
        <v>717</v>
      </c>
      <c r="L457" s="637">
        <v>1</v>
      </c>
      <c r="M457" s="637">
        <v>720</v>
      </c>
      <c r="N457" s="628">
        <v>1</v>
      </c>
      <c r="O457" s="628">
        <v>720</v>
      </c>
      <c r="P457" s="637">
        <v>9</v>
      </c>
      <c r="Q457" s="637">
        <v>6498</v>
      </c>
      <c r="R457" s="633">
        <v>9.0250000000000004</v>
      </c>
      <c r="S457" s="638">
        <v>722</v>
      </c>
    </row>
    <row r="458" spans="1:19" ht="14.45" customHeight="1" x14ac:dyDescent="0.2">
      <c r="A458" s="627" t="s">
        <v>1864</v>
      </c>
      <c r="B458" s="628" t="s">
        <v>1865</v>
      </c>
      <c r="C458" s="628" t="s">
        <v>576</v>
      </c>
      <c r="D458" s="628" t="s">
        <v>948</v>
      </c>
      <c r="E458" s="628" t="s">
        <v>1926</v>
      </c>
      <c r="F458" s="628" t="s">
        <v>1959</v>
      </c>
      <c r="G458" s="628" t="s">
        <v>1960</v>
      </c>
      <c r="H458" s="637"/>
      <c r="I458" s="637"/>
      <c r="J458" s="628"/>
      <c r="K458" s="628"/>
      <c r="L458" s="637"/>
      <c r="M458" s="637"/>
      <c r="N458" s="628"/>
      <c r="O458" s="628"/>
      <c r="P458" s="637">
        <v>1</v>
      </c>
      <c r="Q458" s="637">
        <v>2659</v>
      </c>
      <c r="R458" s="633"/>
      <c r="S458" s="638">
        <v>2659</v>
      </c>
    </row>
    <row r="459" spans="1:19" ht="14.45" customHeight="1" x14ac:dyDescent="0.2">
      <c r="A459" s="627" t="s">
        <v>1864</v>
      </c>
      <c r="B459" s="628" t="s">
        <v>1865</v>
      </c>
      <c r="C459" s="628" t="s">
        <v>576</v>
      </c>
      <c r="D459" s="628" t="s">
        <v>948</v>
      </c>
      <c r="E459" s="628" t="s">
        <v>1926</v>
      </c>
      <c r="F459" s="628" t="s">
        <v>1961</v>
      </c>
      <c r="G459" s="628" t="s">
        <v>1962</v>
      </c>
      <c r="H459" s="637">
        <v>48</v>
      </c>
      <c r="I459" s="637">
        <v>87648</v>
      </c>
      <c r="J459" s="628">
        <v>1.3676835452914098</v>
      </c>
      <c r="K459" s="628">
        <v>1826</v>
      </c>
      <c r="L459" s="637">
        <v>35</v>
      </c>
      <c r="M459" s="637">
        <v>64085</v>
      </c>
      <c r="N459" s="628">
        <v>1</v>
      </c>
      <c r="O459" s="628">
        <v>1831</v>
      </c>
      <c r="P459" s="637">
        <v>178</v>
      </c>
      <c r="Q459" s="637">
        <v>326630</v>
      </c>
      <c r="R459" s="633">
        <v>5.0968245299211983</v>
      </c>
      <c r="S459" s="638">
        <v>1835</v>
      </c>
    </row>
    <row r="460" spans="1:19" ht="14.45" customHeight="1" x14ac:dyDescent="0.2">
      <c r="A460" s="627" t="s">
        <v>1864</v>
      </c>
      <c r="B460" s="628" t="s">
        <v>1865</v>
      </c>
      <c r="C460" s="628" t="s">
        <v>576</v>
      </c>
      <c r="D460" s="628" t="s">
        <v>948</v>
      </c>
      <c r="E460" s="628" t="s">
        <v>1926</v>
      </c>
      <c r="F460" s="628" t="s">
        <v>1963</v>
      </c>
      <c r="G460" s="628" t="s">
        <v>1964</v>
      </c>
      <c r="H460" s="637">
        <v>3</v>
      </c>
      <c r="I460" s="637">
        <v>1290</v>
      </c>
      <c r="J460" s="628"/>
      <c r="K460" s="628">
        <v>430</v>
      </c>
      <c r="L460" s="637"/>
      <c r="M460" s="637"/>
      <c r="N460" s="628"/>
      <c r="O460" s="628"/>
      <c r="P460" s="637">
        <v>6</v>
      </c>
      <c r="Q460" s="637">
        <v>2598</v>
      </c>
      <c r="R460" s="633"/>
      <c r="S460" s="638">
        <v>433</v>
      </c>
    </row>
    <row r="461" spans="1:19" ht="14.45" customHeight="1" x14ac:dyDescent="0.2">
      <c r="A461" s="627" t="s">
        <v>1864</v>
      </c>
      <c r="B461" s="628" t="s">
        <v>1865</v>
      </c>
      <c r="C461" s="628" t="s">
        <v>576</v>
      </c>
      <c r="D461" s="628" t="s">
        <v>948</v>
      </c>
      <c r="E461" s="628" t="s">
        <v>1926</v>
      </c>
      <c r="F461" s="628" t="s">
        <v>1965</v>
      </c>
      <c r="G461" s="628" t="s">
        <v>1966</v>
      </c>
      <c r="H461" s="637">
        <v>17</v>
      </c>
      <c r="I461" s="637">
        <v>59874</v>
      </c>
      <c r="J461" s="628">
        <v>16.947070478347015</v>
      </c>
      <c r="K461" s="628">
        <v>3522</v>
      </c>
      <c r="L461" s="637">
        <v>1</v>
      </c>
      <c r="M461" s="637">
        <v>3533</v>
      </c>
      <c r="N461" s="628">
        <v>1</v>
      </c>
      <c r="O461" s="628">
        <v>3533</v>
      </c>
      <c r="P461" s="637">
        <v>36</v>
      </c>
      <c r="Q461" s="637">
        <v>127548</v>
      </c>
      <c r="R461" s="633">
        <v>36.101896405321256</v>
      </c>
      <c r="S461" s="638">
        <v>3543</v>
      </c>
    </row>
    <row r="462" spans="1:19" ht="14.45" customHeight="1" x14ac:dyDescent="0.2">
      <c r="A462" s="627" t="s">
        <v>1864</v>
      </c>
      <c r="B462" s="628" t="s">
        <v>1865</v>
      </c>
      <c r="C462" s="628" t="s">
        <v>576</v>
      </c>
      <c r="D462" s="628" t="s">
        <v>948</v>
      </c>
      <c r="E462" s="628" t="s">
        <v>1926</v>
      </c>
      <c r="F462" s="628" t="s">
        <v>1969</v>
      </c>
      <c r="G462" s="628" t="s">
        <v>1970</v>
      </c>
      <c r="H462" s="637"/>
      <c r="I462" s="637"/>
      <c r="J462" s="628"/>
      <c r="K462" s="628"/>
      <c r="L462" s="637"/>
      <c r="M462" s="637"/>
      <c r="N462" s="628"/>
      <c r="O462" s="628"/>
      <c r="P462" s="637">
        <v>153</v>
      </c>
      <c r="Q462" s="637">
        <v>6456.67</v>
      </c>
      <c r="R462" s="633"/>
      <c r="S462" s="638">
        <v>42.200457516339867</v>
      </c>
    </row>
    <row r="463" spans="1:19" ht="14.45" customHeight="1" x14ac:dyDescent="0.2">
      <c r="A463" s="627" t="s">
        <v>1864</v>
      </c>
      <c r="B463" s="628" t="s">
        <v>1865</v>
      </c>
      <c r="C463" s="628" t="s">
        <v>576</v>
      </c>
      <c r="D463" s="628" t="s">
        <v>948</v>
      </c>
      <c r="E463" s="628" t="s">
        <v>1926</v>
      </c>
      <c r="F463" s="628" t="s">
        <v>1971</v>
      </c>
      <c r="G463" s="628" t="s">
        <v>1972</v>
      </c>
      <c r="H463" s="637"/>
      <c r="I463" s="637"/>
      <c r="J463" s="628"/>
      <c r="K463" s="628"/>
      <c r="L463" s="637"/>
      <c r="M463" s="637"/>
      <c r="N463" s="628"/>
      <c r="O463" s="628"/>
      <c r="P463" s="637">
        <v>137</v>
      </c>
      <c r="Q463" s="637">
        <v>5206</v>
      </c>
      <c r="R463" s="633"/>
      <c r="S463" s="638">
        <v>38</v>
      </c>
    </row>
    <row r="464" spans="1:19" ht="14.45" customHeight="1" x14ac:dyDescent="0.2">
      <c r="A464" s="627" t="s">
        <v>1864</v>
      </c>
      <c r="B464" s="628" t="s">
        <v>1865</v>
      </c>
      <c r="C464" s="628" t="s">
        <v>576</v>
      </c>
      <c r="D464" s="628" t="s">
        <v>948</v>
      </c>
      <c r="E464" s="628" t="s">
        <v>1926</v>
      </c>
      <c r="F464" s="628" t="s">
        <v>1979</v>
      </c>
      <c r="G464" s="628" t="s">
        <v>1980</v>
      </c>
      <c r="H464" s="637">
        <v>2</v>
      </c>
      <c r="I464" s="637">
        <v>876</v>
      </c>
      <c r="J464" s="628">
        <v>2</v>
      </c>
      <c r="K464" s="628">
        <v>438</v>
      </c>
      <c r="L464" s="637">
        <v>1</v>
      </c>
      <c r="M464" s="637">
        <v>438</v>
      </c>
      <c r="N464" s="628">
        <v>1</v>
      </c>
      <c r="O464" s="628">
        <v>438</v>
      </c>
      <c r="P464" s="637">
        <v>12</v>
      </c>
      <c r="Q464" s="637">
        <v>5280</v>
      </c>
      <c r="R464" s="633">
        <v>12.054794520547945</v>
      </c>
      <c r="S464" s="638">
        <v>440</v>
      </c>
    </row>
    <row r="465" spans="1:19" ht="14.45" customHeight="1" x14ac:dyDescent="0.2">
      <c r="A465" s="627" t="s">
        <v>1864</v>
      </c>
      <c r="B465" s="628" t="s">
        <v>1865</v>
      </c>
      <c r="C465" s="628" t="s">
        <v>576</v>
      </c>
      <c r="D465" s="628" t="s">
        <v>948</v>
      </c>
      <c r="E465" s="628" t="s">
        <v>1926</v>
      </c>
      <c r="F465" s="628" t="s">
        <v>1981</v>
      </c>
      <c r="G465" s="628" t="s">
        <v>1982</v>
      </c>
      <c r="H465" s="637">
        <v>19</v>
      </c>
      <c r="I465" s="637">
        <v>25514</v>
      </c>
      <c r="J465" s="628">
        <v>1.1838344469190794</v>
      </c>
      <c r="K465" s="628">
        <v>1342.8421052631579</v>
      </c>
      <c r="L465" s="637">
        <v>16</v>
      </c>
      <c r="M465" s="637">
        <v>21552</v>
      </c>
      <c r="N465" s="628">
        <v>1</v>
      </c>
      <c r="O465" s="628">
        <v>1347</v>
      </c>
      <c r="P465" s="637">
        <v>60</v>
      </c>
      <c r="Q465" s="637">
        <v>81060</v>
      </c>
      <c r="R465" s="633">
        <v>3.7611358574610243</v>
      </c>
      <c r="S465" s="638">
        <v>1351</v>
      </c>
    </row>
    <row r="466" spans="1:19" ht="14.45" customHeight="1" x14ac:dyDescent="0.2">
      <c r="A466" s="627" t="s">
        <v>1864</v>
      </c>
      <c r="B466" s="628" t="s">
        <v>1865</v>
      </c>
      <c r="C466" s="628" t="s">
        <v>576</v>
      </c>
      <c r="D466" s="628" t="s">
        <v>948</v>
      </c>
      <c r="E466" s="628" t="s">
        <v>1926</v>
      </c>
      <c r="F466" s="628" t="s">
        <v>1983</v>
      </c>
      <c r="G466" s="628" t="s">
        <v>1984</v>
      </c>
      <c r="H466" s="637">
        <v>7</v>
      </c>
      <c r="I466" s="637">
        <v>3570</v>
      </c>
      <c r="J466" s="628">
        <v>6.97265625</v>
      </c>
      <c r="K466" s="628">
        <v>510</v>
      </c>
      <c r="L466" s="637">
        <v>1</v>
      </c>
      <c r="M466" s="637">
        <v>512</v>
      </c>
      <c r="N466" s="628">
        <v>1</v>
      </c>
      <c r="O466" s="628">
        <v>512</v>
      </c>
      <c r="P466" s="637">
        <v>30</v>
      </c>
      <c r="Q466" s="637">
        <v>15420</v>
      </c>
      <c r="R466" s="633">
        <v>30.1171875</v>
      </c>
      <c r="S466" s="638">
        <v>514</v>
      </c>
    </row>
    <row r="467" spans="1:19" ht="14.45" customHeight="1" x14ac:dyDescent="0.2">
      <c r="A467" s="627" t="s">
        <v>1864</v>
      </c>
      <c r="B467" s="628" t="s">
        <v>1865</v>
      </c>
      <c r="C467" s="628" t="s">
        <v>576</v>
      </c>
      <c r="D467" s="628" t="s">
        <v>948</v>
      </c>
      <c r="E467" s="628" t="s">
        <v>1926</v>
      </c>
      <c r="F467" s="628" t="s">
        <v>1985</v>
      </c>
      <c r="G467" s="628" t="s">
        <v>1986</v>
      </c>
      <c r="H467" s="637"/>
      <c r="I467" s="637"/>
      <c r="J467" s="628"/>
      <c r="K467" s="628"/>
      <c r="L467" s="637"/>
      <c r="M467" s="637"/>
      <c r="N467" s="628"/>
      <c r="O467" s="628"/>
      <c r="P467" s="637">
        <v>4</v>
      </c>
      <c r="Q467" s="637">
        <v>9404</v>
      </c>
      <c r="R467" s="633"/>
      <c r="S467" s="638">
        <v>2351</v>
      </c>
    </row>
    <row r="468" spans="1:19" ht="14.45" customHeight="1" x14ac:dyDescent="0.2">
      <c r="A468" s="627" t="s">
        <v>1864</v>
      </c>
      <c r="B468" s="628" t="s">
        <v>1865</v>
      </c>
      <c r="C468" s="628" t="s">
        <v>576</v>
      </c>
      <c r="D468" s="628" t="s">
        <v>948</v>
      </c>
      <c r="E468" s="628" t="s">
        <v>1926</v>
      </c>
      <c r="F468" s="628" t="s">
        <v>1987</v>
      </c>
      <c r="G468" s="628" t="s">
        <v>1988</v>
      </c>
      <c r="H468" s="637">
        <v>2</v>
      </c>
      <c r="I468" s="637">
        <v>5298</v>
      </c>
      <c r="J468" s="628">
        <v>0.66440933032355154</v>
      </c>
      <c r="K468" s="628">
        <v>2649</v>
      </c>
      <c r="L468" s="637">
        <v>3</v>
      </c>
      <c r="M468" s="637">
        <v>7974</v>
      </c>
      <c r="N468" s="628">
        <v>1</v>
      </c>
      <c r="O468" s="628">
        <v>2658</v>
      </c>
      <c r="P468" s="637">
        <v>2</v>
      </c>
      <c r="Q468" s="637">
        <v>5334</v>
      </c>
      <c r="R468" s="633">
        <v>0.66892400300978183</v>
      </c>
      <c r="S468" s="638">
        <v>2667</v>
      </c>
    </row>
    <row r="469" spans="1:19" ht="14.45" customHeight="1" x14ac:dyDescent="0.2">
      <c r="A469" s="627" t="s">
        <v>1864</v>
      </c>
      <c r="B469" s="628" t="s">
        <v>1865</v>
      </c>
      <c r="C469" s="628" t="s">
        <v>576</v>
      </c>
      <c r="D469" s="628" t="s">
        <v>948</v>
      </c>
      <c r="E469" s="628" t="s">
        <v>1926</v>
      </c>
      <c r="F469" s="628" t="s">
        <v>1989</v>
      </c>
      <c r="G469" s="628" t="s">
        <v>1990</v>
      </c>
      <c r="H469" s="637"/>
      <c r="I469" s="637"/>
      <c r="J469" s="628"/>
      <c r="K469" s="628"/>
      <c r="L469" s="637"/>
      <c r="M469" s="637"/>
      <c r="N469" s="628"/>
      <c r="O469" s="628"/>
      <c r="P469" s="637">
        <v>12</v>
      </c>
      <c r="Q469" s="637">
        <v>4320</v>
      </c>
      <c r="R469" s="633"/>
      <c r="S469" s="638">
        <v>360</v>
      </c>
    </row>
    <row r="470" spans="1:19" ht="14.45" customHeight="1" x14ac:dyDescent="0.2">
      <c r="A470" s="627" t="s">
        <v>1864</v>
      </c>
      <c r="B470" s="628" t="s">
        <v>1865</v>
      </c>
      <c r="C470" s="628" t="s">
        <v>576</v>
      </c>
      <c r="D470" s="628" t="s">
        <v>948</v>
      </c>
      <c r="E470" s="628" t="s">
        <v>1926</v>
      </c>
      <c r="F470" s="628" t="s">
        <v>1995</v>
      </c>
      <c r="G470" s="628" t="s">
        <v>1996</v>
      </c>
      <c r="H470" s="637"/>
      <c r="I470" s="637"/>
      <c r="J470" s="628"/>
      <c r="K470" s="628"/>
      <c r="L470" s="637"/>
      <c r="M470" s="637"/>
      <c r="N470" s="628"/>
      <c r="O470" s="628"/>
      <c r="P470" s="637">
        <v>1</v>
      </c>
      <c r="Q470" s="637">
        <v>1072</v>
      </c>
      <c r="R470" s="633"/>
      <c r="S470" s="638">
        <v>1072</v>
      </c>
    </row>
    <row r="471" spans="1:19" ht="14.45" customHeight="1" x14ac:dyDescent="0.2">
      <c r="A471" s="627" t="s">
        <v>1864</v>
      </c>
      <c r="B471" s="628" t="s">
        <v>1865</v>
      </c>
      <c r="C471" s="628" t="s">
        <v>576</v>
      </c>
      <c r="D471" s="628" t="s">
        <v>948</v>
      </c>
      <c r="E471" s="628" t="s">
        <v>1926</v>
      </c>
      <c r="F471" s="628" t="s">
        <v>1997</v>
      </c>
      <c r="G471" s="628" t="s">
        <v>1998</v>
      </c>
      <c r="H471" s="637"/>
      <c r="I471" s="637"/>
      <c r="J471" s="628"/>
      <c r="K471" s="628"/>
      <c r="L471" s="637">
        <v>1</v>
      </c>
      <c r="M471" s="637">
        <v>527</v>
      </c>
      <c r="N471" s="628">
        <v>1</v>
      </c>
      <c r="O471" s="628">
        <v>527</v>
      </c>
      <c r="P471" s="637">
        <v>1</v>
      </c>
      <c r="Q471" s="637">
        <v>529</v>
      </c>
      <c r="R471" s="633">
        <v>1.0037950664136623</v>
      </c>
      <c r="S471" s="638">
        <v>529</v>
      </c>
    </row>
    <row r="472" spans="1:19" ht="14.45" customHeight="1" x14ac:dyDescent="0.2">
      <c r="A472" s="627" t="s">
        <v>1864</v>
      </c>
      <c r="B472" s="628" t="s">
        <v>1865</v>
      </c>
      <c r="C472" s="628" t="s">
        <v>576</v>
      </c>
      <c r="D472" s="628" t="s">
        <v>948</v>
      </c>
      <c r="E472" s="628" t="s">
        <v>1926</v>
      </c>
      <c r="F472" s="628" t="s">
        <v>2005</v>
      </c>
      <c r="G472" s="628" t="s">
        <v>2006</v>
      </c>
      <c r="H472" s="637"/>
      <c r="I472" s="637"/>
      <c r="J472" s="628"/>
      <c r="K472" s="628"/>
      <c r="L472" s="637"/>
      <c r="M472" s="637"/>
      <c r="N472" s="628"/>
      <c r="O472" s="628"/>
      <c r="P472" s="637">
        <v>5</v>
      </c>
      <c r="Q472" s="637">
        <v>3620</v>
      </c>
      <c r="R472" s="633"/>
      <c r="S472" s="638">
        <v>724</v>
      </c>
    </row>
    <row r="473" spans="1:19" ht="14.45" customHeight="1" x14ac:dyDescent="0.2">
      <c r="A473" s="627" t="s">
        <v>1864</v>
      </c>
      <c r="B473" s="628" t="s">
        <v>1865</v>
      </c>
      <c r="C473" s="628" t="s">
        <v>576</v>
      </c>
      <c r="D473" s="628" t="s">
        <v>1860</v>
      </c>
      <c r="E473" s="628" t="s">
        <v>1869</v>
      </c>
      <c r="F473" s="628" t="s">
        <v>1874</v>
      </c>
      <c r="G473" s="628" t="s">
        <v>1875</v>
      </c>
      <c r="H473" s="637"/>
      <c r="I473" s="637"/>
      <c r="J473" s="628"/>
      <c r="K473" s="628"/>
      <c r="L473" s="637"/>
      <c r="M473" s="637"/>
      <c r="N473" s="628"/>
      <c r="O473" s="628"/>
      <c r="P473" s="637">
        <v>150</v>
      </c>
      <c r="Q473" s="637">
        <v>1072.5</v>
      </c>
      <c r="R473" s="633"/>
      <c r="S473" s="638">
        <v>7.15</v>
      </c>
    </row>
    <row r="474" spans="1:19" ht="14.45" customHeight="1" x14ac:dyDescent="0.2">
      <c r="A474" s="627" t="s">
        <v>1864</v>
      </c>
      <c r="B474" s="628" t="s">
        <v>1865</v>
      </c>
      <c r="C474" s="628" t="s">
        <v>576</v>
      </c>
      <c r="D474" s="628" t="s">
        <v>1860</v>
      </c>
      <c r="E474" s="628" t="s">
        <v>1869</v>
      </c>
      <c r="F474" s="628" t="s">
        <v>1880</v>
      </c>
      <c r="G474" s="628" t="s">
        <v>1881</v>
      </c>
      <c r="H474" s="637"/>
      <c r="I474" s="637"/>
      <c r="J474" s="628"/>
      <c r="K474" s="628"/>
      <c r="L474" s="637"/>
      <c r="M474" s="637"/>
      <c r="N474" s="628"/>
      <c r="O474" s="628"/>
      <c r="P474" s="637">
        <v>110</v>
      </c>
      <c r="Q474" s="637">
        <v>1020.8</v>
      </c>
      <c r="R474" s="633"/>
      <c r="S474" s="638">
        <v>9.2799999999999994</v>
      </c>
    </row>
    <row r="475" spans="1:19" ht="14.45" customHeight="1" x14ac:dyDescent="0.2">
      <c r="A475" s="627" t="s">
        <v>1864</v>
      </c>
      <c r="B475" s="628" t="s">
        <v>1865</v>
      </c>
      <c r="C475" s="628" t="s">
        <v>576</v>
      </c>
      <c r="D475" s="628" t="s">
        <v>1860</v>
      </c>
      <c r="E475" s="628" t="s">
        <v>1869</v>
      </c>
      <c r="F475" s="628" t="s">
        <v>1896</v>
      </c>
      <c r="G475" s="628" t="s">
        <v>1897</v>
      </c>
      <c r="H475" s="637"/>
      <c r="I475" s="637"/>
      <c r="J475" s="628"/>
      <c r="K475" s="628"/>
      <c r="L475" s="637"/>
      <c r="M475" s="637"/>
      <c r="N475" s="628"/>
      <c r="O475" s="628"/>
      <c r="P475" s="637">
        <v>1</v>
      </c>
      <c r="Q475" s="637">
        <v>1846.12</v>
      </c>
      <c r="R475" s="633"/>
      <c r="S475" s="638">
        <v>1846.12</v>
      </c>
    </row>
    <row r="476" spans="1:19" ht="14.45" customHeight="1" x14ac:dyDescent="0.2">
      <c r="A476" s="627" t="s">
        <v>1864</v>
      </c>
      <c r="B476" s="628" t="s">
        <v>1865</v>
      </c>
      <c r="C476" s="628" t="s">
        <v>576</v>
      </c>
      <c r="D476" s="628" t="s">
        <v>1860</v>
      </c>
      <c r="E476" s="628" t="s">
        <v>1869</v>
      </c>
      <c r="F476" s="628" t="s">
        <v>1900</v>
      </c>
      <c r="G476" s="628" t="s">
        <v>1901</v>
      </c>
      <c r="H476" s="637"/>
      <c r="I476" s="637"/>
      <c r="J476" s="628"/>
      <c r="K476" s="628"/>
      <c r="L476" s="637"/>
      <c r="M476" s="637"/>
      <c r="N476" s="628"/>
      <c r="O476" s="628"/>
      <c r="P476" s="637">
        <v>6723</v>
      </c>
      <c r="Q476" s="637">
        <v>24606.18</v>
      </c>
      <c r="R476" s="633"/>
      <c r="S476" s="638">
        <v>3.66</v>
      </c>
    </row>
    <row r="477" spans="1:19" ht="14.45" customHeight="1" x14ac:dyDescent="0.2">
      <c r="A477" s="627" t="s">
        <v>1864</v>
      </c>
      <c r="B477" s="628" t="s">
        <v>1865</v>
      </c>
      <c r="C477" s="628" t="s">
        <v>576</v>
      </c>
      <c r="D477" s="628" t="s">
        <v>1860</v>
      </c>
      <c r="E477" s="628" t="s">
        <v>1869</v>
      </c>
      <c r="F477" s="628" t="s">
        <v>1906</v>
      </c>
      <c r="G477" s="628" t="s">
        <v>1907</v>
      </c>
      <c r="H477" s="637"/>
      <c r="I477" s="637"/>
      <c r="J477" s="628"/>
      <c r="K477" s="628"/>
      <c r="L477" s="637"/>
      <c r="M477" s="637"/>
      <c r="N477" s="628"/>
      <c r="O477" s="628"/>
      <c r="P477" s="637">
        <v>2079</v>
      </c>
      <c r="Q477" s="637">
        <v>42827.399999999994</v>
      </c>
      <c r="R477" s="633"/>
      <c r="S477" s="638">
        <v>20.599999999999998</v>
      </c>
    </row>
    <row r="478" spans="1:19" ht="14.45" customHeight="1" x14ac:dyDescent="0.2">
      <c r="A478" s="627" t="s">
        <v>1864</v>
      </c>
      <c r="B478" s="628" t="s">
        <v>1865</v>
      </c>
      <c r="C478" s="628" t="s">
        <v>576</v>
      </c>
      <c r="D478" s="628" t="s">
        <v>1860</v>
      </c>
      <c r="E478" s="628" t="s">
        <v>1926</v>
      </c>
      <c r="F478" s="628" t="s">
        <v>1947</v>
      </c>
      <c r="G478" s="628" t="s">
        <v>1948</v>
      </c>
      <c r="H478" s="637"/>
      <c r="I478" s="637"/>
      <c r="J478" s="628"/>
      <c r="K478" s="628"/>
      <c r="L478" s="637"/>
      <c r="M478" s="637"/>
      <c r="N478" s="628"/>
      <c r="O478" s="628"/>
      <c r="P478" s="637">
        <v>1</v>
      </c>
      <c r="Q478" s="637">
        <v>1441</v>
      </c>
      <c r="R478" s="633"/>
      <c r="S478" s="638">
        <v>1441</v>
      </c>
    </row>
    <row r="479" spans="1:19" ht="14.45" customHeight="1" x14ac:dyDescent="0.2">
      <c r="A479" s="627" t="s">
        <v>1864</v>
      </c>
      <c r="B479" s="628" t="s">
        <v>1865</v>
      </c>
      <c r="C479" s="628" t="s">
        <v>576</v>
      </c>
      <c r="D479" s="628" t="s">
        <v>1860</v>
      </c>
      <c r="E479" s="628" t="s">
        <v>1926</v>
      </c>
      <c r="F479" s="628" t="s">
        <v>1953</v>
      </c>
      <c r="G479" s="628" t="s">
        <v>1954</v>
      </c>
      <c r="H479" s="637"/>
      <c r="I479" s="637"/>
      <c r="J479" s="628"/>
      <c r="K479" s="628"/>
      <c r="L479" s="637"/>
      <c r="M479" s="637"/>
      <c r="N479" s="628"/>
      <c r="O479" s="628"/>
      <c r="P479" s="637">
        <v>1</v>
      </c>
      <c r="Q479" s="637">
        <v>1223</v>
      </c>
      <c r="R479" s="633"/>
      <c r="S479" s="638">
        <v>1223</v>
      </c>
    </row>
    <row r="480" spans="1:19" ht="14.45" customHeight="1" x14ac:dyDescent="0.2">
      <c r="A480" s="627" t="s">
        <v>1864</v>
      </c>
      <c r="B480" s="628" t="s">
        <v>1865</v>
      </c>
      <c r="C480" s="628" t="s">
        <v>576</v>
      </c>
      <c r="D480" s="628" t="s">
        <v>1860</v>
      </c>
      <c r="E480" s="628" t="s">
        <v>1926</v>
      </c>
      <c r="F480" s="628" t="s">
        <v>1955</v>
      </c>
      <c r="G480" s="628" t="s">
        <v>1956</v>
      </c>
      <c r="H480" s="637"/>
      <c r="I480" s="637"/>
      <c r="J480" s="628"/>
      <c r="K480" s="628"/>
      <c r="L480" s="637"/>
      <c r="M480" s="637"/>
      <c r="N480" s="628"/>
      <c r="O480" s="628"/>
      <c r="P480" s="637">
        <v>1</v>
      </c>
      <c r="Q480" s="637">
        <v>687</v>
      </c>
      <c r="R480" s="633"/>
      <c r="S480" s="638">
        <v>687</v>
      </c>
    </row>
    <row r="481" spans="1:19" ht="14.45" customHeight="1" x14ac:dyDescent="0.2">
      <c r="A481" s="627" t="s">
        <v>1864</v>
      </c>
      <c r="B481" s="628" t="s">
        <v>1865</v>
      </c>
      <c r="C481" s="628" t="s">
        <v>576</v>
      </c>
      <c r="D481" s="628" t="s">
        <v>1860</v>
      </c>
      <c r="E481" s="628" t="s">
        <v>1926</v>
      </c>
      <c r="F481" s="628" t="s">
        <v>1957</v>
      </c>
      <c r="G481" s="628" t="s">
        <v>1958</v>
      </c>
      <c r="H481" s="637"/>
      <c r="I481" s="637"/>
      <c r="J481" s="628"/>
      <c r="K481" s="628"/>
      <c r="L481" s="637"/>
      <c r="M481" s="637"/>
      <c r="N481" s="628"/>
      <c r="O481" s="628"/>
      <c r="P481" s="637">
        <v>14</v>
      </c>
      <c r="Q481" s="637">
        <v>10108</v>
      </c>
      <c r="R481" s="633"/>
      <c r="S481" s="638">
        <v>722</v>
      </c>
    </row>
    <row r="482" spans="1:19" ht="14.45" customHeight="1" x14ac:dyDescent="0.2">
      <c r="A482" s="627" t="s">
        <v>1864</v>
      </c>
      <c r="B482" s="628" t="s">
        <v>1865</v>
      </c>
      <c r="C482" s="628" t="s">
        <v>576</v>
      </c>
      <c r="D482" s="628" t="s">
        <v>1860</v>
      </c>
      <c r="E482" s="628" t="s">
        <v>1926</v>
      </c>
      <c r="F482" s="628" t="s">
        <v>1961</v>
      </c>
      <c r="G482" s="628" t="s">
        <v>1962</v>
      </c>
      <c r="H482" s="637"/>
      <c r="I482" s="637"/>
      <c r="J482" s="628"/>
      <c r="K482" s="628"/>
      <c r="L482" s="637"/>
      <c r="M482" s="637"/>
      <c r="N482" s="628"/>
      <c r="O482" s="628"/>
      <c r="P482" s="637">
        <v>16</v>
      </c>
      <c r="Q482" s="637">
        <v>29360</v>
      </c>
      <c r="R482" s="633"/>
      <c r="S482" s="638">
        <v>1835</v>
      </c>
    </row>
    <row r="483" spans="1:19" ht="14.45" customHeight="1" x14ac:dyDescent="0.2">
      <c r="A483" s="627" t="s">
        <v>1864</v>
      </c>
      <c r="B483" s="628" t="s">
        <v>1865</v>
      </c>
      <c r="C483" s="628" t="s">
        <v>576</v>
      </c>
      <c r="D483" s="628" t="s">
        <v>1860</v>
      </c>
      <c r="E483" s="628" t="s">
        <v>1926</v>
      </c>
      <c r="F483" s="628" t="s">
        <v>1965</v>
      </c>
      <c r="G483" s="628" t="s">
        <v>1966</v>
      </c>
      <c r="H483" s="637"/>
      <c r="I483" s="637"/>
      <c r="J483" s="628"/>
      <c r="K483" s="628"/>
      <c r="L483" s="637"/>
      <c r="M483" s="637"/>
      <c r="N483" s="628"/>
      <c r="O483" s="628"/>
      <c r="P483" s="637">
        <v>5</v>
      </c>
      <c r="Q483" s="637">
        <v>17715</v>
      </c>
      <c r="R483" s="633"/>
      <c r="S483" s="638">
        <v>3543</v>
      </c>
    </row>
    <row r="484" spans="1:19" ht="14.45" customHeight="1" x14ac:dyDescent="0.2">
      <c r="A484" s="627" t="s">
        <v>1864</v>
      </c>
      <c r="B484" s="628" t="s">
        <v>1865</v>
      </c>
      <c r="C484" s="628" t="s">
        <v>576</v>
      </c>
      <c r="D484" s="628" t="s">
        <v>1860</v>
      </c>
      <c r="E484" s="628" t="s">
        <v>1926</v>
      </c>
      <c r="F484" s="628" t="s">
        <v>1981</v>
      </c>
      <c r="G484" s="628" t="s">
        <v>1982</v>
      </c>
      <c r="H484" s="637"/>
      <c r="I484" s="637"/>
      <c r="J484" s="628"/>
      <c r="K484" s="628"/>
      <c r="L484" s="637"/>
      <c r="M484" s="637"/>
      <c r="N484" s="628"/>
      <c r="O484" s="628"/>
      <c r="P484" s="637">
        <v>9</v>
      </c>
      <c r="Q484" s="637">
        <v>12159</v>
      </c>
      <c r="R484" s="633"/>
      <c r="S484" s="638">
        <v>1351</v>
      </c>
    </row>
    <row r="485" spans="1:19" ht="14.45" customHeight="1" x14ac:dyDescent="0.2">
      <c r="A485" s="627" t="s">
        <v>1864</v>
      </c>
      <c r="B485" s="628" t="s">
        <v>1865</v>
      </c>
      <c r="C485" s="628" t="s">
        <v>576</v>
      </c>
      <c r="D485" s="628" t="s">
        <v>1860</v>
      </c>
      <c r="E485" s="628" t="s">
        <v>1926</v>
      </c>
      <c r="F485" s="628" t="s">
        <v>1983</v>
      </c>
      <c r="G485" s="628" t="s">
        <v>1984</v>
      </c>
      <c r="H485" s="637"/>
      <c r="I485" s="637"/>
      <c r="J485" s="628"/>
      <c r="K485" s="628"/>
      <c r="L485" s="637"/>
      <c r="M485" s="637"/>
      <c r="N485" s="628"/>
      <c r="O485" s="628"/>
      <c r="P485" s="637">
        <v>1</v>
      </c>
      <c r="Q485" s="637">
        <v>514</v>
      </c>
      <c r="R485" s="633"/>
      <c r="S485" s="638">
        <v>514</v>
      </c>
    </row>
    <row r="486" spans="1:19" ht="14.45" customHeight="1" x14ac:dyDescent="0.2">
      <c r="A486" s="627" t="s">
        <v>1864</v>
      </c>
      <c r="B486" s="628" t="s">
        <v>1865</v>
      </c>
      <c r="C486" s="628" t="s">
        <v>582</v>
      </c>
      <c r="D486" s="628" t="s">
        <v>943</v>
      </c>
      <c r="E486" s="628" t="s">
        <v>1866</v>
      </c>
      <c r="F486" s="628" t="s">
        <v>2023</v>
      </c>
      <c r="G486" s="628" t="s">
        <v>2024</v>
      </c>
      <c r="H486" s="637">
        <v>64.58</v>
      </c>
      <c r="I486" s="637">
        <v>69760.260000000009</v>
      </c>
      <c r="J486" s="628">
        <v>20.729776953661279</v>
      </c>
      <c r="K486" s="628">
        <v>1080.2146175286468</v>
      </c>
      <c r="L486" s="637">
        <v>1.85</v>
      </c>
      <c r="M486" s="637">
        <v>3365.22</v>
      </c>
      <c r="N486" s="628">
        <v>1</v>
      </c>
      <c r="O486" s="628">
        <v>1819.0378378378377</v>
      </c>
      <c r="P486" s="637"/>
      <c r="Q486" s="637"/>
      <c r="R486" s="633"/>
      <c r="S486" s="638"/>
    </row>
    <row r="487" spans="1:19" ht="14.45" customHeight="1" x14ac:dyDescent="0.2">
      <c r="A487" s="627" t="s">
        <v>1864</v>
      </c>
      <c r="B487" s="628" t="s">
        <v>1865</v>
      </c>
      <c r="C487" s="628" t="s">
        <v>582</v>
      </c>
      <c r="D487" s="628" t="s">
        <v>943</v>
      </c>
      <c r="E487" s="628" t="s">
        <v>1866</v>
      </c>
      <c r="F487" s="628" t="s">
        <v>2025</v>
      </c>
      <c r="G487" s="628" t="s">
        <v>867</v>
      </c>
      <c r="H487" s="637"/>
      <c r="I487" s="637"/>
      <c r="J487" s="628"/>
      <c r="K487" s="628"/>
      <c r="L487" s="637"/>
      <c r="M487" s="637"/>
      <c r="N487" s="628"/>
      <c r="O487" s="628"/>
      <c r="P487" s="637">
        <v>0.05</v>
      </c>
      <c r="Q487" s="637">
        <v>35.909999999999997</v>
      </c>
      <c r="R487" s="633"/>
      <c r="S487" s="638">
        <v>718.19999999999993</v>
      </c>
    </row>
    <row r="488" spans="1:19" ht="14.45" customHeight="1" x14ac:dyDescent="0.2">
      <c r="A488" s="627" t="s">
        <v>1864</v>
      </c>
      <c r="B488" s="628" t="s">
        <v>1865</v>
      </c>
      <c r="C488" s="628" t="s">
        <v>582</v>
      </c>
      <c r="D488" s="628" t="s">
        <v>943</v>
      </c>
      <c r="E488" s="628" t="s">
        <v>1866</v>
      </c>
      <c r="F488" s="628" t="s">
        <v>2026</v>
      </c>
      <c r="G488" s="628" t="s">
        <v>2024</v>
      </c>
      <c r="H488" s="637"/>
      <c r="I488" s="637"/>
      <c r="J488" s="628"/>
      <c r="K488" s="628"/>
      <c r="L488" s="637">
        <v>20.599999999999998</v>
      </c>
      <c r="M488" s="637">
        <v>13503.689999999997</v>
      </c>
      <c r="N488" s="628">
        <v>1</v>
      </c>
      <c r="O488" s="628">
        <v>655.51893203883492</v>
      </c>
      <c r="P488" s="637">
        <v>2</v>
      </c>
      <c r="Q488" s="637">
        <v>1311.03</v>
      </c>
      <c r="R488" s="633">
        <v>9.7086796275684673E-2</v>
      </c>
      <c r="S488" s="638">
        <v>655.51499999999999</v>
      </c>
    </row>
    <row r="489" spans="1:19" ht="14.45" customHeight="1" x14ac:dyDescent="0.2">
      <c r="A489" s="627" t="s">
        <v>1864</v>
      </c>
      <c r="B489" s="628" t="s">
        <v>1865</v>
      </c>
      <c r="C489" s="628" t="s">
        <v>582</v>
      </c>
      <c r="D489" s="628" t="s">
        <v>943</v>
      </c>
      <c r="E489" s="628" t="s">
        <v>1866</v>
      </c>
      <c r="F489" s="628" t="s">
        <v>2026</v>
      </c>
      <c r="G489" s="628" t="s">
        <v>2027</v>
      </c>
      <c r="H489" s="637"/>
      <c r="I489" s="637"/>
      <c r="J489" s="628"/>
      <c r="K489" s="628"/>
      <c r="L489" s="637">
        <v>3.15</v>
      </c>
      <c r="M489" s="637">
        <v>2064.88</v>
      </c>
      <c r="N489" s="628">
        <v>1</v>
      </c>
      <c r="O489" s="628">
        <v>655.5174603174604</v>
      </c>
      <c r="P489" s="637"/>
      <c r="Q489" s="637"/>
      <c r="R489" s="633"/>
      <c r="S489" s="638"/>
    </row>
    <row r="490" spans="1:19" ht="14.45" customHeight="1" x14ac:dyDescent="0.2">
      <c r="A490" s="627" t="s">
        <v>1864</v>
      </c>
      <c r="B490" s="628" t="s">
        <v>1865</v>
      </c>
      <c r="C490" s="628" t="s">
        <v>582</v>
      </c>
      <c r="D490" s="628" t="s">
        <v>943</v>
      </c>
      <c r="E490" s="628" t="s">
        <v>1866</v>
      </c>
      <c r="F490" s="628" t="s">
        <v>2028</v>
      </c>
      <c r="G490" s="628" t="s">
        <v>2027</v>
      </c>
      <c r="H490" s="637"/>
      <c r="I490" s="637"/>
      <c r="J490" s="628"/>
      <c r="K490" s="628"/>
      <c r="L490" s="637">
        <v>0.29000000000000004</v>
      </c>
      <c r="M490" s="637">
        <v>950.01</v>
      </c>
      <c r="N490" s="628">
        <v>1</v>
      </c>
      <c r="O490" s="628">
        <v>3275.8965517241377</v>
      </c>
      <c r="P490" s="637"/>
      <c r="Q490" s="637"/>
      <c r="R490" s="633"/>
      <c r="S490" s="638"/>
    </row>
    <row r="491" spans="1:19" ht="14.45" customHeight="1" x14ac:dyDescent="0.2">
      <c r="A491" s="627" t="s">
        <v>1864</v>
      </c>
      <c r="B491" s="628" t="s">
        <v>1865</v>
      </c>
      <c r="C491" s="628" t="s">
        <v>582</v>
      </c>
      <c r="D491" s="628" t="s">
        <v>943</v>
      </c>
      <c r="E491" s="628" t="s">
        <v>1869</v>
      </c>
      <c r="F491" s="628" t="s">
        <v>2029</v>
      </c>
      <c r="G491" s="628" t="s">
        <v>2030</v>
      </c>
      <c r="H491" s="637">
        <v>37384</v>
      </c>
      <c r="I491" s="637">
        <v>1273944.68</v>
      </c>
      <c r="J491" s="628">
        <v>0.75470203934559377</v>
      </c>
      <c r="K491" s="628">
        <v>34.077270490049216</v>
      </c>
      <c r="L491" s="637">
        <v>49577</v>
      </c>
      <c r="M491" s="637">
        <v>1688010.1199999994</v>
      </c>
      <c r="N491" s="628">
        <v>1</v>
      </c>
      <c r="O491" s="628">
        <v>34.048250600076635</v>
      </c>
      <c r="P491" s="637">
        <v>28273</v>
      </c>
      <c r="Q491" s="637">
        <v>964945.41999999993</v>
      </c>
      <c r="R491" s="633">
        <v>0.57164670316076083</v>
      </c>
      <c r="S491" s="638">
        <v>34.129573090934812</v>
      </c>
    </row>
    <row r="492" spans="1:19" ht="14.45" customHeight="1" x14ac:dyDescent="0.2">
      <c r="A492" s="627" t="s">
        <v>1864</v>
      </c>
      <c r="B492" s="628" t="s">
        <v>1865</v>
      </c>
      <c r="C492" s="628" t="s">
        <v>582</v>
      </c>
      <c r="D492" s="628" t="s">
        <v>943</v>
      </c>
      <c r="E492" s="628" t="s">
        <v>1869</v>
      </c>
      <c r="F492" s="628" t="s">
        <v>2031</v>
      </c>
      <c r="G492" s="628" t="s">
        <v>2032</v>
      </c>
      <c r="H492" s="637">
        <v>2</v>
      </c>
      <c r="I492" s="637">
        <v>102.36</v>
      </c>
      <c r="J492" s="628">
        <v>1.2911555842479018E-3</v>
      </c>
      <c r="K492" s="628">
        <v>51.18</v>
      </c>
      <c r="L492" s="637">
        <v>1549</v>
      </c>
      <c r="M492" s="637">
        <v>79277.820000000007</v>
      </c>
      <c r="N492" s="628">
        <v>1</v>
      </c>
      <c r="O492" s="628">
        <v>51.180000000000007</v>
      </c>
      <c r="P492" s="637"/>
      <c r="Q492" s="637"/>
      <c r="R492" s="633"/>
      <c r="S492" s="638"/>
    </row>
    <row r="493" spans="1:19" ht="14.45" customHeight="1" x14ac:dyDescent="0.2">
      <c r="A493" s="627" t="s">
        <v>1864</v>
      </c>
      <c r="B493" s="628" t="s">
        <v>1865</v>
      </c>
      <c r="C493" s="628" t="s">
        <v>582</v>
      </c>
      <c r="D493" s="628" t="s">
        <v>943</v>
      </c>
      <c r="E493" s="628" t="s">
        <v>1869</v>
      </c>
      <c r="F493" s="628" t="s">
        <v>2033</v>
      </c>
      <c r="G493" s="628" t="s">
        <v>2034</v>
      </c>
      <c r="H493" s="637">
        <v>262</v>
      </c>
      <c r="I493" s="637">
        <v>15358.44</v>
      </c>
      <c r="J493" s="628"/>
      <c r="K493" s="628">
        <v>58.620000000000005</v>
      </c>
      <c r="L493" s="637"/>
      <c r="M493" s="637"/>
      <c r="N493" s="628"/>
      <c r="O493" s="628"/>
      <c r="P493" s="637"/>
      <c r="Q493" s="637"/>
      <c r="R493" s="633"/>
      <c r="S493" s="638"/>
    </row>
    <row r="494" spans="1:19" ht="14.45" customHeight="1" x14ac:dyDescent="0.2">
      <c r="A494" s="627" t="s">
        <v>1864</v>
      </c>
      <c r="B494" s="628" t="s">
        <v>1865</v>
      </c>
      <c r="C494" s="628" t="s">
        <v>582</v>
      </c>
      <c r="D494" s="628" t="s">
        <v>943</v>
      </c>
      <c r="E494" s="628" t="s">
        <v>1926</v>
      </c>
      <c r="F494" s="628" t="s">
        <v>2041</v>
      </c>
      <c r="G494" s="628" t="s">
        <v>2042</v>
      </c>
      <c r="H494" s="637">
        <v>148</v>
      </c>
      <c r="I494" s="637">
        <v>2147266</v>
      </c>
      <c r="J494" s="628">
        <v>0.76649883361682303</v>
      </c>
      <c r="K494" s="628">
        <v>14508.554054054053</v>
      </c>
      <c r="L494" s="637">
        <v>193</v>
      </c>
      <c r="M494" s="637">
        <v>2801395</v>
      </c>
      <c r="N494" s="628">
        <v>1</v>
      </c>
      <c r="O494" s="628">
        <v>14515</v>
      </c>
      <c r="P494" s="637">
        <v>104</v>
      </c>
      <c r="Q494" s="637">
        <v>1510184</v>
      </c>
      <c r="R494" s="633">
        <v>0.5390828497944774</v>
      </c>
      <c r="S494" s="638">
        <v>14521</v>
      </c>
    </row>
    <row r="495" spans="1:19" ht="14.45" customHeight="1" x14ac:dyDescent="0.2">
      <c r="A495" s="627" t="s">
        <v>1864</v>
      </c>
      <c r="B495" s="628" t="s">
        <v>1865</v>
      </c>
      <c r="C495" s="628" t="s">
        <v>582</v>
      </c>
      <c r="D495" s="628" t="s">
        <v>944</v>
      </c>
      <c r="E495" s="628" t="s">
        <v>1866</v>
      </c>
      <c r="F495" s="628" t="s">
        <v>2021</v>
      </c>
      <c r="G495" s="628" t="s">
        <v>2022</v>
      </c>
      <c r="H495" s="637">
        <v>2.1</v>
      </c>
      <c r="I495" s="637">
        <v>4220.25</v>
      </c>
      <c r="J495" s="628">
        <v>4.2000059712187259</v>
      </c>
      <c r="K495" s="628">
        <v>2009.6428571428571</v>
      </c>
      <c r="L495" s="637">
        <v>0.5</v>
      </c>
      <c r="M495" s="637">
        <v>1004.82</v>
      </c>
      <c r="N495" s="628">
        <v>1</v>
      </c>
      <c r="O495" s="628">
        <v>2009.64</v>
      </c>
      <c r="P495" s="637"/>
      <c r="Q495" s="637"/>
      <c r="R495" s="633"/>
      <c r="S495" s="638"/>
    </row>
    <row r="496" spans="1:19" ht="14.45" customHeight="1" x14ac:dyDescent="0.2">
      <c r="A496" s="627" t="s">
        <v>1864</v>
      </c>
      <c r="B496" s="628" t="s">
        <v>1865</v>
      </c>
      <c r="C496" s="628" t="s">
        <v>582</v>
      </c>
      <c r="D496" s="628" t="s">
        <v>944</v>
      </c>
      <c r="E496" s="628" t="s">
        <v>1866</v>
      </c>
      <c r="F496" s="628" t="s">
        <v>2023</v>
      </c>
      <c r="G496" s="628" t="s">
        <v>2024</v>
      </c>
      <c r="H496" s="637">
        <v>371.59999999999991</v>
      </c>
      <c r="I496" s="637">
        <v>451977.93999999971</v>
      </c>
      <c r="J496" s="628">
        <v>138.03887877640267</v>
      </c>
      <c r="K496" s="628">
        <v>1216.3023143164689</v>
      </c>
      <c r="L496" s="637">
        <v>1.8</v>
      </c>
      <c r="M496" s="637">
        <v>3274.2799999999997</v>
      </c>
      <c r="N496" s="628">
        <v>1</v>
      </c>
      <c r="O496" s="628">
        <v>1819.0444444444443</v>
      </c>
      <c r="P496" s="637"/>
      <c r="Q496" s="637"/>
      <c r="R496" s="633"/>
      <c r="S496" s="638"/>
    </row>
    <row r="497" spans="1:19" ht="14.45" customHeight="1" x14ac:dyDescent="0.2">
      <c r="A497" s="627" t="s">
        <v>1864</v>
      </c>
      <c r="B497" s="628" t="s">
        <v>1865</v>
      </c>
      <c r="C497" s="628" t="s">
        <v>582</v>
      </c>
      <c r="D497" s="628" t="s">
        <v>944</v>
      </c>
      <c r="E497" s="628" t="s">
        <v>1866</v>
      </c>
      <c r="F497" s="628" t="s">
        <v>2025</v>
      </c>
      <c r="G497" s="628" t="s">
        <v>867</v>
      </c>
      <c r="H497" s="637"/>
      <c r="I497" s="637"/>
      <c r="J497" s="628"/>
      <c r="K497" s="628"/>
      <c r="L497" s="637"/>
      <c r="M497" s="637"/>
      <c r="N497" s="628"/>
      <c r="O497" s="628"/>
      <c r="P497" s="637">
        <v>0.45000000000000007</v>
      </c>
      <c r="Q497" s="637">
        <v>351.03</v>
      </c>
      <c r="R497" s="633"/>
      <c r="S497" s="638">
        <v>780.06666666666649</v>
      </c>
    </row>
    <row r="498" spans="1:19" ht="14.45" customHeight="1" x14ac:dyDescent="0.2">
      <c r="A498" s="627" t="s">
        <v>1864</v>
      </c>
      <c r="B498" s="628" t="s">
        <v>1865</v>
      </c>
      <c r="C498" s="628" t="s">
        <v>582</v>
      </c>
      <c r="D498" s="628" t="s">
        <v>944</v>
      </c>
      <c r="E498" s="628" t="s">
        <v>1866</v>
      </c>
      <c r="F498" s="628" t="s">
        <v>2026</v>
      </c>
      <c r="G498" s="628" t="s">
        <v>2024</v>
      </c>
      <c r="H498" s="637"/>
      <c r="I498" s="637"/>
      <c r="J498" s="628"/>
      <c r="K498" s="628"/>
      <c r="L498" s="637">
        <v>160.66999999999999</v>
      </c>
      <c r="M498" s="637">
        <v>105321.06000000001</v>
      </c>
      <c r="N498" s="628">
        <v>1</v>
      </c>
      <c r="O498" s="628">
        <v>655.51166988236776</v>
      </c>
      <c r="P498" s="637">
        <v>16.05</v>
      </c>
      <c r="Q498" s="637">
        <v>10523.080000000002</v>
      </c>
      <c r="R498" s="633">
        <v>9.9914300140921494E-2</v>
      </c>
      <c r="S498" s="638">
        <v>655.64361370716517</v>
      </c>
    </row>
    <row r="499" spans="1:19" ht="14.45" customHeight="1" x14ac:dyDescent="0.2">
      <c r="A499" s="627" t="s">
        <v>1864</v>
      </c>
      <c r="B499" s="628" t="s">
        <v>1865</v>
      </c>
      <c r="C499" s="628" t="s">
        <v>582</v>
      </c>
      <c r="D499" s="628" t="s">
        <v>944</v>
      </c>
      <c r="E499" s="628" t="s">
        <v>1866</v>
      </c>
      <c r="F499" s="628" t="s">
        <v>2026</v>
      </c>
      <c r="G499" s="628" t="s">
        <v>2027</v>
      </c>
      <c r="H499" s="637"/>
      <c r="I499" s="637"/>
      <c r="J499" s="628"/>
      <c r="K499" s="628"/>
      <c r="L499" s="637">
        <v>8.65</v>
      </c>
      <c r="M499" s="637">
        <v>5666.97</v>
      </c>
      <c r="N499" s="628">
        <v>1</v>
      </c>
      <c r="O499" s="628">
        <v>655.14104046242778</v>
      </c>
      <c r="P499" s="637">
        <v>2</v>
      </c>
      <c r="Q499" s="637">
        <v>1311.04</v>
      </c>
      <c r="R499" s="633">
        <v>0.23134761609819707</v>
      </c>
      <c r="S499" s="638">
        <v>655.52</v>
      </c>
    </row>
    <row r="500" spans="1:19" ht="14.45" customHeight="1" x14ac:dyDescent="0.2">
      <c r="A500" s="627" t="s">
        <v>1864</v>
      </c>
      <c r="B500" s="628" t="s">
        <v>1865</v>
      </c>
      <c r="C500" s="628" t="s">
        <v>582</v>
      </c>
      <c r="D500" s="628" t="s">
        <v>944</v>
      </c>
      <c r="E500" s="628" t="s">
        <v>1866</v>
      </c>
      <c r="F500" s="628" t="s">
        <v>2028</v>
      </c>
      <c r="G500" s="628" t="s">
        <v>2024</v>
      </c>
      <c r="H500" s="637"/>
      <c r="I500" s="637"/>
      <c r="J500" s="628"/>
      <c r="K500" s="628"/>
      <c r="L500" s="637">
        <v>0.38</v>
      </c>
      <c r="M500" s="637">
        <v>1244.8400000000001</v>
      </c>
      <c r="N500" s="628">
        <v>1</v>
      </c>
      <c r="O500" s="628">
        <v>3275.8947368421054</v>
      </c>
      <c r="P500" s="637">
        <v>0.43999999999999995</v>
      </c>
      <c r="Q500" s="637">
        <v>1434.85</v>
      </c>
      <c r="R500" s="633">
        <v>1.152638090035667</v>
      </c>
      <c r="S500" s="638">
        <v>3261.0227272727275</v>
      </c>
    </row>
    <row r="501" spans="1:19" ht="14.45" customHeight="1" x14ac:dyDescent="0.2">
      <c r="A501" s="627" t="s">
        <v>1864</v>
      </c>
      <c r="B501" s="628" t="s">
        <v>1865</v>
      </c>
      <c r="C501" s="628" t="s">
        <v>582</v>
      </c>
      <c r="D501" s="628" t="s">
        <v>944</v>
      </c>
      <c r="E501" s="628" t="s">
        <v>1866</v>
      </c>
      <c r="F501" s="628" t="s">
        <v>2028</v>
      </c>
      <c r="G501" s="628" t="s">
        <v>2027</v>
      </c>
      <c r="H501" s="637"/>
      <c r="I501" s="637"/>
      <c r="J501" s="628"/>
      <c r="K501" s="628"/>
      <c r="L501" s="637">
        <v>0.1</v>
      </c>
      <c r="M501" s="637">
        <v>327.58999999999997</v>
      </c>
      <c r="N501" s="628">
        <v>1</v>
      </c>
      <c r="O501" s="628">
        <v>3275.8999999999996</v>
      </c>
      <c r="P501" s="637">
        <v>0.22</v>
      </c>
      <c r="Q501" s="637">
        <v>720.7</v>
      </c>
      <c r="R501" s="633">
        <v>2.2000061051924664</v>
      </c>
      <c r="S501" s="638">
        <v>3275.909090909091</v>
      </c>
    </row>
    <row r="502" spans="1:19" ht="14.45" customHeight="1" x14ac:dyDescent="0.2">
      <c r="A502" s="627" t="s">
        <v>1864</v>
      </c>
      <c r="B502" s="628" t="s">
        <v>1865</v>
      </c>
      <c r="C502" s="628" t="s">
        <v>582</v>
      </c>
      <c r="D502" s="628" t="s">
        <v>944</v>
      </c>
      <c r="E502" s="628" t="s">
        <v>1869</v>
      </c>
      <c r="F502" s="628" t="s">
        <v>2029</v>
      </c>
      <c r="G502" s="628" t="s">
        <v>2030</v>
      </c>
      <c r="H502" s="637">
        <v>209120</v>
      </c>
      <c r="I502" s="637">
        <v>7130113.330000001</v>
      </c>
      <c r="J502" s="628">
        <v>0.85908396756618965</v>
      </c>
      <c r="K502" s="628">
        <v>34.09579824980873</v>
      </c>
      <c r="L502" s="637">
        <v>243893</v>
      </c>
      <c r="M502" s="637">
        <v>8299669.8799999999</v>
      </c>
      <c r="N502" s="628">
        <v>1</v>
      </c>
      <c r="O502" s="628">
        <v>34.029963467586192</v>
      </c>
      <c r="P502" s="637">
        <v>258117</v>
      </c>
      <c r="Q502" s="637">
        <v>8809164.6099999938</v>
      </c>
      <c r="R502" s="633">
        <v>1.0613873488182632</v>
      </c>
      <c r="S502" s="638">
        <v>34.128571965426509</v>
      </c>
    </row>
    <row r="503" spans="1:19" ht="14.45" customHeight="1" x14ac:dyDescent="0.2">
      <c r="A503" s="627" t="s">
        <v>1864</v>
      </c>
      <c r="B503" s="628" t="s">
        <v>1865</v>
      </c>
      <c r="C503" s="628" t="s">
        <v>582</v>
      </c>
      <c r="D503" s="628" t="s">
        <v>944</v>
      </c>
      <c r="E503" s="628" t="s">
        <v>1869</v>
      </c>
      <c r="F503" s="628" t="s">
        <v>2031</v>
      </c>
      <c r="G503" s="628" t="s">
        <v>2032</v>
      </c>
      <c r="H503" s="637">
        <v>69</v>
      </c>
      <c r="I503" s="637">
        <v>3738.139999999999</v>
      </c>
      <c r="J503" s="628">
        <v>7.0202881357892951E-3</v>
      </c>
      <c r="K503" s="628">
        <v>54.175942028985489</v>
      </c>
      <c r="L503" s="637">
        <v>10404</v>
      </c>
      <c r="M503" s="637">
        <v>532476.72000000009</v>
      </c>
      <c r="N503" s="628">
        <v>1</v>
      </c>
      <c r="O503" s="628">
        <v>51.180000000000007</v>
      </c>
      <c r="P503" s="637">
        <v>6228</v>
      </c>
      <c r="Q503" s="637">
        <v>457944.84</v>
      </c>
      <c r="R503" s="633">
        <v>0.86002790882576041</v>
      </c>
      <c r="S503" s="638">
        <v>73.53</v>
      </c>
    </row>
    <row r="504" spans="1:19" ht="14.45" customHeight="1" x14ac:dyDescent="0.2">
      <c r="A504" s="627" t="s">
        <v>1864</v>
      </c>
      <c r="B504" s="628" t="s">
        <v>1865</v>
      </c>
      <c r="C504" s="628" t="s">
        <v>582</v>
      </c>
      <c r="D504" s="628" t="s">
        <v>944</v>
      </c>
      <c r="E504" s="628" t="s">
        <v>1869</v>
      </c>
      <c r="F504" s="628" t="s">
        <v>2033</v>
      </c>
      <c r="G504" s="628" t="s">
        <v>2034</v>
      </c>
      <c r="H504" s="637">
        <v>1081</v>
      </c>
      <c r="I504" s="637">
        <v>63368.22</v>
      </c>
      <c r="J504" s="628">
        <v>0.3366847074594202</v>
      </c>
      <c r="K504" s="628">
        <v>58.620000000000005</v>
      </c>
      <c r="L504" s="637">
        <v>3126</v>
      </c>
      <c r="M504" s="637">
        <v>188212.34999999998</v>
      </c>
      <c r="N504" s="628">
        <v>1</v>
      </c>
      <c r="O504" s="628">
        <v>60.208685220729357</v>
      </c>
      <c r="P504" s="637">
        <v>1235</v>
      </c>
      <c r="Q504" s="637">
        <v>76335.349999999991</v>
      </c>
      <c r="R504" s="633">
        <v>0.40558098339455406</v>
      </c>
      <c r="S504" s="638">
        <v>61.809999999999995</v>
      </c>
    </row>
    <row r="505" spans="1:19" ht="14.45" customHeight="1" x14ac:dyDescent="0.2">
      <c r="A505" s="627" t="s">
        <v>1864</v>
      </c>
      <c r="B505" s="628" t="s">
        <v>1865</v>
      </c>
      <c r="C505" s="628" t="s">
        <v>582</v>
      </c>
      <c r="D505" s="628" t="s">
        <v>944</v>
      </c>
      <c r="E505" s="628" t="s">
        <v>1869</v>
      </c>
      <c r="F505" s="628" t="s">
        <v>2035</v>
      </c>
      <c r="G505" s="628" t="s">
        <v>2036</v>
      </c>
      <c r="H505" s="637"/>
      <c r="I505" s="637"/>
      <c r="J505" s="628"/>
      <c r="K505" s="628"/>
      <c r="L505" s="637"/>
      <c r="M505" s="637"/>
      <c r="N505" s="628"/>
      <c r="O505" s="628"/>
      <c r="P505" s="637">
        <v>1</v>
      </c>
      <c r="Q505" s="637">
        <v>45339.43</v>
      </c>
      <c r="R505" s="633"/>
      <c r="S505" s="638">
        <v>45339.43</v>
      </c>
    </row>
    <row r="506" spans="1:19" ht="14.45" customHeight="1" x14ac:dyDescent="0.2">
      <c r="A506" s="627" t="s">
        <v>1864</v>
      </c>
      <c r="B506" s="628" t="s">
        <v>1865</v>
      </c>
      <c r="C506" s="628" t="s">
        <v>582</v>
      </c>
      <c r="D506" s="628" t="s">
        <v>944</v>
      </c>
      <c r="E506" s="628" t="s">
        <v>1869</v>
      </c>
      <c r="F506" s="628" t="s">
        <v>2037</v>
      </c>
      <c r="G506" s="628" t="s">
        <v>2038</v>
      </c>
      <c r="H506" s="637"/>
      <c r="I506" s="637"/>
      <c r="J506" s="628"/>
      <c r="K506" s="628"/>
      <c r="L506" s="637"/>
      <c r="M506" s="637"/>
      <c r="N506" s="628"/>
      <c r="O506" s="628"/>
      <c r="P506" s="637">
        <v>2</v>
      </c>
      <c r="Q506" s="637">
        <v>53429.279999999999</v>
      </c>
      <c r="R506" s="633"/>
      <c r="S506" s="638">
        <v>26714.639999999999</v>
      </c>
    </row>
    <row r="507" spans="1:19" ht="14.45" customHeight="1" x14ac:dyDescent="0.2">
      <c r="A507" s="627" t="s">
        <v>1864</v>
      </c>
      <c r="B507" s="628" t="s">
        <v>1865</v>
      </c>
      <c r="C507" s="628" t="s">
        <v>582</v>
      </c>
      <c r="D507" s="628" t="s">
        <v>944</v>
      </c>
      <c r="E507" s="628" t="s">
        <v>1926</v>
      </c>
      <c r="F507" s="628" t="s">
        <v>2041</v>
      </c>
      <c r="G507" s="628" t="s">
        <v>2042</v>
      </c>
      <c r="H507" s="637">
        <v>843</v>
      </c>
      <c r="I507" s="637">
        <v>12230886</v>
      </c>
      <c r="J507" s="628">
        <v>0.873199673733979</v>
      </c>
      <c r="K507" s="628">
        <v>14508.761565836299</v>
      </c>
      <c r="L507" s="637">
        <v>965</v>
      </c>
      <c r="M507" s="637">
        <v>14006975</v>
      </c>
      <c r="N507" s="628">
        <v>1</v>
      </c>
      <c r="O507" s="628">
        <v>14515</v>
      </c>
      <c r="P507" s="637">
        <v>1077</v>
      </c>
      <c r="Q507" s="637">
        <v>15639117</v>
      </c>
      <c r="R507" s="633">
        <v>1.116523517747408</v>
      </c>
      <c r="S507" s="638">
        <v>14521</v>
      </c>
    </row>
    <row r="508" spans="1:19" ht="14.45" customHeight="1" x14ac:dyDescent="0.2">
      <c r="A508" s="627" t="s">
        <v>1864</v>
      </c>
      <c r="B508" s="628" t="s">
        <v>1865</v>
      </c>
      <c r="C508" s="628" t="s">
        <v>582</v>
      </c>
      <c r="D508" s="628" t="s">
        <v>945</v>
      </c>
      <c r="E508" s="628" t="s">
        <v>1866</v>
      </c>
      <c r="F508" s="628" t="s">
        <v>2021</v>
      </c>
      <c r="G508" s="628" t="s">
        <v>2022</v>
      </c>
      <c r="H508" s="637"/>
      <c r="I508" s="637"/>
      <c r="J508" s="628"/>
      <c r="K508" s="628"/>
      <c r="L508" s="637">
        <v>0.6</v>
      </c>
      <c r="M508" s="637">
        <v>1205.79</v>
      </c>
      <c r="N508" s="628">
        <v>1</v>
      </c>
      <c r="O508" s="628">
        <v>2009.65</v>
      </c>
      <c r="P508" s="637"/>
      <c r="Q508" s="637"/>
      <c r="R508" s="633"/>
      <c r="S508" s="638"/>
    </row>
    <row r="509" spans="1:19" ht="14.45" customHeight="1" x14ac:dyDescent="0.2">
      <c r="A509" s="627" t="s">
        <v>1864</v>
      </c>
      <c r="B509" s="628" t="s">
        <v>1865</v>
      </c>
      <c r="C509" s="628" t="s">
        <v>582</v>
      </c>
      <c r="D509" s="628" t="s">
        <v>945</v>
      </c>
      <c r="E509" s="628" t="s">
        <v>1866</v>
      </c>
      <c r="F509" s="628" t="s">
        <v>2023</v>
      </c>
      <c r="G509" s="628" t="s">
        <v>2024</v>
      </c>
      <c r="H509" s="637">
        <v>34.5</v>
      </c>
      <c r="I509" s="637">
        <v>41639.03</v>
      </c>
      <c r="J509" s="628"/>
      <c r="K509" s="628">
        <v>1206.9284057971015</v>
      </c>
      <c r="L509" s="637"/>
      <c r="M509" s="637"/>
      <c r="N509" s="628"/>
      <c r="O509" s="628"/>
      <c r="P509" s="637"/>
      <c r="Q509" s="637"/>
      <c r="R509" s="633"/>
      <c r="S509" s="638"/>
    </row>
    <row r="510" spans="1:19" ht="14.45" customHeight="1" x14ac:dyDescent="0.2">
      <c r="A510" s="627" t="s">
        <v>1864</v>
      </c>
      <c r="B510" s="628" t="s">
        <v>1865</v>
      </c>
      <c r="C510" s="628" t="s">
        <v>582</v>
      </c>
      <c r="D510" s="628" t="s">
        <v>945</v>
      </c>
      <c r="E510" s="628" t="s">
        <v>1866</v>
      </c>
      <c r="F510" s="628" t="s">
        <v>2026</v>
      </c>
      <c r="G510" s="628" t="s">
        <v>2024</v>
      </c>
      <c r="H510" s="637"/>
      <c r="I510" s="637"/>
      <c r="J510" s="628"/>
      <c r="K510" s="628"/>
      <c r="L510" s="637">
        <v>24.750000000000004</v>
      </c>
      <c r="M510" s="637">
        <v>16224.130000000003</v>
      </c>
      <c r="N510" s="628">
        <v>1</v>
      </c>
      <c r="O510" s="628">
        <v>655.52040404040406</v>
      </c>
      <c r="P510" s="637">
        <v>1.3</v>
      </c>
      <c r="Q510" s="637">
        <v>852.18</v>
      </c>
      <c r="R510" s="633">
        <v>5.2525466696827491E-2</v>
      </c>
      <c r="S510" s="638">
        <v>655.52307692307681</v>
      </c>
    </row>
    <row r="511" spans="1:19" ht="14.45" customHeight="1" x14ac:dyDescent="0.2">
      <c r="A511" s="627" t="s">
        <v>1864</v>
      </c>
      <c r="B511" s="628" t="s">
        <v>1865</v>
      </c>
      <c r="C511" s="628" t="s">
        <v>582</v>
      </c>
      <c r="D511" s="628" t="s">
        <v>945</v>
      </c>
      <c r="E511" s="628" t="s">
        <v>1866</v>
      </c>
      <c r="F511" s="628" t="s">
        <v>2026</v>
      </c>
      <c r="G511" s="628" t="s">
        <v>2027</v>
      </c>
      <c r="H511" s="637"/>
      <c r="I511" s="637"/>
      <c r="J511" s="628"/>
      <c r="K511" s="628"/>
      <c r="L511" s="637">
        <v>0.4</v>
      </c>
      <c r="M511" s="637">
        <v>262.20999999999998</v>
      </c>
      <c r="N511" s="628">
        <v>1</v>
      </c>
      <c r="O511" s="628">
        <v>655.52499999999986</v>
      </c>
      <c r="P511" s="637">
        <v>0.5</v>
      </c>
      <c r="Q511" s="637">
        <v>327.76</v>
      </c>
      <c r="R511" s="633">
        <v>1.2499904656572975</v>
      </c>
      <c r="S511" s="638">
        <v>655.52</v>
      </c>
    </row>
    <row r="512" spans="1:19" ht="14.45" customHeight="1" x14ac:dyDescent="0.2">
      <c r="A512" s="627" t="s">
        <v>1864</v>
      </c>
      <c r="B512" s="628" t="s">
        <v>1865</v>
      </c>
      <c r="C512" s="628" t="s">
        <v>582</v>
      </c>
      <c r="D512" s="628" t="s">
        <v>945</v>
      </c>
      <c r="E512" s="628" t="s">
        <v>1866</v>
      </c>
      <c r="F512" s="628" t="s">
        <v>2028</v>
      </c>
      <c r="G512" s="628" t="s">
        <v>2024</v>
      </c>
      <c r="H512" s="637"/>
      <c r="I512" s="637"/>
      <c r="J512" s="628"/>
      <c r="K512" s="628"/>
      <c r="L512" s="637"/>
      <c r="M512" s="637"/>
      <c r="N512" s="628"/>
      <c r="O512" s="628"/>
      <c r="P512" s="637">
        <v>0.52</v>
      </c>
      <c r="Q512" s="637">
        <v>1703.4699999999998</v>
      </c>
      <c r="R512" s="633"/>
      <c r="S512" s="638">
        <v>3275.9038461538457</v>
      </c>
    </row>
    <row r="513" spans="1:19" ht="14.45" customHeight="1" x14ac:dyDescent="0.2">
      <c r="A513" s="627" t="s">
        <v>1864</v>
      </c>
      <c r="B513" s="628" t="s">
        <v>1865</v>
      </c>
      <c r="C513" s="628" t="s">
        <v>582</v>
      </c>
      <c r="D513" s="628" t="s">
        <v>945</v>
      </c>
      <c r="E513" s="628" t="s">
        <v>1866</v>
      </c>
      <c r="F513" s="628" t="s">
        <v>2028</v>
      </c>
      <c r="G513" s="628" t="s">
        <v>2027</v>
      </c>
      <c r="H513" s="637"/>
      <c r="I513" s="637"/>
      <c r="J513" s="628"/>
      <c r="K513" s="628"/>
      <c r="L513" s="637">
        <v>0.1</v>
      </c>
      <c r="M513" s="637">
        <v>327.58999999999997</v>
      </c>
      <c r="N513" s="628">
        <v>1</v>
      </c>
      <c r="O513" s="628">
        <v>3275.8999999999996</v>
      </c>
      <c r="P513" s="637"/>
      <c r="Q513" s="637"/>
      <c r="R513" s="633"/>
      <c r="S513" s="638"/>
    </row>
    <row r="514" spans="1:19" ht="14.45" customHeight="1" x14ac:dyDescent="0.2">
      <c r="A514" s="627" t="s">
        <v>1864</v>
      </c>
      <c r="B514" s="628" t="s">
        <v>1865</v>
      </c>
      <c r="C514" s="628" t="s">
        <v>582</v>
      </c>
      <c r="D514" s="628" t="s">
        <v>945</v>
      </c>
      <c r="E514" s="628" t="s">
        <v>1869</v>
      </c>
      <c r="F514" s="628" t="s">
        <v>2029</v>
      </c>
      <c r="G514" s="628" t="s">
        <v>2030</v>
      </c>
      <c r="H514" s="637">
        <v>21322</v>
      </c>
      <c r="I514" s="637">
        <v>726967.84999999986</v>
      </c>
      <c r="J514" s="628">
        <v>0.58668749146965449</v>
      </c>
      <c r="K514" s="628">
        <v>34.094730794484562</v>
      </c>
      <c r="L514" s="637">
        <v>36395</v>
      </c>
      <c r="M514" s="637">
        <v>1239105.7600000002</v>
      </c>
      <c r="N514" s="628">
        <v>1</v>
      </c>
      <c r="O514" s="628">
        <v>34.046043687319695</v>
      </c>
      <c r="P514" s="637">
        <v>40073</v>
      </c>
      <c r="Q514" s="637">
        <v>1367601.7400000005</v>
      </c>
      <c r="R514" s="633">
        <v>1.1037005751631728</v>
      </c>
      <c r="S514" s="638">
        <v>34.127760337384288</v>
      </c>
    </row>
    <row r="515" spans="1:19" ht="14.45" customHeight="1" x14ac:dyDescent="0.2">
      <c r="A515" s="627" t="s">
        <v>1864</v>
      </c>
      <c r="B515" s="628" t="s">
        <v>1865</v>
      </c>
      <c r="C515" s="628" t="s">
        <v>582</v>
      </c>
      <c r="D515" s="628" t="s">
        <v>945</v>
      </c>
      <c r="E515" s="628" t="s">
        <v>1869</v>
      </c>
      <c r="F515" s="628" t="s">
        <v>2031</v>
      </c>
      <c r="G515" s="628" t="s">
        <v>2032</v>
      </c>
      <c r="H515" s="637"/>
      <c r="I515" s="637"/>
      <c r="J515" s="628"/>
      <c r="K515" s="628"/>
      <c r="L515" s="637">
        <v>673</v>
      </c>
      <c r="M515" s="637">
        <v>34444.14</v>
      </c>
      <c r="N515" s="628">
        <v>1</v>
      </c>
      <c r="O515" s="628">
        <v>51.18</v>
      </c>
      <c r="P515" s="637">
        <v>865</v>
      </c>
      <c r="Q515" s="637">
        <v>63603.45</v>
      </c>
      <c r="R515" s="633">
        <v>1.8465680954728438</v>
      </c>
      <c r="S515" s="638">
        <v>73.53</v>
      </c>
    </row>
    <row r="516" spans="1:19" ht="14.45" customHeight="1" x14ac:dyDescent="0.2">
      <c r="A516" s="627" t="s">
        <v>1864</v>
      </c>
      <c r="B516" s="628" t="s">
        <v>1865</v>
      </c>
      <c r="C516" s="628" t="s">
        <v>582</v>
      </c>
      <c r="D516" s="628" t="s">
        <v>945</v>
      </c>
      <c r="E516" s="628" t="s">
        <v>1926</v>
      </c>
      <c r="F516" s="628" t="s">
        <v>2041</v>
      </c>
      <c r="G516" s="628" t="s">
        <v>2042</v>
      </c>
      <c r="H516" s="637">
        <v>77</v>
      </c>
      <c r="I516" s="637">
        <v>1117164</v>
      </c>
      <c r="J516" s="628">
        <v>0.51310781949707196</v>
      </c>
      <c r="K516" s="628">
        <v>14508.623376623376</v>
      </c>
      <c r="L516" s="637">
        <v>150</v>
      </c>
      <c r="M516" s="637">
        <v>2177250</v>
      </c>
      <c r="N516" s="628">
        <v>1</v>
      </c>
      <c r="O516" s="628">
        <v>14515</v>
      </c>
      <c r="P516" s="637">
        <v>169</v>
      </c>
      <c r="Q516" s="637">
        <v>2454049</v>
      </c>
      <c r="R516" s="633">
        <v>1.1271323917786198</v>
      </c>
      <c r="S516" s="638">
        <v>14521</v>
      </c>
    </row>
    <row r="517" spans="1:19" ht="14.45" customHeight="1" x14ac:dyDescent="0.2">
      <c r="A517" s="627" t="s">
        <v>1864</v>
      </c>
      <c r="B517" s="628" t="s">
        <v>1865</v>
      </c>
      <c r="C517" s="628" t="s">
        <v>582</v>
      </c>
      <c r="D517" s="628" t="s">
        <v>946</v>
      </c>
      <c r="E517" s="628" t="s">
        <v>1866</v>
      </c>
      <c r="F517" s="628" t="s">
        <v>2021</v>
      </c>
      <c r="G517" s="628" t="s">
        <v>2022</v>
      </c>
      <c r="H517" s="637">
        <v>1</v>
      </c>
      <c r="I517" s="637">
        <v>2009.64</v>
      </c>
      <c r="J517" s="628">
        <v>1</v>
      </c>
      <c r="K517" s="628">
        <v>2009.64</v>
      </c>
      <c r="L517" s="637">
        <v>1</v>
      </c>
      <c r="M517" s="637">
        <v>2009.64</v>
      </c>
      <c r="N517" s="628">
        <v>1</v>
      </c>
      <c r="O517" s="628">
        <v>2009.64</v>
      </c>
      <c r="P517" s="637">
        <v>0.02</v>
      </c>
      <c r="Q517" s="637">
        <v>40.19</v>
      </c>
      <c r="R517" s="633">
        <v>1.9998606715630658E-2</v>
      </c>
      <c r="S517" s="638">
        <v>2009.4999999999998</v>
      </c>
    </row>
    <row r="518" spans="1:19" ht="14.45" customHeight="1" x14ac:dyDescent="0.2">
      <c r="A518" s="627" t="s">
        <v>1864</v>
      </c>
      <c r="B518" s="628" t="s">
        <v>1865</v>
      </c>
      <c r="C518" s="628" t="s">
        <v>582</v>
      </c>
      <c r="D518" s="628" t="s">
        <v>946</v>
      </c>
      <c r="E518" s="628" t="s">
        <v>1866</v>
      </c>
      <c r="F518" s="628" t="s">
        <v>2023</v>
      </c>
      <c r="G518" s="628" t="s">
        <v>2024</v>
      </c>
      <c r="H518" s="637">
        <v>481.56</v>
      </c>
      <c r="I518" s="637">
        <v>574436.26000000036</v>
      </c>
      <c r="J518" s="628">
        <v>50.933869949494976</v>
      </c>
      <c r="K518" s="628">
        <v>1192.8653957969939</v>
      </c>
      <c r="L518" s="637">
        <v>6.2000000000000011</v>
      </c>
      <c r="M518" s="637">
        <v>11278.080000000002</v>
      </c>
      <c r="N518" s="628">
        <v>1</v>
      </c>
      <c r="O518" s="628">
        <v>1819.0451612903225</v>
      </c>
      <c r="P518" s="637"/>
      <c r="Q518" s="637"/>
      <c r="R518" s="633"/>
      <c r="S518" s="638"/>
    </row>
    <row r="519" spans="1:19" ht="14.45" customHeight="1" x14ac:dyDescent="0.2">
      <c r="A519" s="627" t="s">
        <v>1864</v>
      </c>
      <c r="B519" s="628" t="s">
        <v>1865</v>
      </c>
      <c r="C519" s="628" t="s">
        <v>582</v>
      </c>
      <c r="D519" s="628" t="s">
        <v>946</v>
      </c>
      <c r="E519" s="628" t="s">
        <v>1866</v>
      </c>
      <c r="F519" s="628" t="s">
        <v>2025</v>
      </c>
      <c r="G519" s="628" t="s">
        <v>867</v>
      </c>
      <c r="H519" s="637">
        <v>0.65</v>
      </c>
      <c r="I519" s="637">
        <v>532.04</v>
      </c>
      <c r="J519" s="628"/>
      <c r="K519" s="628">
        <v>818.52307692307681</v>
      </c>
      <c r="L519" s="637"/>
      <c r="M519" s="637"/>
      <c r="N519" s="628"/>
      <c r="O519" s="628"/>
      <c r="P519" s="637">
        <v>0.25</v>
      </c>
      <c r="Q519" s="637">
        <v>179.54999999999998</v>
      </c>
      <c r="R519" s="633"/>
      <c r="S519" s="638">
        <v>718.19999999999993</v>
      </c>
    </row>
    <row r="520" spans="1:19" ht="14.45" customHeight="1" x14ac:dyDescent="0.2">
      <c r="A520" s="627" t="s">
        <v>1864</v>
      </c>
      <c r="B520" s="628" t="s">
        <v>1865</v>
      </c>
      <c r="C520" s="628" t="s">
        <v>582</v>
      </c>
      <c r="D520" s="628" t="s">
        <v>946</v>
      </c>
      <c r="E520" s="628" t="s">
        <v>1866</v>
      </c>
      <c r="F520" s="628" t="s">
        <v>2026</v>
      </c>
      <c r="G520" s="628" t="s">
        <v>2024</v>
      </c>
      <c r="H520" s="637"/>
      <c r="I520" s="637"/>
      <c r="J520" s="628"/>
      <c r="K520" s="628"/>
      <c r="L520" s="637">
        <v>225.85</v>
      </c>
      <c r="M520" s="637">
        <v>148049.04999999993</v>
      </c>
      <c r="N520" s="628">
        <v>1</v>
      </c>
      <c r="O520" s="628">
        <v>655.51937126411303</v>
      </c>
      <c r="P520" s="637">
        <v>9.8899999999999988</v>
      </c>
      <c r="Q520" s="637">
        <v>6485.0700000000015</v>
      </c>
      <c r="R520" s="633">
        <v>4.3803523224228758E-2</v>
      </c>
      <c r="S520" s="638">
        <v>655.71991911021257</v>
      </c>
    </row>
    <row r="521" spans="1:19" ht="14.45" customHeight="1" x14ac:dyDescent="0.2">
      <c r="A521" s="627" t="s">
        <v>1864</v>
      </c>
      <c r="B521" s="628" t="s">
        <v>1865</v>
      </c>
      <c r="C521" s="628" t="s">
        <v>582</v>
      </c>
      <c r="D521" s="628" t="s">
        <v>946</v>
      </c>
      <c r="E521" s="628" t="s">
        <v>1866</v>
      </c>
      <c r="F521" s="628" t="s">
        <v>2026</v>
      </c>
      <c r="G521" s="628" t="s">
        <v>2027</v>
      </c>
      <c r="H521" s="637"/>
      <c r="I521" s="637"/>
      <c r="J521" s="628"/>
      <c r="K521" s="628"/>
      <c r="L521" s="637">
        <v>16.699999999999996</v>
      </c>
      <c r="M521" s="637">
        <v>10947.16</v>
      </c>
      <c r="N521" s="628">
        <v>1</v>
      </c>
      <c r="O521" s="628">
        <v>655.51856287425164</v>
      </c>
      <c r="P521" s="637">
        <v>1.82</v>
      </c>
      <c r="Q521" s="637">
        <v>1658.46</v>
      </c>
      <c r="R521" s="633">
        <v>0.15149682657419825</v>
      </c>
      <c r="S521" s="638">
        <v>911.24175824175825</v>
      </c>
    </row>
    <row r="522" spans="1:19" ht="14.45" customHeight="1" x14ac:dyDescent="0.2">
      <c r="A522" s="627" t="s">
        <v>1864</v>
      </c>
      <c r="B522" s="628" t="s">
        <v>1865</v>
      </c>
      <c r="C522" s="628" t="s">
        <v>582</v>
      </c>
      <c r="D522" s="628" t="s">
        <v>946</v>
      </c>
      <c r="E522" s="628" t="s">
        <v>1866</v>
      </c>
      <c r="F522" s="628" t="s">
        <v>2028</v>
      </c>
      <c r="G522" s="628" t="s">
        <v>2024</v>
      </c>
      <c r="H522" s="637"/>
      <c r="I522" s="637"/>
      <c r="J522" s="628"/>
      <c r="K522" s="628"/>
      <c r="L522" s="637">
        <v>0.38</v>
      </c>
      <c r="M522" s="637">
        <v>1244.8399999999999</v>
      </c>
      <c r="N522" s="628">
        <v>1</v>
      </c>
      <c r="O522" s="628">
        <v>3275.894736842105</v>
      </c>
      <c r="P522" s="637">
        <v>0.21000000000000002</v>
      </c>
      <c r="Q522" s="637">
        <v>687.94</v>
      </c>
      <c r="R522" s="633">
        <v>0.55263327013913444</v>
      </c>
      <c r="S522" s="638">
        <v>3275.9047619047619</v>
      </c>
    </row>
    <row r="523" spans="1:19" ht="14.45" customHeight="1" x14ac:dyDescent="0.2">
      <c r="A523" s="627" t="s">
        <v>1864</v>
      </c>
      <c r="B523" s="628" t="s">
        <v>1865</v>
      </c>
      <c r="C523" s="628" t="s">
        <v>582</v>
      </c>
      <c r="D523" s="628" t="s">
        <v>946</v>
      </c>
      <c r="E523" s="628" t="s">
        <v>1866</v>
      </c>
      <c r="F523" s="628" t="s">
        <v>2028</v>
      </c>
      <c r="G523" s="628" t="s">
        <v>2027</v>
      </c>
      <c r="H523" s="637"/>
      <c r="I523" s="637"/>
      <c r="J523" s="628"/>
      <c r="K523" s="628"/>
      <c r="L523" s="637"/>
      <c r="M523" s="637"/>
      <c r="N523" s="628"/>
      <c r="O523" s="628"/>
      <c r="P523" s="637">
        <v>0.27</v>
      </c>
      <c r="Q523" s="637">
        <v>1350.03</v>
      </c>
      <c r="R523" s="633"/>
      <c r="S523" s="638">
        <v>5000.1111111111104</v>
      </c>
    </row>
    <row r="524" spans="1:19" ht="14.45" customHeight="1" x14ac:dyDescent="0.2">
      <c r="A524" s="627" t="s">
        <v>1864</v>
      </c>
      <c r="B524" s="628" t="s">
        <v>1865</v>
      </c>
      <c r="C524" s="628" t="s">
        <v>582</v>
      </c>
      <c r="D524" s="628" t="s">
        <v>946</v>
      </c>
      <c r="E524" s="628" t="s">
        <v>1869</v>
      </c>
      <c r="F524" s="628" t="s">
        <v>2029</v>
      </c>
      <c r="G524" s="628" t="s">
        <v>2030</v>
      </c>
      <c r="H524" s="637">
        <v>278561</v>
      </c>
      <c r="I524" s="637">
        <v>9498289.2400000002</v>
      </c>
      <c r="J524" s="628">
        <v>0.86110829251334631</v>
      </c>
      <c r="K524" s="628">
        <v>34.097699390797708</v>
      </c>
      <c r="L524" s="637">
        <v>324098</v>
      </c>
      <c r="M524" s="637">
        <v>11030307.48000001</v>
      </c>
      <c r="N524" s="628">
        <v>1</v>
      </c>
      <c r="O524" s="628">
        <v>34.033864695246528</v>
      </c>
      <c r="P524" s="637">
        <v>300594</v>
      </c>
      <c r="Q524" s="637">
        <v>10258840.130000001</v>
      </c>
      <c r="R524" s="633">
        <v>0.93005930692332717</v>
      </c>
      <c r="S524" s="638">
        <v>34.128559219412232</v>
      </c>
    </row>
    <row r="525" spans="1:19" ht="14.45" customHeight="1" x14ac:dyDescent="0.2">
      <c r="A525" s="627" t="s">
        <v>1864</v>
      </c>
      <c r="B525" s="628" t="s">
        <v>1865</v>
      </c>
      <c r="C525" s="628" t="s">
        <v>582</v>
      </c>
      <c r="D525" s="628" t="s">
        <v>946</v>
      </c>
      <c r="E525" s="628" t="s">
        <v>1869</v>
      </c>
      <c r="F525" s="628" t="s">
        <v>2031</v>
      </c>
      <c r="G525" s="628" t="s">
        <v>2032</v>
      </c>
      <c r="H525" s="637">
        <v>25</v>
      </c>
      <c r="I525" s="637">
        <v>1350.2199999999996</v>
      </c>
      <c r="J525" s="628">
        <v>1.4505408561523525E-3</v>
      </c>
      <c r="K525" s="628">
        <v>54.008799999999979</v>
      </c>
      <c r="L525" s="637">
        <v>16985</v>
      </c>
      <c r="M525" s="637">
        <v>930839</v>
      </c>
      <c r="N525" s="628">
        <v>1</v>
      </c>
      <c r="O525" s="628">
        <v>54.80359140418016</v>
      </c>
      <c r="P525" s="637">
        <v>4320</v>
      </c>
      <c r="Q525" s="637">
        <v>317635.01</v>
      </c>
      <c r="R525" s="633">
        <v>0.34123517600788106</v>
      </c>
      <c r="S525" s="638">
        <v>73.526622685185188</v>
      </c>
    </row>
    <row r="526" spans="1:19" ht="14.45" customHeight="1" x14ac:dyDescent="0.2">
      <c r="A526" s="627" t="s">
        <v>1864</v>
      </c>
      <c r="B526" s="628" t="s">
        <v>1865</v>
      </c>
      <c r="C526" s="628" t="s">
        <v>582</v>
      </c>
      <c r="D526" s="628" t="s">
        <v>946</v>
      </c>
      <c r="E526" s="628" t="s">
        <v>1869</v>
      </c>
      <c r="F526" s="628" t="s">
        <v>2033</v>
      </c>
      <c r="G526" s="628" t="s">
        <v>2034</v>
      </c>
      <c r="H526" s="637">
        <v>2317</v>
      </c>
      <c r="I526" s="637">
        <v>136705.68</v>
      </c>
      <c r="J526" s="628">
        <v>0.93503218955673306</v>
      </c>
      <c r="K526" s="628">
        <v>59.001156668105303</v>
      </c>
      <c r="L526" s="637">
        <v>2426</v>
      </c>
      <c r="M526" s="637">
        <v>146204.25</v>
      </c>
      <c r="N526" s="628">
        <v>1</v>
      </c>
      <c r="O526" s="628">
        <v>60.26556059356966</v>
      </c>
      <c r="P526" s="637">
        <v>1023</v>
      </c>
      <c r="Q526" s="637">
        <v>63221.399999999994</v>
      </c>
      <c r="R526" s="633">
        <v>0.4324183462519044</v>
      </c>
      <c r="S526" s="638">
        <v>61.8</v>
      </c>
    </row>
    <row r="527" spans="1:19" ht="14.45" customHeight="1" x14ac:dyDescent="0.2">
      <c r="A527" s="627" t="s">
        <v>1864</v>
      </c>
      <c r="B527" s="628" t="s">
        <v>1865</v>
      </c>
      <c r="C527" s="628" t="s">
        <v>582</v>
      </c>
      <c r="D527" s="628" t="s">
        <v>946</v>
      </c>
      <c r="E527" s="628" t="s">
        <v>1926</v>
      </c>
      <c r="F527" s="628" t="s">
        <v>2039</v>
      </c>
      <c r="G527" s="628" t="s">
        <v>2040</v>
      </c>
      <c r="H527" s="637">
        <v>1</v>
      </c>
      <c r="I527" s="637">
        <v>8596</v>
      </c>
      <c r="J527" s="628"/>
      <c r="K527" s="628">
        <v>8596</v>
      </c>
      <c r="L527" s="637"/>
      <c r="M527" s="637"/>
      <c r="N527" s="628"/>
      <c r="O527" s="628"/>
      <c r="P527" s="637"/>
      <c r="Q527" s="637"/>
      <c r="R527" s="633"/>
      <c r="S527" s="638"/>
    </row>
    <row r="528" spans="1:19" ht="14.45" customHeight="1" x14ac:dyDescent="0.2">
      <c r="A528" s="627" t="s">
        <v>1864</v>
      </c>
      <c r="B528" s="628" t="s">
        <v>1865</v>
      </c>
      <c r="C528" s="628" t="s">
        <v>582</v>
      </c>
      <c r="D528" s="628" t="s">
        <v>946</v>
      </c>
      <c r="E528" s="628" t="s">
        <v>1926</v>
      </c>
      <c r="F528" s="628" t="s">
        <v>2041</v>
      </c>
      <c r="G528" s="628" t="s">
        <v>2042</v>
      </c>
      <c r="H528" s="637">
        <v>1084</v>
      </c>
      <c r="I528" s="637">
        <v>15727405</v>
      </c>
      <c r="J528" s="628">
        <v>0.8277522764969828</v>
      </c>
      <c r="K528" s="628">
        <v>14508.676199261992</v>
      </c>
      <c r="L528" s="637">
        <v>1309</v>
      </c>
      <c r="M528" s="637">
        <v>19000135</v>
      </c>
      <c r="N528" s="628">
        <v>1</v>
      </c>
      <c r="O528" s="628">
        <v>14515</v>
      </c>
      <c r="P528" s="637">
        <v>1248</v>
      </c>
      <c r="Q528" s="637">
        <v>18122208</v>
      </c>
      <c r="R528" s="633">
        <v>0.95379364409779188</v>
      </c>
      <c r="S528" s="638">
        <v>14521</v>
      </c>
    </row>
    <row r="529" spans="1:19" ht="14.45" customHeight="1" x14ac:dyDescent="0.2">
      <c r="A529" s="627" t="s">
        <v>1864</v>
      </c>
      <c r="B529" s="628" t="s">
        <v>1865</v>
      </c>
      <c r="C529" s="628" t="s">
        <v>582</v>
      </c>
      <c r="D529" s="628" t="s">
        <v>1859</v>
      </c>
      <c r="E529" s="628" t="s">
        <v>1866</v>
      </c>
      <c r="F529" s="628" t="s">
        <v>2023</v>
      </c>
      <c r="G529" s="628" t="s">
        <v>2024</v>
      </c>
      <c r="H529" s="637">
        <v>27.799999999999994</v>
      </c>
      <c r="I529" s="637">
        <v>31720.28</v>
      </c>
      <c r="J529" s="628"/>
      <c r="K529" s="628">
        <v>1141.0172661870506</v>
      </c>
      <c r="L529" s="637"/>
      <c r="M529" s="637"/>
      <c r="N529" s="628"/>
      <c r="O529" s="628"/>
      <c r="P529" s="637"/>
      <c r="Q529" s="637"/>
      <c r="R529" s="633"/>
      <c r="S529" s="638"/>
    </row>
    <row r="530" spans="1:19" ht="14.45" customHeight="1" x14ac:dyDescent="0.2">
      <c r="A530" s="627" t="s">
        <v>1864</v>
      </c>
      <c r="B530" s="628" t="s">
        <v>1865</v>
      </c>
      <c r="C530" s="628" t="s">
        <v>582</v>
      </c>
      <c r="D530" s="628" t="s">
        <v>1859</v>
      </c>
      <c r="E530" s="628" t="s">
        <v>1866</v>
      </c>
      <c r="F530" s="628" t="s">
        <v>2025</v>
      </c>
      <c r="G530" s="628" t="s">
        <v>867</v>
      </c>
      <c r="H530" s="637"/>
      <c r="I530" s="637"/>
      <c r="J530" s="628"/>
      <c r="K530" s="628"/>
      <c r="L530" s="637">
        <v>0.05</v>
      </c>
      <c r="M530" s="637">
        <v>35.94</v>
      </c>
      <c r="N530" s="628">
        <v>1</v>
      </c>
      <c r="O530" s="628">
        <v>718.8</v>
      </c>
      <c r="P530" s="637"/>
      <c r="Q530" s="637"/>
      <c r="R530" s="633"/>
      <c r="S530" s="638"/>
    </row>
    <row r="531" spans="1:19" ht="14.45" customHeight="1" x14ac:dyDescent="0.2">
      <c r="A531" s="627" t="s">
        <v>1864</v>
      </c>
      <c r="B531" s="628" t="s">
        <v>1865</v>
      </c>
      <c r="C531" s="628" t="s">
        <v>582</v>
      </c>
      <c r="D531" s="628" t="s">
        <v>1859</v>
      </c>
      <c r="E531" s="628" t="s">
        <v>1866</v>
      </c>
      <c r="F531" s="628" t="s">
        <v>2026</v>
      </c>
      <c r="G531" s="628" t="s">
        <v>2024</v>
      </c>
      <c r="H531" s="637"/>
      <c r="I531" s="637"/>
      <c r="J531" s="628"/>
      <c r="K531" s="628"/>
      <c r="L531" s="637">
        <v>18.850000000000001</v>
      </c>
      <c r="M531" s="637">
        <v>12356.56</v>
      </c>
      <c r="N531" s="628">
        <v>1</v>
      </c>
      <c r="O531" s="628">
        <v>655.52042440318291</v>
      </c>
      <c r="P531" s="637"/>
      <c r="Q531" s="637"/>
      <c r="R531" s="633"/>
      <c r="S531" s="638"/>
    </row>
    <row r="532" spans="1:19" ht="14.45" customHeight="1" x14ac:dyDescent="0.2">
      <c r="A532" s="627" t="s">
        <v>1864</v>
      </c>
      <c r="B532" s="628" t="s">
        <v>1865</v>
      </c>
      <c r="C532" s="628" t="s">
        <v>582</v>
      </c>
      <c r="D532" s="628" t="s">
        <v>1859</v>
      </c>
      <c r="E532" s="628" t="s">
        <v>1866</v>
      </c>
      <c r="F532" s="628" t="s">
        <v>2026</v>
      </c>
      <c r="G532" s="628" t="s">
        <v>2027</v>
      </c>
      <c r="H532" s="637"/>
      <c r="I532" s="637"/>
      <c r="J532" s="628"/>
      <c r="K532" s="628"/>
      <c r="L532" s="637">
        <v>0.55000000000000004</v>
      </c>
      <c r="M532" s="637">
        <v>360.54</v>
      </c>
      <c r="N532" s="628">
        <v>1</v>
      </c>
      <c r="O532" s="628">
        <v>655.5272727272727</v>
      </c>
      <c r="P532" s="637"/>
      <c r="Q532" s="637"/>
      <c r="R532" s="633"/>
      <c r="S532" s="638"/>
    </row>
    <row r="533" spans="1:19" ht="14.45" customHeight="1" x14ac:dyDescent="0.2">
      <c r="A533" s="627" t="s">
        <v>1864</v>
      </c>
      <c r="B533" s="628" t="s">
        <v>1865</v>
      </c>
      <c r="C533" s="628" t="s">
        <v>582</v>
      </c>
      <c r="D533" s="628" t="s">
        <v>1859</v>
      </c>
      <c r="E533" s="628" t="s">
        <v>1866</v>
      </c>
      <c r="F533" s="628" t="s">
        <v>2028</v>
      </c>
      <c r="G533" s="628" t="s">
        <v>2027</v>
      </c>
      <c r="H533" s="637"/>
      <c r="I533" s="637"/>
      <c r="J533" s="628"/>
      <c r="K533" s="628"/>
      <c r="L533" s="637">
        <v>0.08</v>
      </c>
      <c r="M533" s="637">
        <v>262.07</v>
      </c>
      <c r="N533" s="628">
        <v>1</v>
      </c>
      <c r="O533" s="628">
        <v>3275.875</v>
      </c>
      <c r="P533" s="637"/>
      <c r="Q533" s="637"/>
      <c r="R533" s="633"/>
      <c r="S533" s="638"/>
    </row>
    <row r="534" spans="1:19" ht="14.45" customHeight="1" x14ac:dyDescent="0.2">
      <c r="A534" s="627" t="s">
        <v>1864</v>
      </c>
      <c r="B534" s="628" t="s">
        <v>1865</v>
      </c>
      <c r="C534" s="628" t="s">
        <v>582</v>
      </c>
      <c r="D534" s="628" t="s">
        <v>1859</v>
      </c>
      <c r="E534" s="628" t="s">
        <v>1869</v>
      </c>
      <c r="F534" s="628" t="s">
        <v>2029</v>
      </c>
      <c r="G534" s="628" t="s">
        <v>2030</v>
      </c>
      <c r="H534" s="637">
        <v>15920</v>
      </c>
      <c r="I534" s="637">
        <v>542820.72999999986</v>
      </c>
      <c r="J534" s="628">
        <v>0.79490536374566922</v>
      </c>
      <c r="K534" s="628">
        <v>34.096779522613055</v>
      </c>
      <c r="L534" s="637">
        <v>20072</v>
      </c>
      <c r="M534" s="637">
        <v>682874.65999999957</v>
      </c>
      <c r="N534" s="628">
        <v>1</v>
      </c>
      <c r="O534" s="628">
        <v>34.021256476683917</v>
      </c>
      <c r="P534" s="637">
        <v>6551</v>
      </c>
      <c r="Q534" s="637">
        <v>223572.03999999998</v>
      </c>
      <c r="R534" s="633">
        <v>0.32739835447986915</v>
      </c>
      <c r="S534" s="638">
        <v>34.127925507556093</v>
      </c>
    </row>
    <row r="535" spans="1:19" ht="14.45" customHeight="1" x14ac:dyDescent="0.2">
      <c r="A535" s="627" t="s">
        <v>1864</v>
      </c>
      <c r="B535" s="628" t="s">
        <v>1865</v>
      </c>
      <c r="C535" s="628" t="s">
        <v>582</v>
      </c>
      <c r="D535" s="628" t="s">
        <v>1859</v>
      </c>
      <c r="E535" s="628" t="s">
        <v>1926</v>
      </c>
      <c r="F535" s="628" t="s">
        <v>2041</v>
      </c>
      <c r="G535" s="628" t="s">
        <v>2042</v>
      </c>
      <c r="H535" s="637">
        <v>61</v>
      </c>
      <c r="I535" s="637">
        <v>885027</v>
      </c>
      <c r="J535" s="628">
        <v>0.82396309502751119</v>
      </c>
      <c r="K535" s="628">
        <v>14508.639344262296</v>
      </c>
      <c r="L535" s="637">
        <v>74</v>
      </c>
      <c r="M535" s="637">
        <v>1074110</v>
      </c>
      <c r="N535" s="628">
        <v>1</v>
      </c>
      <c r="O535" s="628">
        <v>14515</v>
      </c>
      <c r="P535" s="637">
        <v>30</v>
      </c>
      <c r="Q535" s="637">
        <v>435630</v>
      </c>
      <c r="R535" s="633">
        <v>0.40557298600701974</v>
      </c>
      <c r="S535" s="638">
        <v>14521</v>
      </c>
    </row>
    <row r="536" spans="1:19" ht="14.45" customHeight="1" x14ac:dyDescent="0.2">
      <c r="A536" s="627" t="s">
        <v>1864</v>
      </c>
      <c r="B536" s="628" t="s">
        <v>1865</v>
      </c>
      <c r="C536" s="628" t="s">
        <v>582</v>
      </c>
      <c r="D536" s="628" t="s">
        <v>947</v>
      </c>
      <c r="E536" s="628" t="s">
        <v>1866</v>
      </c>
      <c r="F536" s="628" t="s">
        <v>2023</v>
      </c>
      <c r="G536" s="628" t="s">
        <v>2024</v>
      </c>
      <c r="H536" s="637">
        <v>49.08</v>
      </c>
      <c r="I536" s="637">
        <v>60937.760000000017</v>
      </c>
      <c r="J536" s="628">
        <v>15.227245126677648</v>
      </c>
      <c r="K536" s="628">
        <v>1241.6006519967405</v>
      </c>
      <c r="L536" s="637">
        <v>2.2000000000000002</v>
      </c>
      <c r="M536" s="637">
        <v>4001.8900000000003</v>
      </c>
      <c r="N536" s="628">
        <v>1</v>
      </c>
      <c r="O536" s="628">
        <v>1819.0409090909091</v>
      </c>
      <c r="P536" s="637"/>
      <c r="Q536" s="637"/>
      <c r="R536" s="633"/>
      <c r="S536" s="638"/>
    </row>
    <row r="537" spans="1:19" ht="14.45" customHeight="1" x14ac:dyDescent="0.2">
      <c r="A537" s="627" t="s">
        <v>1864</v>
      </c>
      <c r="B537" s="628" t="s">
        <v>1865</v>
      </c>
      <c r="C537" s="628" t="s">
        <v>582</v>
      </c>
      <c r="D537" s="628" t="s">
        <v>947</v>
      </c>
      <c r="E537" s="628" t="s">
        <v>1866</v>
      </c>
      <c r="F537" s="628" t="s">
        <v>2025</v>
      </c>
      <c r="G537" s="628" t="s">
        <v>867</v>
      </c>
      <c r="H537" s="637">
        <v>0.35</v>
      </c>
      <c r="I537" s="637">
        <v>251.59</v>
      </c>
      <c r="J537" s="628"/>
      <c r="K537" s="628">
        <v>718.82857142857154</v>
      </c>
      <c r="L537" s="637"/>
      <c r="M537" s="637"/>
      <c r="N537" s="628"/>
      <c r="O537" s="628"/>
      <c r="P537" s="637">
        <v>0.05</v>
      </c>
      <c r="Q537" s="637">
        <v>35.909999999999997</v>
      </c>
      <c r="R537" s="633"/>
      <c r="S537" s="638">
        <v>718.19999999999993</v>
      </c>
    </row>
    <row r="538" spans="1:19" ht="14.45" customHeight="1" x14ac:dyDescent="0.2">
      <c r="A538" s="627" t="s">
        <v>1864</v>
      </c>
      <c r="B538" s="628" t="s">
        <v>1865</v>
      </c>
      <c r="C538" s="628" t="s">
        <v>582</v>
      </c>
      <c r="D538" s="628" t="s">
        <v>947</v>
      </c>
      <c r="E538" s="628" t="s">
        <v>1866</v>
      </c>
      <c r="F538" s="628" t="s">
        <v>2026</v>
      </c>
      <c r="G538" s="628" t="s">
        <v>2024</v>
      </c>
      <c r="H538" s="637"/>
      <c r="I538" s="637"/>
      <c r="J538" s="628"/>
      <c r="K538" s="628"/>
      <c r="L538" s="637">
        <v>21.699999999999992</v>
      </c>
      <c r="M538" s="637">
        <v>14224.799999999997</v>
      </c>
      <c r="N538" s="628">
        <v>1</v>
      </c>
      <c r="O538" s="628">
        <v>655.52073732718907</v>
      </c>
      <c r="P538" s="637">
        <v>0.95000000000000007</v>
      </c>
      <c r="Q538" s="637">
        <v>622.75</v>
      </c>
      <c r="R538" s="633">
        <v>4.3779174399640075E-2</v>
      </c>
      <c r="S538" s="638">
        <v>655.52631578947364</v>
      </c>
    </row>
    <row r="539" spans="1:19" ht="14.45" customHeight="1" x14ac:dyDescent="0.2">
      <c r="A539" s="627" t="s">
        <v>1864</v>
      </c>
      <c r="B539" s="628" t="s">
        <v>1865</v>
      </c>
      <c r="C539" s="628" t="s">
        <v>582</v>
      </c>
      <c r="D539" s="628" t="s">
        <v>947</v>
      </c>
      <c r="E539" s="628" t="s">
        <v>1866</v>
      </c>
      <c r="F539" s="628" t="s">
        <v>2026</v>
      </c>
      <c r="G539" s="628" t="s">
        <v>2027</v>
      </c>
      <c r="H539" s="637"/>
      <c r="I539" s="637"/>
      <c r="J539" s="628"/>
      <c r="K539" s="628"/>
      <c r="L539" s="637">
        <v>1.77</v>
      </c>
      <c r="M539" s="637">
        <v>1160.27</v>
      </c>
      <c r="N539" s="628">
        <v>1</v>
      </c>
      <c r="O539" s="628">
        <v>655.51977401129943</v>
      </c>
      <c r="P539" s="637">
        <v>0.45</v>
      </c>
      <c r="Q539" s="637">
        <v>294.98</v>
      </c>
      <c r="R539" s="633">
        <v>0.25423392830978997</v>
      </c>
      <c r="S539" s="638">
        <v>655.51111111111118</v>
      </c>
    </row>
    <row r="540" spans="1:19" ht="14.45" customHeight="1" x14ac:dyDescent="0.2">
      <c r="A540" s="627" t="s">
        <v>1864</v>
      </c>
      <c r="B540" s="628" t="s">
        <v>1865</v>
      </c>
      <c r="C540" s="628" t="s">
        <v>582</v>
      </c>
      <c r="D540" s="628" t="s">
        <v>947</v>
      </c>
      <c r="E540" s="628" t="s">
        <v>1866</v>
      </c>
      <c r="F540" s="628" t="s">
        <v>2028</v>
      </c>
      <c r="G540" s="628" t="s">
        <v>2024</v>
      </c>
      <c r="H540" s="637"/>
      <c r="I540" s="637"/>
      <c r="J540" s="628"/>
      <c r="K540" s="628"/>
      <c r="L540" s="637">
        <v>0.08</v>
      </c>
      <c r="M540" s="637">
        <v>262.07</v>
      </c>
      <c r="N540" s="628">
        <v>1</v>
      </c>
      <c r="O540" s="628">
        <v>3275.875</v>
      </c>
      <c r="P540" s="637"/>
      <c r="Q540" s="637"/>
      <c r="R540" s="633"/>
      <c r="S540" s="638"/>
    </row>
    <row r="541" spans="1:19" ht="14.45" customHeight="1" x14ac:dyDescent="0.2">
      <c r="A541" s="627" t="s">
        <v>1864</v>
      </c>
      <c r="B541" s="628" t="s">
        <v>1865</v>
      </c>
      <c r="C541" s="628" t="s">
        <v>582</v>
      </c>
      <c r="D541" s="628" t="s">
        <v>947</v>
      </c>
      <c r="E541" s="628" t="s">
        <v>1869</v>
      </c>
      <c r="F541" s="628" t="s">
        <v>2029</v>
      </c>
      <c r="G541" s="628" t="s">
        <v>2030</v>
      </c>
      <c r="H541" s="637">
        <v>26990</v>
      </c>
      <c r="I541" s="637">
        <v>920404.18</v>
      </c>
      <c r="J541" s="628">
        <v>0.77478158018191123</v>
      </c>
      <c r="K541" s="628">
        <v>34.101673953316045</v>
      </c>
      <c r="L541" s="637">
        <v>34922</v>
      </c>
      <c r="M541" s="637">
        <v>1187953.1000000001</v>
      </c>
      <c r="N541" s="628">
        <v>1</v>
      </c>
      <c r="O541" s="628">
        <v>34.017327186300903</v>
      </c>
      <c r="P541" s="637">
        <v>22028</v>
      </c>
      <c r="Q541" s="637">
        <v>751797.89999999991</v>
      </c>
      <c r="R541" s="633">
        <v>0.63285149893543768</v>
      </c>
      <c r="S541" s="638">
        <v>34.129194661340108</v>
      </c>
    </row>
    <row r="542" spans="1:19" ht="14.45" customHeight="1" x14ac:dyDescent="0.2">
      <c r="A542" s="627" t="s">
        <v>1864</v>
      </c>
      <c r="B542" s="628" t="s">
        <v>1865</v>
      </c>
      <c r="C542" s="628" t="s">
        <v>582</v>
      </c>
      <c r="D542" s="628" t="s">
        <v>947</v>
      </c>
      <c r="E542" s="628" t="s">
        <v>1869</v>
      </c>
      <c r="F542" s="628" t="s">
        <v>2031</v>
      </c>
      <c r="G542" s="628" t="s">
        <v>2032</v>
      </c>
      <c r="H542" s="637">
        <v>7</v>
      </c>
      <c r="I542" s="637">
        <v>380.02</v>
      </c>
      <c r="J542" s="628">
        <v>5.8190956743731934E-3</v>
      </c>
      <c r="K542" s="628">
        <v>54.288571428571423</v>
      </c>
      <c r="L542" s="637">
        <v>1276</v>
      </c>
      <c r="M542" s="637">
        <v>65305.68</v>
      </c>
      <c r="N542" s="628">
        <v>1</v>
      </c>
      <c r="O542" s="628">
        <v>51.18</v>
      </c>
      <c r="P542" s="637"/>
      <c r="Q542" s="637"/>
      <c r="R542" s="633"/>
      <c r="S542" s="638"/>
    </row>
    <row r="543" spans="1:19" ht="14.45" customHeight="1" x14ac:dyDescent="0.2">
      <c r="A543" s="627" t="s">
        <v>1864</v>
      </c>
      <c r="B543" s="628" t="s">
        <v>1865</v>
      </c>
      <c r="C543" s="628" t="s">
        <v>582</v>
      </c>
      <c r="D543" s="628" t="s">
        <v>947</v>
      </c>
      <c r="E543" s="628" t="s">
        <v>1926</v>
      </c>
      <c r="F543" s="628" t="s">
        <v>2041</v>
      </c>
      <c r="G543" s="628" t="s">
        <v>2042</v>
      </c>
      <c r="H543" s="637">
        <v>113</v>
      </c>
      <c r="I543" s="637">
        <v>1639492</v>
      </c>
      <c r="J543" s="628">
        <v>0.78987110030857877</v>
      </c>
      <c r="K543" s="628">
        <v>14508.778761061947</v>
      </c>
      <c r="L543" s="637">
        <v>143</v>
      </c>
      <c r="M543" s="637">
        <v>2075645</v>
      </c>
      <c r="N543" s="628">
        <v>1</v>
      </c>
      <c r="O543" s="628">
        <v>14515</v>
      </c>
      <c r="P543" s="637">
        <v>88</v>
      </c>
      <c r="Q543" s="637">
        <v>1277848</v>
      </c>
      <c r="R543" s="633">
        <v>0.61563899414398893</v>
      </c>
      <c r="S543" s="638">
        <v>14521</v>
      </c>
    </row>
    <row r="544" spans="1:19" ht="14.45" customHeight="1" x14ac:dyDescent="0.2">
      <c r="A544" s="627" t="s">
        <v>1864</v>
      </c>
      <c r="B544" s="628" t="s">
        <v>1865</v>
      </c>
      <c r="C544" s="628" t="s">
        <v>582</v>
      </c>
      <c r="D544" s="628" t="s">
        <v>949</v>
      </c>
      <c r="E544" s="628" t="s">
        <v>1866</v>
      </c>
      <c r="F544" s="628" t="s">
        <v>2023</v>
      </c>
      <c r="G544" s="628" t="s">
        <v>2024</v>
      </c>
      <c r="H544" s="637">
        <v>1.6</v>
      </c>
      <c r="I544" s="637">
        <v>1048.83</v>
      </c>
      <c r="J544" s="628"/>
      <c r="K544" s="628">
        <v>655.51874999999995</v>
      </c>
      <c r="L544" s="637"/>
      <c r="M544" s="637"/>
      <c r="N544" s="628"/>
      <c r="O544" s="628"/>
      <c r="P544" s="637"/>
      <c r="Q544" s="637"/>
      <c r="R544" s="633"/>
      <c r="S544" s="638"/>
    </row>
    <row r="545" spans="1:19" ht="14.45" customHeight="1" x14ac:dyDescent="0.2">
      <c r="A545" s="627" t="s">
        <v>1864</v>
      </c>
      <c r="B545" s="628" t="s">
        <v>1865</v>
      </c>
      <c r="C545" s="628" t="s">
        <v>582</v>
      </c>
      <c r="D545" s="628" t="s">
        <v>949</v>
      </c>
      <c r="E545" s="628" t="s">
        <v>1869</v>
      </c>
      <c r="F545" s="628" t="s">
        <v>2029</v>
      </c>
      <c r="G545" s="628" t="s">
        <v>2030</v>
      </c>
      <c r="H545" s="637">
        <v>912</v>
      </c>
      <c r="I545" s="637">
        <v>31106.94</v>
      </c>
      <c r="J545" s="628"/>
      <c r="K545" s="628">
        <v>34.108486842105265</v>
      </c>
      <c r="L545" s="637"/>
      <c r="M545" s="637"/>
      <c r="N545" s="628"/>
      <c r="O545" s="628"/>
      <c r="P545" s="637"/>
      <c r="Q545" s="637"/>
      <c r="R545" s="633"/>
      <c r="S545" s="638"/>
    </row>
    <row r="546" spans="1:19" ht="14.45" customHeight="1" x14ac:dyDescent="0.2">
      <c r="A546" s="627" t="s">
        <v>1864</v>
      </c>
      <c r="B546" s="628" t="s">
        <v>1865</v>
      </c>
      <c r="C546" s="628" t="s">
        <v>582</v>
      </c>
      <c r="D546" s="628" t="s">
        <v>949</v>
      </c>
      <c r="E546" s="628" t="s">
        <v>1926</v>
      </c>
      <c r="F546" s="628" t="s">
        <v>2041</v>
      </c>
      <c r="G546" s="628" t="s">
        <v>2042</v>
      </c>
      <c r="H546" s="637">
        <v>3</v>
      </c>
      <c r="I546" s="637">
        <v>43527</v>
      </c>
      <c r="J546" s="628"/>
      <c r="K546" s="628">
        <v>14509</v>
      </c>
      <c r="L546" s="637"/>
      <c r="M546" s="637"/>
      <c r="N546" s="628"/>
      <c r="O546" s="628"/>
      <c r="P546" s="637"/>
      <c r="Q546" s="637"/>
      <c r="R546" s="633"/>
      <c r="S546" s="638"/>
    </row>
    <row r="547" spans="1:19" ht="14.45" customHeight="1" x14ac:dyDescent="0.2">
      <c r="A547" s="627" t="s">
        <v>1864</v>
      </c>
      <c r="B547" s="628" t="s">
        <v>1865</v>
      </c>
      <c r="C547" s="628" t="s">
        <v>582</v>
      </c>
      <c r="D547" s="628" t="s">
        <v>950</v>
      </c>
      <c r="E547" s="628" t="s">
        <v>1866</v>
      </c>
      <c r="F547" s="628" t="s">
        <v>2023</v>
      </c>
      <c r="G547" s="628" t="s">
        <v>2024</v>
      </c>
      <c r="H547" s="637">
        <v>26.7</v>
      </c>
      <c r="I547" s="637">
        <v>40423.750000000007</v>
      </c>
      <c r="J547" s="628"/>
      <c r="K547" s="628">
        <v>1513.9981273408243</v>
      </c>
      <c r="L547" s="637"/>
      <c r="M547" s="637"/>
      <c r="N547" s="628"/>
      <c r="O547" s="628"/>
      <c r="P547" s="637"/>
      <c r="Q547" s="637"/>
      <c r="R547" s="633"/>
      <c r="S547" s="638"/>
    </row>
    <row r="548" spans="1:19" ht="14.45" customHeight="1" x14ac:dyDescent="0.2">
      <c r="A548" s="627" t="s">
        <v>1864</v>
      </c>
      <c r="B548" s="628" t="s">
        <v>1865</v>
      </c>
      <c r="C548" s="628" t="s">
        <v>582</v>
      </c>
      <c r="D548" s="628" t="s">
        <v>950</v>
      </c>
      <c r="E548" s="628" t="s">
        <v>1866</v>
      </c>
      <c r="F548" s="628" t="s">
        <v>2026</v>
      </c>
      <c r="G548" s="628" t="s">
        <v>2024</v>
      </c>
      <c r="H548" s="637"/>
      <c r="I548" s="637"/>
      <c r="J548" s="628"/>
      <c r="K548" s="628"/>
      <c r="L548" s="637">
        <v>3.15</v>
      </c>
      <c r="M548" s="637">
        <v>2064.8900000000003</v>
      </c>
      <c r="N548" s="628">
        <v>1</v>
      </c>
      <c r="O548" s="628">
        <v>655.52063492063508</v>
      </c>
      <c r="P548" s="637">
        <v>1.5300000000000002</v>
      </c>
      <c r="Q548" s="637">
        <v>1001.6400000000001</v>
      </c>
      <c r="R548" s="633">
        <v>0.48508152976671876</v>
      </c>
      <c r="S548" s="638">
        <v>654.66666666666663</v>
      </c>
    </row>
    <row r="549" spans="1:19" ht="14.45" customHeight="1" x14ac:dyDescent="0.2">
      <c r="A549" s="627" t="s">
        <v>1864</v>
      </c>
      <c r="B549" s="628" t="s">
        <v>1865</v>
      </c>
      <c r="C549" s="628" t="s">
        <v>582</v>
      </c>
      <c r="D549" s="628" t="s">
        <v>950</v>
      </c>
      <c r="E549" s="628" t="s">
        <v>1866</v>
      </c>
      <c r="F549" s="628" t="s">
        <v>2026</v>
      </c>
      <c r="G549" s="628" t="s">
        <v>2027</v>
      </c>
      <c r="H549" s="637"/>
      <c r="I549" s="637"/>
      <c r="J549" s="628"/>
      <c r="K549" s="628"/>
      <c r="L549" s="637">
        <v>0.4</v>
      </c>
      <c r="M549" s="637">
        <v>262.20999999999998</v>
      </c>
      <c r="N549" s="628">
        <v>1</v>
      </c>
      <c r="O549" s="628">
        <v>655.52499999999986</v>
      </c>
      <c r="P549" s="637"/>
      <c r="Q549" s="637"/>
      <c r="R549" s="633"/>
      <c r="S549" s="638"/>
    </row>
    <row r="550" spans="1:19" ht="14.45" customHeight="1" x14ac:dyDescent="0.2">
      <c r="A550" s="627" t="s">
        <v>1864</v>
      </c>
      <c r="B550" s="628" t="s">
        <v>1865</v>
      </c>
      <c r="C550" s="628" t="s">
        <v>582</v>
      </c>
      <c r="D550" s="628" t="s">
        <v>950</v>
      </c>
      <c r="E550" s="628" t="s">
        <v>1866</v>
      </c>
      <c r="F550" s="628" t="s">
        <v>2028</v>
      </c>
      <c r="G550" s="628" t="s">
        <v>2024</v>
      </c>
      <c r="H550" s="637"/>
      <c r="I550" s="637"/>
      <c r="J550" s="628"/>
      <c r="K550" s="628"/>
      <c r="L550" s="637"/>
      <c r="M550" s="637"/>
      <c r="N550" s="628"/>
      <c r="O550" s="628"/>
      <c r="P550" s="637">
        <v>0.1</v>
      </c>
      <c r="Q550" s="637">
        <v>327.58999999999997</v>
      </c>
      <c r="R550" s="633"/>
      <c r="S550" s="638">
        <v>3275.8999999999996</v>
      </c>
    </row>
    <row r="551" spans="1:19" ht="14.45" customHeight="1" x14ac:dyDescent="0.2">
      <c r="A551" s="627" t="s">
        <v>1864</v>
      </c>
      <c r="B551" s="628" t="s">
        <v>1865</v>
      </c>
      <c r="C551" s="628" t="s">
        <v>582</v>
      </c>
      <c r="D551" s="628" t="s">
        <v>950</v>
      </c>
      <c r="E551" s="628" t="s">
        <v>1869</v>
      </c>
      <c r="F551" s="628" t="s">
        <v>2029</v>
      </c>
      <c r="G551" s="628" t="s">
        <v>2030</v>
      </c>
      <c r="H551" s="637">
        <v>14880</v>
      </c>
      <c r="I551" s="637">
        <v>508082.13</v>
      </c>
      <c r="J551" s="628">
        <v>2.8895188500391047</v>
      </c>
      <c r="K551" s="628">
        <v>34.145304435483872</v>
      </c>
      <c r="L551" s="637">
        <v>5169</v>
      </c>
      <c r="M551" s="637">
        <v>175836.24</v>
      </c>
      <c r="N551" s="628">
        <v>1</v>
      </c>
      <c r="O551" s="628">
        <v>34.017457922228672</v>
      </c>
      <c r="P551" s="637">
        <v>11931</v>
      </c>
      <c r="Q551" s="637">
        <v>407198.1</v>
      </c>
      <c r="R551" s="633">
        <v>2.3157802964849568</v>
      </c>
      <c r="S551" s="638">
        <v>34.129419160170983</v>
      </c>
    </row>
    <row r="552" spans="1:19" ht="14.45" customHeight="1" x14ac:dyDescent="0.2">
      <c r="A552" s="627" t="s">
        <v>1864</v>
      </c>
      <c r="B552" s="628" t="s">
        <v>1865</v>
      </c>
      <c r="C552" s="628" t="s">
        <v>582</v>
      </c>
      <c r="D552" s="628" t="s">
        <v>950</v>
      </c>
      <c r="E552" s="628" t="s">
        <v>1869</v>
      </c>
      <c r="F552" s="628" t="s">
        <v>2033</v>
      </c>
      <c r="G552" s="628" t="s">
        <v>2034</v>
      </c>
      <c r="H552" s="637">
        <v>844</v>
      </c>
      <c r="I552" s="637">
        <v>49475.28</v>
      </c>
      <c r="J552" s="628"/>
      <c r="K552" s="628">
        <v>58.62</v>
      </c>
      <c r="L552" s="637"/>
      <c r="M552" s="637"/>
      <c r="N552" s="628"/>
      <c r="O552" s="628"/>
      <c r="P552" s="637"/>
      <c r="Q552" s="637"/>
      <c r="R552" s="633"/>
      <c r="S552" s="638"/>
    </row>
    <row r="553" spans="1:19" ht="14.45" customHeight="1" x14ac:dyDescent="0.2">
      <c r="A553" s="627" t="s">
        <v>1864</v>
      </c>
      <c r="B553" s="628" t="s">
        <v>1865</v>
      </c>
      <c r="C553" s="628" t="s">
        <v>582</v>
      </c>
      <c r="D553" s="628" t="s">
        <v>950</v>
      </c>
      <c r="E553" s="628" t="s">
        <v>1926</v>
      </c>
      <c r="F553" s="628" t="s">
        <v>2041</v>
      </c>
      <c r="G553" s="628" t="s">
        <v>2042</v>
      </c>
      <c r="H553" s="637">
        <v>60</v>
      </c>
      <c r="I553" s="637">
        <v>870535</v>
      </c>
      <c r="J553" s="628">
        <v>2.9987426799862211</v>
      </c>
      <c r="K553" s="628">
        <v>14508.916666666666</v>
      </c>
      <c r="L553" s="637">
        <v>20</v>
      </c>
      <c r="M553" s="637">
        <v>290300</v>
      </c>
      <c r="N553" s="628">
        <v>1</v>
      </c>
      <c r="O553" s="628">
        <v>14515</v>
      </c>
      <c r="P553" s="637">
        <v>48</v>
      </c>
      <c r="Q553" s="637">
        <v>697008</v>
      </c>
      <c r="R553" s="633">
        <v>2.4009920771615572</v>
      </c>
      <c r="S553" s="638">
        <v>14521</v>
      </c>
    </row>
    <row r="554" spans="1:19" ht="14.45" customHeight="1" x14ac:dyDescent="0.2">
      <c r="A554" s="627" t="s">
        <v>1864</v>
      </c>
      <c r="B554" s="628" t="s">
        <v>1865</v>
      </c>
      <c r="C554" s="628" t="s">
        <v>582</v>
      </c>
      <c r="D554" s="628" t="s">
        <v>951</v>
      </c>
      <c r="E554" s="628" t="s">
        <v>1866</v>
      </c>
      <c r="F554" s="628" t="s">
        <v>2023</v>
      </c>
      <c r="G554" s="628" t="s">
        <v>2024</v>
      </c>
      <c r="H554" s="637">
        <v>11.100000000000001</v>
      </c>
      <c r="I554" s="637">
        <v>16584.439999999999</v>
      </c>
      <c r="J554" s="628"/>
      <c r="K554" s="628">
        <v>1494.0936936936935</v>
      </c>
      <c r="L554" s="637"/>
      <c r="M554" s="637"/>
      <c r="N554" s="628"/>
      <c r="O554" s="628"/>
      <c r="P554" s="637"/>
      <c r="Q554" s="637"/>
      <c r="R554" s="633"/>
      <c r="S554" s="638"/>
    </row>
    <row r="555" spans="1:19" ht="14.45" customHeight="1" x14ac:dyDescent="0.2">
      <c r="A555" s="627" t="s">
        <v>1864</v>
      </c>
      <c r="B555" s="628" t="s">
        <v>1865</v>
      </c>
      <c r="C555" s="628" t="s">
        <v>582</v>
      </c>
      <c r="D555" s="628" t="s">
        <v>951</v>
      </c>
      <c r="E555" s="628" t="s">
        <v>1866</v>
      </c>
      <c r="F555" s="628" t="s">
        <v>2025</v>
      </c>
      <c r="G555" s="628" t="s">
        <v>867</v>
      </c>
      <c r="H555" s="637">
        <v>0.05</v>
      </c>
      <c r="I555" s="637">
        <v>45.19</v>
      </c>
      <c r="J555" s="628"/>
      <c r="K555" s="628">
        <v>903.8</v>
      </c>
      <c r="L555" s="637"/>
      <c r="M555" s="637"/>
      <c r="N555" s="628"/>
      <c r="O555" s="628"/>
      <c r="P555" s="637">
        <v>0.05</v>
      </c>
      <c r="Q555" s="637">
        <v>45.19</v>
      </c>
      <c r="R555" s="633"/>
      <c r="S555" s="638">
        <v>903.8</v>
      </c>
    </row>
    <row r="556" spans="1:19" ht="14.45" customHeight="1" x14ac:dyDescent="0.2">
      <c r="A556" s="627" t="s">
        <v>1864</v>
      </c>
      <c r="B556" s="628" t="s">
        <v>1865</v>
      </c>
      <c r="C556" s="628" t="s">
        <v>582</v>
      </c>
      <c r="D556" s="628" t="s">
        <v>951</v>
      </c>
      <c r="E556" s="628" t="s">
        <v>1866</v>
      </c>
      <c r="F556" s="628" t="s">
        <v>2026</v>
      </c>
      <c r="G556" s="628" t="s">
        <v>2024</v>
      </c>
      <c r="H556" s="637"/>
      <c r="I556" s="637"/>
      <c r="J556" s="628"/>
      <c r="K556" s="628"/>
      <c r="L556" s="637">
        <v>41.7</v>
      </c>
      <c r="M556" s="637">
        <v>27335.219999999998</v>
      </c>
      <c r="N556" s="628">
        <v>1</v>
      </c>
      <c r="O556" s="628">
        <v>655.52086330935242</v>
      </c>
      <c r="P556" s="637">
        <v>0.95000000000000007</v>
      </c>
      <c r="Q556" s="637">
        <v>622.75</v>
      </c>
      <c r="R556" s="633">
        <v>2.2781964074187075E-2</v>
      </c>
      <c r="S556" s="638">
        <v>655.52631578947364</v>
      </c>
    </row>
    <row r="557" spans="1:19" ht="14.45" customHeight="1" x14ac:dyDescent="0.2">
      <c r="A557" s="627" t="s">
        <v>1864</v>
      </c>
      <c r="B557" s="628" t="s">
        <v>1865</v>
      </c>
      <c r="C557" s="628" t="s">
        <v>582</v>
      </c>
      <c r="D557" s="628" t="s">
        <v>951</v>
      </c>
      <c r="E557" s="628" t="s">
        <v>1866</v>
      </c>
      <c r="F557" s="628" t="s">
        <v>2026</v>
      </c>
      <c r="G557" s="628" t="s">
        <v>2027</v>
      </c>
      <c r="H557" s="637"/>
      <c r="I557" s="637"/>
      <c r="J557" s="628"/>
      <c r="K557" s="628"/>
      <c r="L557" s="637">
        <v>2.65</v>
      </c>
      <c r="M557" s="637">
        <v>1737.1200000000001</v>
      </c>
      <c r="N557" s="628">
        <v>1</v>
      </c>
      <c r="O557" s="628">
        <v>655.51698113207556</v>
      </c>
      <c r="P557" s="637"/>
      <c r="Q557" s="637"/>
      <c r="R557" s="633"/>
      <c r="S557" s="638"/>
    </row>
    <row r="558" spans="1:19" ht="14.45" customHeight="1" x14ac:dyDescent="0.2">
      <c r="A558" s="627" t="s">
        <v>1864</v>
      </c>
      <c r="B558" s="628" t="s">
        <v>1865</v>
      </c>
      <c r="C558" s="628" t="s">
        <v>582</v>
      </c>
      <c r="D558" s="628" t="s">
        <v>951</v>
      </c>
      <c r="E558" s="628" t="s">
        <v>1869</v>
      </c>
      <c r="F558" s="628" t="s">
        <v>2029</v>
      </c>
      <c r="G558" s="628" t="s">
        <v>2030</v>
      </c>
      <c r="H558" s="637">
        <v>6936</v>
      </c>
      <c r="I558" s="637">
        <v>236751.87000000002</v>
      </c>
      <c r="J558" s="628">
        <v>0.15827390192473181</v>
      </c>
      <c r="K558" s="628">
        <v>34.133775951557098</v>
      </c>
      <c r="L558" s="637">
        <v>43981</v>
      </c>
      <c r="M558" s="637">
        <v>1495836.4400000002</v>
      </c>
      <c r="N558" s="628">
        <v>1</v>
      </c>
      <c r="O558" s="628">
        <v>34.01096928219004</v>
      </c>
      <c r="P558" s="637">
        <v>33080</v>
      </c>
      <c r="Q558" s="637">
        <v>1128985.4899999998</v>
      </c>
      <c r="R558" s="633">
        <v>0.75475196338979389</v>
      </c>
      <c r="S558" s="638">
        <v>34.128944679564682</v>
      </c>
    </row>
    <row r="559" spans="1:19" ht="14.45" customHeight="1" x14ac:dyDescent="0.2">
      <c r="A559" s="627" t="s">
        <v>1864</v>
      </c>
      <c r="B559" s="628" t="s">
        <v>1865</v>
      </c>
      <c r="C559" s="628" t="s">
        <v>582</v>
      </c>
      <c r="D559" s="628" t="s">
        <v>951</v>
      </c>
      <c r="E559" s="628" t="s">
        <v>1869</v>
      </c>
      <c r="F559" s="628" t="s">
        <v>2031</v>
      </c>
      <c r="G559" s="628" t="s">
        <v>2032</v>
      </c>
      <c r="H559" s="637"/>
      <c r="I559" s="637"/>
      <c r="J559" s="628"/>
      <c r="K559" s="628"/>
      <c r="L559" s="637">
        <v>2480</v>
      </c>
      <c r="M559" s="637">
        <v>126926.40000000001</v>
      </c>
      <c r="N559" s="628">
        <v>1</v>
      </c>
      <c r="O559" s="628">
        <v>51.180000000000007</v>
      </c>
      <c r="P559" s="637">
        <v>690</v>
      </c>
      <c r="Q559" s="637">
        <v>50735.700000000004</v>
      </c>
      <c r="R559" s="633">
        <v>0.39972535264531256</v>
      </c>
      <c r="S559" s="638">
        <v>73.53</v>
      </c>
    </row>
    <row r="560" spans="1:19" ht="14.45" customHeight="1" x14ac:dyDescent="0.2">
      <c r="A560" s="627" t="s">
        <v>1864</v>
      </c>
      <c r="B560" s="628" t="s">
        <v>1865</v>
      </c>
      <c r="C560" s="628" t="s">
        <v>582</v>
      </c>
      <c r="D560" s="628" t="s">
        <v>951</v>
      </c>
      <c r="E560" s="628" t="s">
        <v>1926</v>
      </c>
      <c r="F560" s="628" t="s">
        <v>2041</v>
      </c>
      <c r="G560" s="628" t="s">
        <v>2042</v>
      </c>
      <c r="H560" s="637">
        <v>28</v>
      </c>
      <c r="I560" s="637">
        <v>406250</v>
      </c>
      <c r="J560" s="628">
        <v>0.15993307415973623</v>
      </c>
      <c r="K560" s="628">
        <v>14508.928571428571</v>
      </c>
      <c r="L560" s="637">
        <v>175</v>
      </c>
      <c r="M560" s="637">
        <v>2540125</v>
      </c>
      <c r="N560" s="628">
        <v>1</v>
      </c>
      <c r="O560" s="628">
        <v>14515</v>
      </c>
      <c r="P560" s="637">
        <v>131</v>
      </c>
      <c r="Q560" s="637">
        <v>1902251</v>
      </c>
      <c r="R560" s="633">
        <v>0.74888086216229521</v>
      </c>
      <c r="S560" s="638">
        <v>14521</v>
      </c>
    </row>
    <row r="561" spans="1:19" ht="14.45" customHeight="1" x14ac:dyDescent="0.2">
      <c r="A561" s="627" t="s">
        <v>1864</v>
      </c>
      <c r="B561" s="628" t="s">
        <v>1865</v>
      </c>
      <c r="C561" s="628" t="s">
        <v>582</v>
      </c>
      <c r="D561" s="628" t="s">
        <v>1862</v>
      </c>
      <c r="E561" s="628" t="s">
        <v>1866</v>
      </c>
      <c r="F561" s="628" t="s">
        <v>2021</v>
      </c>
      <c r="G561" s="628" t="s">
        <v>2022</v>
      </c>
      <c r="H561" s="637">
        <v>1.9500000000000002</v>
      </c>
      <c r="I561" s="637">
        <v>3918.8</v>
      </c>
      <c r="J561" s="628"/>
      <c r="K561" s="628">
        <v>2009.6410256410256</v>
      </c>
      <c r="L561" s="637"/>
      <c r="M561" s="637"/>
      <c r="N561" s="628"/>
      <c r="O561" s="628"/>
      <c r="P561" s="637"/>
      <c r="Q561" s="637"/>
      <c r="R561" s="633"/>
      <c r="S561" s="638"/>
    </row>
    <row r="562" spans="1:19" ht="14.45" customHeight="1" x14ac:dyDescent="0.2">
      <c r="A562" s="627" t="s">
        <v>1864</v>
      </c>
      <c r="B562" s="628" t="s">
        <v>1865</v>
      </c>
      <c r="C562" s="628" t="s">
        <v>582</v>
      </c>
      <c r="D562" s="628" t="s">
        <v>1862</v>
      </c>
      <c r="E562" s="628" t="s">
        <v>1866</v>
      </c>
      <c r="F562" s="628" t="s">
        <v>2023</v>
      </c>
      <c r="G562" s="628" t="s">
        <v>2024</v>
      </c>
      <c r="H562" s="637">
        <v>286.7299999999999</v>
      </c>
      <c r="I562" s="637">
        <v>364372.97999999986</v>
      </c>
      <c r="J562" s="628"/>
      <c r="K562" s="628">
        <v>1270.7877794440763</v>
      </c>
      <c r="L562" s="637"/>
      <c r="M562" s="637"/>
      <c r="N562" s="628"/>
      <c r="O562" s="628"/>
      <c r="P562" s="637"/>
      <c r="Q562" s="637"/>
      <c r="R562" s="633"/>
      <c r="S562" s="638"/>
    </row>
    <row r="563" spans="1:19" ht="14.45" customHeight="1" x14ac:dyDescent="0.2">
      <c r="A563" s="627" t="s">
        <v>1864</v>
      </c>
      <c r="B563" s="628" t="s">
        <v>1865</v>
      </c>
      <c r="C563" s="628" t="s">
        <v>582</v>
      </c>
      <c r="D563" s="628" t="s">
        <v>1862</v>
      </c>
      <c r="E563" s="628" t="s">
        <v>1869</v>
      </c>
      <c r="F563" s="628" t="s">
        <v>2029</v>
      </c>
      <c r="G563" s="628" t="s">
        <v>2030</v>
      </c>
      <c r="H563" s="637">
        <v>143936</v>
      </c>
      <c r="I563" s="637">
        <v>4910125.8399999971</v>
      </c>
      <c r="J563" s="628"/>
      <c r="K563" s="628">
        <v>34.113257558915052</v>
      </c>
      <c r="L563" s="637"/>
      <c r="M563" s="637"/>
      <c r="N563" s="628"/>
      <c r="O563" s="628"/>
      <c r="P563" s="637"/>
      <c r="Q563" s="637"/>
      <c r="R563" s="633"/>
      <c r="S563" s="638"/>
    </row>
    <row r="564" spans="1:19" ht="14.45" customHeight="1" x14ac:dyDescent="0.2">
      <c r="A564" s="627" t="s">
        <v>1864</v>
      </c>
      <c r="B564" s="628" t="s">
        <v>1865</v>
      </c>
      <c r="C564" s="628" t="s">
        <v>582</v>
      </c>
      <c r="D564" s="628" t="s">
        <v>1862</v>
      </c>
      <c r="E564" s="628" t="s">
        <v>1869</v>
      </c>
      <c r="F564" s="628" t="s">
        <v>2031</v>
      </c>
      <c r="G564" s="628" t="s">
        <v>2032</v>
      </c>
      <c r="H564" s="637">
        <v>87</v>
      </c>
      <c r="I564" s="637">
        <v>4757.2999999999984</v>
      </c>
      <c r="J564" s="628"/>
      <c r="K564" s="628">
        <v>54.681609195402281</v>
      </c>
      <c r="L564" s="637"/>
      <c r="M564" s="637"/>
      <c r="N564" s="628"/>
      <c r="O564" s="628"/>
      <c r="P564" s="637"/>
      <c r="Q564" s="637"/>
      <c r="R564" s="633"/>
      <c r="S564" s="638"/>
    </row>
    <row r="565" spans="1:19" ht="14.45" customHeight="1" x14ac:dyDescent="0.2">
      <c r="A565" s="627" t="s">
        <v>1864</v>
      </c>
      <c r="B565" s="628" t="s">
        <v>1865</v>
      </c>
      <c r="C565" s="628" t="s">
        <v>582</v>
      </c>
      <c r="D565" s="628" t="s">
        <v>1862</v>
      </c>
      <c r="E565" s="628" t="s">
        <v>1869</v>
      </c>
      <c r="F565" s="628" t="s">
        <v>2033</v>
      </c>
      <c r="G565" s="628" t="s">
        <v>2034</v>
      </c>
      <c r="H565" s="637">
        <v>874</v>
      </c>
      <c r="I565" s="637">
        <v>51233.880000000005</v>
      </c>
      <c r="J565" s="628"/>
      <c r="K565" s="628">
        <v>58.620000000000005</v>
      </c>
      <c r="L565" s="637"/>
      <c r="M565" s="637"/>
      <c r="N565" s="628"/>
      <c r="O565" s="628"/>
      <c r="P565" s="637"/>
      <c r="Q565" s="637"/>
      <c r="R565" s="633"/>
      <c r="S565" s="638"/>
    </row>
    <row r="566" spans="1:19" ht="14.45" customHeight="1" x14ac:dyDescent="0.2">
      <c r="A566" s="627" t="s">
        <v>1864</v>
      </c>
      <c r="B566" s="628" t="s">
        <v>1865</v>
      </c>
      <c r="C566" s="628" t="s">
        <v>582</v>
      </c>
      <c r="D566" s="628" t="s">
        <v>1862</v>
      </c>
      <c r="E566" s="628" t="s">
        <v>1926</v>
      </c>
      <c r="F566" s="628" t="s">
        <v>2041</v>
      </c>
      <c r="G566" s="628" t="s">
        <v>2042</v>
      </c>
      <c r="H566" s="637">
        <v>644</v>
      </c>
      <c r="I566" s="637">
        <v>9343694</v>
      </c>
      <c r="J566" s="628"/>
      <c r="K566" s="628">
        <v>14508.841614906833</v>
      </c>
      <c r="L566" s="637"/>
      <c r="M566" s="637"/>
      <c r="N566" s="628"/>
      <c r="O566" s="628"/>
      <c r="P566" s="637"/>
      <c r="Q566" s="637"/>
      <c r="R566" s="633"/>
      <c r="S566" s="638"/>
    </row>
    <row r="567" spans="1:19" ht="14.45" customHeight="1" x14ac:dyDescent="0.2">
      <c r="A567" s="627" t="s">
        <v>1864</v>
      </c>
      <c r="B567" s="628" t="s">
        <v>1865</v>
      </c>
      <c r="C567" s="628" t="s">
        <v>582</v>
      </c>
      <c r="D567" s="628" t="s">
        <v>953</v>
      </c>
      <c r="E567" s="628" t="s">
        <v>1866</v>
      </c>
      <c r="F567" s="628" t="s">
        <v>2021</v>
      </c>
      <c r="G567" s="628" t="s">
        <v>2022</v>
      </c>
      <c r="H567" s="637"/>
      <c r="I567" s="637"/>
      <c r="J567" s="628"/>
      <c r="K567" s="628"/>
      <c r="L567" s="637"/>
      <c r="M567" s="637"/>
      <c r="N567" s="628"/>
      <c r="O567" s="628"/>
      <c r="P567" s="637">
        <v>0.5</v>
      </c>
      <c r="Q567" s="637">
        <v>1004.82</v>
      </c>
      <c r="R567" s="633"/>
      <c r="S567" s="638">
        <v>2009.64</v>
      </c>
    </row>
    <row r="568" spans="1:19" ht="14.45" customHeight="1" x14ac:dyDescent="0.2">
      <c r="A568" s="627" t="s">
        <v>1864</v>
      </c>
      <c r="B568" s="628" t="s">
        <v>1865</v>
      </c>
      <c r="C568" s="628" t="s">
        <v>582</v>
      </c>
      <c r="D568" s="628" t="s">
        <v>953</v>
      </c>
      <c r="E568" s="628" t="s">
        <v>1866</v>
      </c>
      <c r="F568" s="628" t="s">
        <v>2023</v>
      </c>
      <c r="G568" s="628" t="s">
        <v>2024</v>
      </c>
      <c r="H568" s="637">
        <v>60.599999999999994</v>
      </c>
      <c r="I568" s="637">
        <v>65147.420000000006</v>
      </c>
      <c r="J568" s="628"/>
      <c r="K568" s="628">
        <v>1075.0399339933995</v>
      </c>
      <c r="L568" s="637"/>
      <c r="M568" s="637"/>
      <c r="N568" s="628"/>
      <c r="O568" s="628"/>
      <c r="P568" s="637"/>
      <c r="Q568" s="637"/>
      <c r="R568" s="633"/>
      <c r="S568" s="638"/>
    </row>
    <row r="569" spans="1:19" ht="14.45" customHeight="1" x14ac:dyDescent="0.2">
      <c r="A569" s="627" t="s">
        <v>1864</v>
      </c>
      <c r="B569" s="628" t="s">
        <v>1865</v>
      </c>
      <c r="C569" s="628" t="s">
        <v>582</v>
      </c>
      <c r="D569" s="628" t="s">
        <v>953</v>
      </c>
      <c r="E569" s="628" t="s">
        <v>1866</v>
      </c>
      <c r="F569" s="628" t="s">
        <v>2025</v>
      </c>
      <c r="G569" s="628" t="s">
        <v>867</v>
      </c>
      <c r="H569" s="637"/>
      <c r="I569" s="637"/>
      <c r="J569" s="628"/>
      <c r="K569" s="628"/>
      <c r="L569" s="637"/>
      <c r="M569" s="637"/>
      <c r="N569" s="628"/>
      <c r="O569" s="628"/>
      <c r="P569" s="637">
        <v>0.1</v>
      </c>
      <c r="Q569" s="637">
        <v>71.819999999999993</v>
      </c>
      <c r="R569" s="633"/>
      <c r="S569" s="638">
        <v>718.19999999999993</v>
      </c>
    </row>
    <row r="570" spans="1:19" ht="14.45" customHeight="1" x14ac:dyDescent="0.2">
      <c r="A570" s="627" t="s">
        <v>1864</v>
      </c>
      <c r="B570" s="628" t="s">
        <v>1865</v>
      </c>
      <c r="C570" s="628" t="s">
        <v>582</v>
      </c>
      <c r="D570" s="628" t="s">
        <v>953</v>
      </c>
      <c r="E570" s="628" t="s">
        <v>1866</v>
      </c>
      <c r="F570" s="628" t="s">
        <v>2026</v>
      </c>
      <c r="G570" s="628" t="s">
        <v>2024</v>
      </c>
      <c r="H570" s="637"/>
      <c r="I570" s="637"/>
      <c r="J570" s="628"/>
      <c r="K570" s="628"/>
      <c r="L570" s="637">
        <v>48.550000000000004</v>
      </c>
      <c r="M570" s="637">
        <v>31825.469999999994</v>
      </c>
      <c r="N570" s="628">
        <v>1</v>
      </c>
      <c r="O570" s="628">
        <v>655.51946446961881</v>
      </c>
      <c r="P570" s="637">
        <v>0.02</v>
      </c>
      <c r="Q570" s="637">
        <v>15.08</v>
      </c>
      <c r="R570" s="633">
        <v>4.7383432200687068E-4</v>
      </c>
      <c r="S570" s="638">
        <v>754</v>
      </c>
    </row>
    <row r="571" spans="1:19" ht="14.45" customHeight="1" x14ac:dyDescent="0.2">
      <c r="A571" s="627" t="s">
        <v>1864</v>
      </c>
      <c r="B571" s="628" t="s">
        <v>1865</v>
      </c>
      <c r="C571" s="628" t="s">
        <v>582</v>
      </c>
      <c r="D571" s="628" t="s">
        <v>953</v>
      </c>
      <c r="E571" s="628" t="s">
        <v>1866</v>
      </c>
      <c r="F571" s="628" t="s">
        <v>2028</v>
      </c>
      <c r="G571" s="628" t="s">
        <v>2024</v>
      </c>
      <c r="H571" s="637"/>
      <c r="I571" s="637"/>
      <c r="J571" s="628"/>
      <c r="K571" s="628"/>
      <c r="L571" s="637">
        <v>0.1</v>
      </c>
      <c r="M571" s="637">
        <v>327.58999999999997</v>
      </c>
      <c r="N571" s="628">
        <v>1</v>
      </c>
      <c r="O571" s="628">
        <v>3275.8999999999996</v>
      </c>
      <c r="P571" s="637"/>
      <c r="Q571" s="637"/>
      <c r="R571" s="633"/>
      <c r="S571" s="638"/>
    </row>
    <row r="572" spans="1:19" ht="14.45" customHeight="1" x14ac:dyDescent="0.2">
      <c r="A572" s="627" t="s">
        <v>1864</v>
      </c>
      <c r="B572" s="628" t="s">
        <v>1865</v>
      </c>
      <c r="C572" s="628" t="s">
        <v>582</v>
      </c>
      <c r="D572" s="628" t="s">
        <v>953</v>
      </c>
      <c r="E572" s="628" t="s">
        <v>1869</v>
      </c>
      <c r="F572" s="628" t="s">
        <v>2029</v>
      </c>
      <c r="G572" s="628" t="s">
        <v>2030</v>
      </c>
      <c r="H572" s="637">
        <v>34781</v>
      </c>
      <c r="I572" s="637">
        <v>1184772.1299999997</v>
      </c>
      <c r="J572" s="628">
        <v>0.7264450299089259</v>
      </c>
      <c r="K572" s="628">
        <v>34.06377418705614</v>
      </c>
      <c r="L572" s="637">
        <v>47975</v>
      </c>
      <c r="M572" s="637">
        <v>1630917.8</v>
      </c>
      <c r="N572" s="628">
        <v>1</v>
      </c>
      <c r="O572" s="628">
        <v>33.995159979155808</v>
      </c>
      <c r="P572" s="637">
        <v>20363</v>
      </c>
      <c r="Q572" s="637">
        <v>694989.18999999971</v>
      </c>
      <c r="R572" s="633">
        <v>0.42613379411273805</v>
      </c>
      <c r="S572" s="638">
        <v>34.129999999999988</v>
      </c>
    </row>
    <row r="573" spans="1:19" ht="14.45" customHeight="1" x14ac:dyDescent="0.2">
      <c r="A573" s="627" t="s">
        <v>1864</v>
      </c>
      <c r="B573" s="628" t="s">
        <v>1865</v>
      </c>
      <c r="C573" s="628" t="s">
        <v>582</v>
      </c>
      <c r="D573" s="628" t="s">
        <v>953</v>
      </c>
      <c r="E573" s="628" t="s">
        <v>1869</v>
      </c>
      <c r="F573" s="628" t="s">
        <v>2031</v>
      </c>
      <c r="G573" s="628" t="s">
        <v>2032</v>
      </c>
      <c r="H573" s="637"/>
      <c r="I573" s="637"/>
      <c r="J573" s="628"/>
      <c r="K573" s="628"/>
      <c r="L573" s="637">
        <v>2705</v>
      </c>
      <c r="M573" s="637">
        <v>138441.9</v>
      </c>
      <c r="N573" s="628">
        <v>1</v>
      </c>
      <c r="O573" s="628">
        <v>51.18</v>
      </c>
      <c r="P573" s="637"/>
      <c r="Q573" s="637"/>
      <c r="R573" s="633"/>
      <c r="S573" s="638"/>
    </row>
    <row r="574" spans="1:19" ht="14.45" customHeight="1" x14ac:dyDescent="0.2">
      <c r="A574" s="627" t="s">
        <v>1864</v>
      </c>
      <c r="B574" s="628" t="s">
        <v>1865</v>
      </c>
      <c r="C574" s="628" t="s">
        <v>582</v>
      </c>
      <c r="D574" s="628" t="s">
        <v>953</v>
      </c>
      <c r="E574" s="628" t="s">
        <v>1926</v>
      </c>
      <c r="F574" s="628" t="s">
        <v>2041</v>
      </c>
      <c r="G574" s="628" t="s">
        <v>2042</v>
      </c>
      <c r="H574" s="637">
        <v>135</v>
      </c>
      <c r="I574" s="637">
        <v>1958654</v>
      </c>
      <c r="J574" s="628">
        <v>0.71776592080093227</v>
      </c>
      <c r="K574" s="628">
        <v>14508.548148148147</v>
      </c>
      <c r="L574" s="637">
        <v>188</v>
      </c>
      <c r="M574" s="637">
        <v>2728820</v>
      </c>
      <c r="N574" s="628">
        <v>1</v>
      </c>
      <c r="O574" s="628">
        <v>14515</v>
      </c>
      <c r="P574" s="637">
        <v>78</v>
      </c>
      <c r="Q574" s="637">
        <v>1132638</v>
      </c>
      <c r="R574" s="633">
        <v>0.41506511972207766</v>
      </c>
      <c r="S574" s="638">
        <v>14521</v>
      </c>
    </row>
    <row r="575" spans="1:19" ht="14.45" customHeight="1" x14ac:dyDescent="0.2">
      <c r="A575" s="627" t="s">
        <v>1864</v>
      </c>
      <c r="B575" s="628" t="s">
        <v>1865</v>
      </c>
      <c r="C575" s="628" t="s">
        <v>582</v>
      </c>
      <c r="D575" s="628" t="s">
        <v>954</v>
      </c>
      <c r="E575" s="628" t="s">
        <v>1866</v>
      </c>
      <c r="F575" s="628" t="s">
        <v>2023</v>
      </c>
      <c r="G575" s="628" t="s">
        <v>2024</v>
      </c>
      <c r="H575" s="637">
        <v>56.649999999999991</v>
      </c>
      <c r="I575" s="637">
        <v>59474.86000000003</v>
      </c>
      <c r="J575" s="628">
        <v>54.49260144947457</v>
      </c>
      <c r="K575" s="628">
        <v>1049.8651368049434</v>
      </c>
      <c r="L575" s="637">
        <v>0.6</v>
      </c>
      <c r="M575" s="637">
        <v>1091.43</v>
      </c>
      <c r="N575" s="628">
        <v>1</v>
      </c>
      <c r="O575" s="628">
        <v>1819.0500000000002</v>
      </c>
      <c r="P575" s="637"/>
      <c r="Q575" s="637"/>
      <c r="R575" s="633"/>
      <c r="S575" s="638"/>
    </row>
    <row r="576" spans="1:19" ht="14.45" customHeight="1" x14ac:dyDescent="0.2">
      <c r="A576" s="627" t="s">
        <v>1864</v>
      </c>
      <c r="B576" s="628" t="s">
        <v>1865</v>
      </c>
      <c r="C576" s="628" t="s">
        <v>582</v>
      </c>
      <c r="D576" s="628" t="s">
        <v>954</v>
      </c>
      <c r="E576" s="628" t="s">
        <v>1866</v>
      </c>
      <c r="F576" s="628" t="s">
        <v>2025</v>
      </c>
      <c r="G576" s="628" t="s">
        <v>867</v>
      </c>
      <c r="H576" s="637"/>
      <c r="I576" s="637"/>
      <c r="J576" s="628"/>
      <c r="K576" s="628"/>
      <c r="L576" s="637"/>
      <c r="M576" s="637"/>
      <c r="N576" s="628"/>
      <c r="O576" s="628"/>
      <c r="P576" s="637">
        <v>0.15000000000000002</v>
      </c>
      <c r="Q576" s="637">
        <v>117.00999999999999</v>
      </c>
      <c r="R576" s="633"/>
      <c r="S576" s="638">
        <v>780.06666666666649</v>
      </c>
    </row>
    <row r="577" spans="1:19" ht="14.45" customHeight="1" x14ac:dyDescent="0.2">
      <c r="A577" s="627" t="s">
        <v>1864</v>
      </c>
      <c r="B577" s="628" t="s">
        <v>1865</v>
      </c>
      <c r="C577" s="628" t="s">
        <v>582</v>
      </c>
      <c r="D577" s="628" t="s">
        <v>954</v>
      </c>
      <c r="E577" s="628" t="s">
        <v>1866</v>
      </c>
      <c r="F577" s="628" t="s">
        <v>2026</v>
      </c>
      <c r="G577" s="628" t="s">
        <v>2024</v>
      </c>
      <c r="H577" s="637"/>
      <c r="I577" s="637"/>
      <c r="J577" s="628"/>
      <c r="K577" s="628"/>
      <c r="L577" s="637">
        <v>22.05</v>
      </c>
      <c r="M577" s="637">
        <v>14454.239999999998</v>
      </c>
      <c r="N577" s="628">
        <v>1</v>
      </c>
      <c r="O577" s="628">
        <v>655.52108843537405</v>
      </c>
      <c r="P577" s="637">
        <v>1.7000000000000002</v>
      </c>
      <c r="Q577" s="637">
        <v>1114.3800000000001</v>
      </c>
      <c r="R577" s="633">
        <v>7.7097100919868516E-2</v>
      </c>
      <c r="S577" s="638">
        <v>655.51764705882351</v>
      </c>
    </row>
    <row r="578" spans="1:19" ht="14.45" customHeight="1" x14ac:dyDescent="0.2">
      <c r="A578" s="627" t="s">
        <v>1864</v>
      </c>
      <c r="B578" s="628" t="s">
        <v>1865</v>
      </c>
      <c r="C578" s="628" t="s">
        <v>582</v>
      </c>
      <c r="D578" s="628" t="s">
        <v>954</v>
      </c>
      <c r="E578" s="628" t="s">
        <v>1866</v>
      </c>
      <c r="F578" s="628" t="s">
        <v>2026</v>
      </c>
      <c r="G578" s="628" t="s">
        <v>2027</v>
      </c>
      <c r="H578" s="637"/>
      <c r="I578" s="637"/>
      <c r="J578" s="628"/>
      <c r="K578" s="628"/>
      <c r="L578" s="637">
        <v>1.25</v>
      </c>
      <c r="M578" s="637">
        <v>819.40000000000009</v>
      </c>
      <c r="N578" s="628">
        <v>1</v>
      </c>
      <c r="O578" s="628">
        <v>655.5200000000001</v>
      </c>
      <c r="P578" s="637">
        <v>1.7</v>
      </c>
      <c r="Q578" s="637">
        <v>1114.3900000000001</v>
      </c>
      <c r="R578" s="633">
        <v>1.3600073224310472</v>
      </c>
      <c r="S578" s="638">
        <v>655.5235294117648</v>
      </c>
    </row>
    <row r="579" spans="1:19" ht="14.45" customHeight="1" x14ac:dyDescent="0.2">
      <c r="A579" s="627" t="s">
        <v>1864</v>
      </c>
      <c r="B579" s="628" t="s">
        <v>1865</v>
      </c>
      <c r="C579" s="628" t="s">
        <v>582</v>
      </c>
      <c r="D579" s="628" t="s">
        <v>954</v>
      </c>
      <c r="E579" s="628" t="s">
        <v>1866</v>
      </c>
      <c r="F579" s="628" t="s">
        <v>2028</v>
      </c>
      <c r="G579" s="628" t="s">
        <v>2027</v>
      </c>
      <c r="H579" s="637"/>
      <c r="I579" s="637"/>
      <c r="J579" s="628"/>
      <c r="K579" s="628"/>
      <c r="L579" s="637">
        <v>0.1</v>
      </c>
      <c r="M579" s="637">
        <v>327.58999999999997</v>
      </c>
      <c r="N579" s="628">
        <v>1</v>
      </c>
      <c r="O579" s="628">
        <v>3275.8999999999996</v>
      </c>
      <c r="P579" s="637">
        <v>0.12</v>
      </c>
      <c r="Q579" s="637">
        <v>393.11</v>
      </c>
      <c r="R579" s="633">
        <v>1.2000061051924664</v>
      </c>
      <c r="S579" s="638">
        <v>3275.916666666667</v>
      </c>
    </row>
    <row r="580" spans="1:19" ht="14.45" customHeight="1" x14ac:dyDescent="0.2">
      <c r="A580" s="627" t="s">
        <v>1864</v>
      </c>
      <c r="B580" s="628" t="s">
        <v>1865</v>
      </c>
      <c r="C580" s="628" t="s">
        <v>582</v>
      </c>
      <c r="D580" s="628" t="s">
        <v>954</v>
      </c>
      <c r="E580" s="628" t="s">
        <v>1869</v>
      </c>
      <c r="F580" s="628" t="s">
        <v>2029</v>
      </c>
      <c r="G580" s="628" t="s">
        <v>2030</v>
      </c>
      <c r="H580" s="637">
        <v>32298</v>
      </c>
      <c r="I580" s="637">
        <v>1100890.77</v>
      </c>
      <c r="J580" s="628">
        <v>0.78840559676559241</v>
      </c>
      <c r="K580" s="628">
        <v>34.085416124837451</v>
      </c>
      <c r="L580" s="637">
        <v>41030</v>
      </c>
      <c r="M580" s="637">
        <v>1396350.7799999996</v>
      </c>
      <c r="N580" s="628">
        <v>1</v>
      </c>
      <c r="O580" s="628">
        <v>34.032434316353879</v>
      </c>
      <c r="P580" s="637">
        <v>31765</v>
      </c>
      <c r="Q580" s="637">
        <v>1084052.9100000001</v>
      </c>
      <c r="R580" s="633">
        <v>0.77634712246159265</v>
      </c>
      <c r="S580" s="638">
        <v>34.127275617818356</v>
      </c>
    </row>
    <row r="581" spans="1:19" ht="14.45" customHeight="1" x14ac:dyDescent="0.2">
      <c r="A581" s="627" t="s">
        <v>1864</v>
      </c>
      <c r="B581" s="628" t="s">
        <v>1865</v>
      </c>
      <c r="C581" s="628" t="s">
        <v>582</v>
      </c>
      <c r="D581" s="628" t="s">
        <v>954</v>
      </c>
      <c r="E581" s="628" t="s">
        <v>1869</v>
      </c>
      <c r="F581" s="628" t="s">
        <v>2031</v>
      </c>
      <c r="G581" s="628" t="s">
        <v>2032</v>
      </c>
      <c r="H581" s="637">
        <v>6</v>
      </c>
      <c r="I581" s="637">
        <v>312.52</v>
      </c>
      <c r="J581" s="628">
        <v>9.2240053174094377E-3</v>
      </c>
      <c r="K581" s="628">
        <v>52.086666666666666</v>
      </c>
      <c r="L581" s="637">
        <v>662</v>
      </c>
      <c r="M581" s="637">
        <v>33881.160000000003</v>
      </c>
      <c r="N581" s="628">
        <v>1</v>
      </c>
      <c r="O581" s="628">
        <v>51.180000000000007</v>
      </c>
      <c r="P581" s="637"/>
      <c r="Q581" s="637"/>
      <c r="R581" s="633"/>
      <c r="S581" s="638"/>
    </row>
    <row r="582" spans="1:19" ht="14.45" customHeight="1" x14ac:dyDescent="0.2">
      <c r="A582" s="627" t="s">
        <v>1864</v>
      </c>
      <c r="B582" s="628" t="s">
        <v>1865</v>
      </c>
      <c r="C582" s="628" t="s">
        <v>582</v>
      </c>
      <c r="D582" s="628" t="s">
        <v>954</v>
      </c>
      <c r="E582" s="628" t="s">
        <v>1869</v>
      </c>
      <c r="F582" s="628" t="s">
        <v>2033</v>
      </c>
      <c r="G582" s="628" t="s">
        <v>2034</v>
      </c>
      <c r="H582" s="637">
        <v>506</v>
      </c>
      <c r="I582" s="637">
        <v>29661.72</v>
      </c>
      <c r="J582" s="628"/>
      <c r="K582" s="628">
        <v>58.620000000000005</v>
      </c>
      <c r="L582" s="637"/>
      <c r="M582" s="637"/>
      <c r="N582" s="628"/>
      <c r="O582" s="628"/>
      <c r="P582" s="637"/>
      <c r="Q582" s="637"/>
      <c r="R582" s="633"/>
      <c r="S582" s="638"/>
    </row>
    <row r="583" spans="1:19" ht="14.45" customHeight="1" x14ac:dyDescent="0.2">
      <c r="A583" s="627" t="s">
        <v>1864</v>
      </c>
      <c r="B583" s="628" t="s">
        <v>1865</v>
      </c>
      <c r="C583" s="628" t="s">
        <v>582</v>
      </c>
      <c r="D583" s="628" t="s">
        <v>954</v>
      </c>
      <c r="E583" s="628" t="s">
        <v>1926</v>
      </c>
      <c r="F583" s="628" t="s">
        <v>2041</v>
      </c>
      <c r="G583" s="628" t="s">
        <v>2042</v>
      </c>
      <c r="H583" s="637">
        <v>132</v>
      </c>
      <c r="I583" s="637">
        <v>1915136</v>
      </c>
      <c r="J583" s="628">
        <v>0.84039396977868275</v>
      </c>
      <c r="K583" s="628">
        <v>14508.60606060606</v>
      </c>
      <c r="L583" s="637">
        <v>157</v>
      </c>
      <c r="M583" s="637">
        <v>2278855</v>
      </c>
      <c r="N583" s="628">
        <v>1</v>
      </c>
      <c r="O583" s="628">
        <v>14515</v>
      </c>
      <c r="P583" s="637">
        <v>130</v>
      </c>
      <c r="Q583" s="637">
        <v>1887730</v>
      </c>
      <c r="R583" s="633">
        <v>0.82836775485934822</v>
      </c>
      <c r="S583" s="638">
        <v>14521</v>
      </c>
    </row>
    <row r="584" spans="1:19" ht="14.45" customHeight="1" x14ac:dyDescent="0.2">
      <c r="A584" s="627" t="s">
        <v>1864</v>
      </c>
      <c r="B584" s="628" t="s">
        <v>1865</v>
      </c>
      <c r="C584" s="628" t="s">
        <v>582</v>
      </c>
      <c r="D584" s="628" t="s">
        <v>952</v>
      </c>
      <c r="E584" s="628" t="s">
        <v>1866</v>
      </c>
      <c r="F584" s="628" t="s">
        <v>2021</v>
      </c>
      <c r="G584" s="628" t="s">
        <v>2022</v>
      </c>
      <c r="H584" s="637">
        <v>0.5</v>
      </c>
      <c r="I584" s="637">
        <v>1004.82</v>
      </c>
      <c r="J584" s="628">
        <v>0.45454422082592588</v>
      </c>
      <c r="K584" s="628">
        <v>2009.64</v>
      </c>
      <c r="L584" s="637">
        <v>1.1000000000000001</v>
      </c>
      <c r="M584" s="637">
        <v>2210.61</v>
      </c>
      <c r="N584" s="628">
        <v>1</v>
      </c>
      <c r="O584" s="628">
        <v>2009.6454545454544</v>
      </c>
      <c r="P584" s="637">
        <v>0.5</v>
      </c>
      <c r="Q584" s="637">
        <v>1004.82</v>
      </c>
      <c r="R584" s="633">
        <v>0.45454422082592588</v>
      </c>
      <c r="S584" s="638">
        <v>2009.64</v>
      </c>
    </row>
    <row r="585" spans="1:19" ht="14.45" customHeight="1" x14ac:dyDescent="0.2">
      <c r="A585" s="627" t="s">
        <v>1864</v>
      </c>
      <c r="B585" s="628" t="s">
        <v>1865</v>
      </c>
      <c r="C585" s="628" t="s">
        <v>582</v>
      </c>
      <c r="D585" s="628" t="s">
        <v>952</v>
      </c>
      <c r="E585" s="628" t="s">
        <v>1866</v>
      </c>
      <c r="F585" s="628" t="s">
        <v>2023</v>
      </c>
      <c r="G585" s="628" t="s">
        <v>2024</v>
      </c>
      <c r="H585" s="637">
        <v>72.399999999999991</v>
      </c>
      <c r="I585" s="637">
        <v>87484.829999999973</v>
      </c>
      <c r="J585" s="628"/>
      <c r="K585" s="628">
        <v>1208.3540055248616</v>
      </c>
      <c r="L585" s="637"/>
      <c r="M585" s="637"/>
      <c r="N585" s="628"/>
      <c r="O585" s="628"/>
      <c r="P585" s="637"/>
      <c r="Q585" s="637"/>
      <c r="R585" s="633"/>
      <c r="S585" s="638"/>
    </row>
    <row r="586" spans="1:19" ht="14.45" customHeight="1" x14ac:dyDescent="0.2">
      <c r="A586" s="627" t="s">
        <v>1864</v>
      </c>
      <c r="B586" s="628" t="s">
        <v>1865</v>
      </c>
      <c r="C586" s="628" t="s">
        <v>582</v>
      </c>
      <c r="D586" s="628" t="s">
        <v>952</v>
      </c>
      <c r="E586" s="628" t="s">
        <v>1866</v>
      </c>
      <c r="F586" s="628" t="s">
        <v>2025</v>
      </c>
      <c r="G586" s="628" t="s">
        <v>867</v>
      </c>
      <c r="H586" s="637">
        <v>0.05</v>
      </c>
      <c r="I586" s="637">
        <v>45.19</v>
      </c>
      <c r="J586" s="628">
        <v>1.2577233509602004</v>
      </c>
      <c r="K586" s="628">
        <v>903.8</v>
      </c>
      <c r="L586" s="637">
        <v>0.05</v>
      </c>
      <c r="M586" s="637">
        <v>35.93</v>
      </c>
      <c r="N586" s="628">
        <v>1</v>
      </c>
      <c r="O586" s="628">
        <v>718.59999999999991</v>
      </c>
      <c r="P586" s="637">
        <v>0.05</v>
      </c>
      <c r="Q586" s="637">
        <v>35.909999999999997</v>
      </c>
      <c r="R586" s="633">
        <v>0.99944336209295848</v>
      </c>
      <c r="S586" s="638">
        <v>718.19999999999993</v>
      </c>
    </row>
    <row r="587" spans="1:19" ht="14.45" customHeight="1" x14ac:dyDescent="0.2">
      <c r="A587" s="627" t="s">
        <v>1864</v>
      </c>
      <c r="B587" s="628" t="s">
        <v>1865</v>
      </c>
      <c r="C587" s="628" t="s">
        <v>582</v>
      </c>
      <c r="D587" s="628" t="s">
        <v>952</v>
      </c>
      <c r="E587" s="628" t="s">
        <v>1866</v>
      </c>
      <c r="F587" s="628" t="s">
        <v>2026</v>
      </c>
      <c r="G587" s="628" t="s">
        <v>2024</v>
      </c>
      <c r="H587" s="637"/>
      <c r="I587" s="637"/>
      <c r="J587" s="628"/>
      <c r="K587" s="628"/>
      <c r="L587" s="637">
        <v>39.749999999999986</v>
      </c>
      <c r="M587" s="637">
        <v>26056.929999999997</v>
      </c>
      <c r="N587" s="628">
        <v>1</v>
      </c>
      <c r="O587" s="628">
        <v>655.5202515723272</v>
      </c>
      <c r="P587" s="637">
        <v>3.0500000000000003</v>
      </c>
      <c r="Q587" s="637">
        <v>1999.33</v>
      </c>
      <c r="R587" s="633">
        <v>7.6729300036497014E-2</v>
      </c>
      <c r="S587" s="638">
        <v>655.51803278688521</v>
      </c>
    </row>
    <row r="588" spans="1:19" ht="14.45" customHeight="1" x14ac:dyDescent="0.2">
      <c r="A588" s="627" t="s">
        <v>1864</v>
      </c>
      <c r="B588" s="628" t="s">
        <v>1865</v>
      </c>
      <c r="C588" s="628" t="s">
        <v>582</v>
      </c>
      <c r="D588" s="628" t="s">
        <v>952</v>
      </c>
      <c r="E588" s="628" t="s">
        <v>1866</v>
      </c>
      <c r="F588" s="628" t="s">
        <v>2026</v>
      </c>
      <c r="G588" s="628" t="s">
        <v>2027</v>
      </c>
      <c r="H588" s="637"/>
      <c r="I588" s="637"/>
      <c r="J588" s="628"/>
      <c r="K588" s="628"/>
      <c r="L588" s="637">
        <v>3.4000000000000004</v>
      </c>
      <c r="M588" s="637">
        <v>2228.7600000000002</v>
      </c>
      <c r="N588" s="628">
        <v>1</v>
      </c>
      <c r="O588" s="628">
        <v>655.51764705882351</v>
      </c>
      <c r="P588" s="637">
        <v>0.9</v>
      </c>
      <c r="Q588" s="637">
        <v>589.96</v>
      </c>
      <c r="R588" s="633">
        <v>0.26470324305892062</v>
      </c>
      <c r="S588" s="638">
        <v>655.51111111111118</v>
      </c>
    </row>
    <row r="589" spans="1:19" ht="14.45" customHeight="1" x14ac:dyDescent="0.2">
      <c r="A589" s="627" t="s">
        <v>1864</v>
      </c>
      <c r="B589" s="628" t="s">
        <v>1865</v>
      </c>
      <c r="C589" s="628" t="s">
        <v>582</v>
      </c>
      <c r="D589" s="628" t="s">
        <v>952</v>
      </c>
      <c r="E589" s="628" t="s">
        <v>1866</v>
      </c>
      <c r="F589" s="628" t="s">
        <v>2028</v>
      </c>
      <c r="G589" s="628" t="s">
        <v>2024</v>
      </c>
      <c r="H589" s="637"/>
      <c r="I589" s="637"/>
      <c r="J589" s="628"/>
      <c r="K589" s="628"/>
      <c r="L589" s="637"/>
      <c r="M589" s="637"/>
      <c r="N589" s="628"/>
      <c r="O589" s="628"/>
      <c r="P589" s="637">
        <v>0.13</v>
      </c>
      <c r="Q589" s="637">
        <v>425.87</v>
      </c>
      <c r="R589" s="633"/>
      <c r="S589" s="638">
        <v>3275.9230769230767</v>
      </c>
    </row>
    <row r="590" spans="1:19" ht="14.45" customHeight="1" x14ac:dyDescent="0.2">
      <c r="A590" s="627" t="s">
        <v>1864</v>
      </c>
      <c r="B590" s="628" t="s">
        <v>1865</v>
      </c>
      <c r="C590" s="628" t="s">
        <v>582</v>
      </c>
      <c r="D590" s="628" t="s">
        <v>952</v>
      </c>
      <c r="E590" s="628" t="s">
        <v>1869</v>
      </c>
      <c r="F590" s="628" t="s">
        <v>2029</v>
      </c>
      <c r="G590" s="628" t="s">
        <v>2030</v>
      </c>
      <c r="H590" s="637">
        <v>39867</v>
      </c>
      <c r="I590" s="637">
        <v>1359209.9400000002</v>
      </c>
      <c r="J590" s="628">
        <v>0.66670977619532745</v>
      </c>
      <c r="K590" s="628">
        <v>34.093609752426822</v>
      </c>
      <c r="L590" s="637">
        <v>59913</v>
      </c>
      <c r="M590" s="637">
        <v>2038683.0799999989</v>
      </c>
      <c r="N590" s="628">
        <v>1</v>
      </c>
      <c r="O590" s="628">
        <v>34.027391050356329</v>
      </c>
      <c r="P590" s="637">
        <v>58243</v>
      </c>
      <c r="Q590" s="637">
        <v>1987717.34</v>
      </c>
      <c r="R590" s="633">
        <v>0.97500065581551854</v>
      </c>
      <c r="S590" s="638">
        <v>34.12800405198908</v>
      </c>
    </row>
    <row r="591" spans="1:19" ht="14.45" customHeight="1" x14ac:dyDescent="0.2">
      <c r="A591" s="627" t="s">
        <v>1864</v>
      </c>
      <c r="B591" s="628" t="s">
        <v>1865</v>
      </c>
      <c r="C591" s="628" t="s">
        <v>582</v>
      </c>
      <c r="D591" s="628" t="s">
        <v>952</v>
      </c>
      <c r="E591" s="628" t="s">
        <v>1869</v>
      </c>
      <c r="F591" s="628" t="s">
        <v>2031</v>
      </c>
      <c r="G591" s="628" t="s">
        <v>2032</v>
      </c>
      <c r="H591" s="637">
        <v>10</v>
      </c>
      <c r="I591" s="637">
        <v>511.8</v>
      </c>
      <c r="J591" s="628">
        <v>2.0785186197174337E-3</v>
      </c>
      <c r="K591" s="628">
        <v>51.18</v>
      </c>
      <c r="L591" s="637">
        <v>4427</v>
      </c>
      <c r="M591" s="637">
        <v>246233.05999999997</v>
      </c>
      <c r="N591" s="628">
        <v>1</v>
      </c>
      <c r="O591" s="628">
        <v>55.620749943528338</v>
      </c>
      <c r="P591" s="637">
        <v>375</v>
      </c>
      <c r="Q591" s="637">
        <v>27572.059999999998</v>
      </c>
      <c r="R591" s="633">
        <v>0.11197545934733541</v>
      </c>
      <c r="S591" s="638">
        <v>73.52549333333333</v>
      </c>
    </row>
    <row r="592" spans="1:19" ht="14.45" customHeight="1" x14ac:dyDescent="0.2">
      <c r="A592" s="627" t="s">
        <v>1864</v>
      </c>
      <c r="B592" s="628" t="s">
        <v>1865</v>
      </c>
      <c r="C592" s="628" t="s">
        <v>582</v>
      </c>
      <c r="D592" s="628" t="s">
        <v>952</v>
      </c>
      <c r="E592" s="628" t="s">
        <v>1869</v>
      </c>
      <c r="F592" s="628" t="s">
        <v>2033</v>
      </c>
      <c r="G592" s="628" t="s">
        <v>2034</v>
      </c>
      <c r="H592" s="637"/>
      <c r="I592" s="637"/>
      <c r="J592" s="628"/>
      <c r="K592" s="628"/>
      <c r="L592" s="637">
        <v>402</v>
      </c>
      <c r="M592" s="637">
        <v>24059.699999999997</v>
      </c>
      <c r="N592" s="628">
        <v>1</v>
      </c>
      <c r="O592" s="628">
        <v>59.849999999999994</v>
      </c>
      <c r="P592" s="637">
        <v>156</v>
      </c>
      <c r="Q592" s="637">
        <v>9640.7999999999993</v>
      </c>
      <c r="R592" s="633">
        <v>0.40070325066397339</v>
      </c>
      <c r="S592" s="638">
        <v>61.8</v>
      </c>
    </row>
    <row r="593" spans="1:19" ht="14.45" customHeight="1" x14ac:dyDescent="0.2">
      <c r="A593" s="627" t="s">
        <v>1864</v>
      </c>
      <c r="B593" s="628" t="s">
        <v>1865</v>
      </c>
      <c r="C593" s="628" t="s">
        <v>582</v>
      </c>
      <c r="D593" s="628" t="s">
        <v>952</v>
      </c>
      <c r="E593" s="628" t="s">
        <v>1926</v>
      </c>
      <c r="F593" s="628" t="s">
        <v>2041</v>
      </c>
      <c r="G593" s="628" t="s">
        <v>2042</v>
      </c>
      <c r="H593" s="637">
        <v>154</v>
      </c>
      <c r="I593" s="637">
        <v>2234320</v>
      </c>
      <c r="J593" s="628">
        <v>0.6084260659887073</v>
      </c>
      <c r="K593" s="628">
        <v>14508.571428571429</v>
      </c>
      <c r="L593" s="637">
        <v>253</v>
      </c>
      <c r="M593" s="637">
        <v>3672295</v>
      </c>
      <c r="N593" s="628">
        <v>1</v>
      </c>
      <c r="O593" s="628">
        <v>14515</v>
      </c>
      <c r="P593" s="637">
        <v>242</v>
      </c>
      <c r="Q593" s="637">
        <v>3514082</v>
      </c>
      <c r="R593" s="633">
        <v>0.95691713220206986</v>
      </c>
      <c r="S593" s="638">
        <v>14521</v>
      </c>
    </row>
    <row r="594" spans="1:19" ht="14.45" customHeight="1" x14ac:dyDescent="0.2">
      <c r="A594" s="627" t="s">
        <v>1864</v>
      </c>
      <c r="B594" s="628" t="s">
        <v>1865</v>
      </c>
      <c r="C594" s="628" t="s">
        <v>582</v>
      </c>
      <c r="D594" s="628" t="s">
        <v>948</v>
      </c>
      <c r="E594" s="628" t="s">
        <v>1866</v>
      </c>
      <c r="F594" s="628" t="s">
        <v>2023</v>
      </c>
      <c r="G594" s="628" t="s">
        <v>2024</v>
      </c>
      <c r="H594" s="637">
        <v>61.650000000000006</v>
      </c>
      <c r="I594" s="637">
        <v>68279.180000000037</v>
      </c>
      <c r="J594" s="628"/>
      <c r="K594" s="628">
        <v>1107.5292781832932</v>
      </c>
      <c r="L594" s="637"/>
      <c r="M594" s="637"/>
      <c r="N594" s="628"/>
      <c r="O594" s="628"/>
      <c r="P594" s="637"/>
      <c r="Q594" s="637"/>
      <c r="R594" s="633"/>
      <c r="S594" s="638"/>
    </row>
    <row r="595" spans="1:19" ht="14.45" customHeight="1" x14ac:dyDescent="0.2">
      <c r="A595" s="627" t="s">
        <v>1864</v>
      </c>
      <c r="B595" s="628" t="s">
        <v>1865</v>
      </c>
      <c r="C595" s="628" t="s">
        <v>582</v>
      </c>
      <c r="D595" s="628" t="s">
        <v>948</v>
      </c>
      <c r="E595" s="628" t="s">
        <v>1866</v>
      </c>
      <c r="F595" s="628" t="s">
        <v>2026</v>
      </c>
      <c r="G595" s="628" t="s">
        <v>2024</v>
      </c>
      <c r="H595" s="637"/>
      <c r="I595" s="637"/>
      <c r="J595" s="628"/>
      <c r="K595" s="628"/>
      <c r="L595" s="637">
        <v>19.700000000000003</v>
      </c>
      <c r="M595" s="637">
        <v>12913.73</v>
      </c>
      <c r="N595" s="628">
        <v>1</v>
      </c>
      <c r="O595" s="628">
        <v>655.51928934010141</v>
      </c>
      <c r="P595" s="637">
        <v>4.1000000000000005</v>
      </c>
      <c r="Q595" s="637">
        <v>2687.62</v>
      </c>
      <c r="R595" s="633">
        <v>0.20812112379614564</v>
      </c>
      <c r="S595" s="638">
        <v>655.51707317073158</v>
      </c>
    </row>
    <row r="596" spans="1:19" ht="14.45" customHeight="1" x14ac:dyDescent="0.2">
      <c r="A596" s="627" t="s">
        <v>1864</v>
      </c>
      <c r="B596" s="628" t="s">
        <v>1865</v>
      </c>
      <c r="C596" s="628" t="s">
        <v>582</v>
      </c>
      <c r="D596" s="628" t="s">
        <v>948</v>
      </c>
      <c r="E596" s="628" t="s">
        <v>1866</v>
      </c>
      <c r="F596" s="628" t="s">
        <v>2026</v>
      </c>
      <c r="G596" s="628" t="s">
        <v>2027</v>
      </c>
      <c r="H596" s="637"/>
      <c r="I596" s="637"/>
      <c r="J596" s="628"/>
      <c r="K596" s="628"/>
      <c r="L596" s="637">
        <v>2.1</v>
      </c>
      <c r="M596" s="637">
        <v>1376.6</v>
      </c>
      <c r="N596" s="628">
        <v>1</v>
      </c>
      <c r="O596" s="628">
        <v>655.5238095238094</v>
      </c>
      <c r="P596" s="637">
        <v>0.45</v>
      </c>
      <c r="Q596" s="637">
        <v>818.57</v>
      </c>
      <c r="R596" s="633">
        <v>0.59463170129304088</v>
      </c>
      <c r="S596" s="638">
        <v>1819.0444444444445</v>
      </c>
    </row>
    <row r="597" spans="1:19" ht="14.45" customHeight="1" x14ac:dyDescent="0.2">
      <c r="A597" s="627" t="s">
        <v>1864</v>
      </c>
      <c r="B597" s="628" t="s">
        <v>1865</v>
      </c>
      <c r="C597" s="628" t="s">
        <v>582</v>
      </c>
      <c r="D597" s="628" t="s">
        <v>948</v>
      </c>
      <c r="E597" s="628" t="s">
        <v>1866</v>
      </c>
      <c r="F597" s="628" t="s">
        <v>2028</v>
      </c>
      <c r="G597" s="628" t="s">
        <v>2024</v>
      </c>
      <c r="H597" s="637"/>
      <c r="I597" s="637"/>
      <c r="J597" s="628"/>
      <c r="K597" s="628"/>
      <c r="L597" s="637"/>
      <c r="M597" s="637"/>
      <c r="N597" s="628"/>
      <c r="O597" s="628"/>
      <c r="P597" s="637">
        <v>0.18</v>
      </c>
      <c r="Q597" s="637">
        <v>589.66</v>
      </c>
      <c r="R597" s="633"/>
      <c r="S597" s="638">
        <v>3275.8888888888887</v>
      </c>
    </row>
    <row r="598" spans="1:19" ht="14.45" customHeight="1" x14ac:dyDescent="0.2">
      <c r="A598" s="627" t="s">
        <v>1864</v>
      </c>
      <c r="B598" s="628" t="s">
        <v>1865</v>
      </c>
      <c r="C598" s="628" t="s">
        <v>582</v>
      </c>
      <c r="D598" s="628" t="s">
        <v>948</v>
      </c>
      <c r="E598" s="628" t="s">
        <v>1866</v>
      </c>
      <c r="F598" s="628" t="s">
        <v>2028</v>
      </c>
      <c r="G598" s="628" t="s">
        <v>2027</v>
      </c>
      <c r="H598" s="637"/>
      <c r="I598" s="637"/>
      <c r="J598" s="628"/>
      <c r="K598" s="628"/>
      <c r="L598" s="637"/>
      <c r="M598" s="637"/>
      <c r="N598" s="628"/>
      <c r="O598" s="628"/>
      <c r="P598" s="637">
        <v>0.1</v>
      </c>
      <c r="Q598" s="637">
        <v>327.58999999999997</v>
      </c>
      <c r="R598" s="633"/>
      <c r="S598" s="638">
        <v>3275.8999999999996</v>
      </c>
    </row>
    <row r="599" spans="1:19" ht="14.45" customHeight="1" x14ac:dyDescent="0.2">
      <c r="A599" s="627" t="s">
        <v>1864</v>
      </c>
      <c r="B599" s="628" t="s">
        <v>1865</v>
      </c>
      <c r="C599" s="628" t="s">
        <v>582</v>
      </c>
      <c r="D599" s="628" t="s">
        <v>948</v>
      </c>
      <c r="E599" s="628" t="s">
        <v>1869</v>
      </c>
      <c r="F599" s="628" t="s">
        <v>2029</v>
      </c>
      <c r="G599" s="628" t="s">
        <v>2030</v>
      </c>
      <c r="H599" s="637">
        <v>36000</v>
      </c>
      <c r="I599" s="637">
        <v>1226466.7500000002</v>
      </c>
      <c r="J599" s="628">
        <v>1.3274881753477477</v>
      </c>
      <c r="K599" s="628">
        <v>34.068520833333338</v>
      </c>
      <c r="L599" s="637">
        <v>27139</v>
      </c>
      <c r="M599" s="637">
        <v>923900.32000000007</v>
      </c>
      <c r="N599" s="628">
        <v>1</v>
      </c>
      <c r="O599" s="628">
        <v>34.043270570028376</v>
      </c>
      <c r="P599" s="637">
        <v>42751</v>
      </c>
      <c r="Q599" s="637">
        <v>1459056.91</v>
      </c>
      <c r="R599" s="633">
        <v>1.5792362860097287</v>
      </c>
      <c r="S599" s="638">
        <v>34.129187855254848</v>
      </c>
    </row>
    <row r="600" spans="1:19" ht="14.45" customHeight="1" x14ac:dyDescent="0.2">
      <c r="A600" s="627" t="s">
        <v>1864</v>
      </c>
      <c r="B600" s="628" t="s">
        <v>1865</v>
      </c>
      <c r="C600" s="628" t="s">
        <v>582</v>
      </c>
      <c r="D600" s="628" t="s">
        <v>948</v>
      </c>
      <c r="E600" s="628" t="s">
        <v>1869</v>
      </c>
      <c r="F600" s="628" t="s">
        <v>2031</v>
      </c>
      <c r="G600" s="628" t="s">
        <v>2032</v>
      </c>
      <c r="H600" s="637">
        <v>1</v>
      </c>
      <c r="I600" s="637">
        <v>51.18</v>
      </c>
      <c r="J600" s="628"/>
      <c r="K600" s="628">
        <v>51.18</v>
      </c>
      <c r="L600" s="637"/>
      <c r="M600" s="637"/>
      <c r="N600" s="628"/>
      <c r="O600" s="628"/>
      <c r="P600" s="637">
        <v>1204</v>
      </c>
      <c r="Q600" s="637">
        <v>88530.12</v>
      </c>
      <c r="R600" s="633"/>
      <c r="S600" s="638">
        <v>73.53</v>
      </c>
    </row>
    <row r="601" spans="1:19" ht="14.45" customHeight="1" x14ac:dyDescent="0.2">
      <c r="A601" s="627" t="s">
        <v>1864</v>
      </c>
      <c r="B601" s="628" t="s">
        <v>1865</v>
      </c>
      <c r="C601" s="628" t="s">
        <v>582</v>
      </c>
      <c r="D601" s="628" t="s">
        <v>948</v>
      </c>
      <c r="E601" s="628" t="s">
        <v>1926</v>
      </c>
      <c r="F601" s="628" t="s">
        <v>2041</v>
      </c>
      <c r="G601" s="628" t="s">
        <v>2042</v>
      </c>
      <c r="H601" s="637">
        <v>137</v>
      </c>
      <c r="I601" s="637">
        <v>1987710</v>
      </c>
      <c r="J601" s="628">
        <v>1.3832503470808672</v>
      </c>
      <c r="K601" s="628">
        <v>14508.83211678832</v>
      </c>
      <c r="L601" s="637">
        <v>99</v>
      </c>
      <c r="M601" s="637">
        <v>1436985</v>
      </c>
      <c r="N601" s="628">
        <v>1</v>
      </c>
      <c r="O601" s="628">
        <v>14515</v>
      </c>
      <c r="P601" s="637">
        <v>173</v>
      </c>
      <c r="Q601" s="637">
        <v>2512133</v>
      </c>
      <c r="R601" s="633">
        <v>1.7481970932194839</v>
      </c>
      <c r="S601" s="638">
        <v>14521</v>
      </c>
    </row>
    <row r="602" spans="1:19" ht="14.45" customHeight="1" x14ac:dyDescent="0.2">
      <c r="A602" s="627" t="s">
        <v>1864</v>
      </c>
      <c r="B602" s="628" t="s">
        <v>1865</v>
      </c>
      <c r="C602" s="628" t="s">
        <v>582</v>
      </c>
      <c r="D602" s="628" t="s">
        <v>1861</v>
      </c>
      <c r="E602" s="628" t="s">
        <v>1866</v>
      </c>
      <c r="F602" s="628" t="s">
        <v>2023</v>
      </c>
      <c r="G602" s="628" t="s">
        <v>2024</v>
      </c>
      <c r="H602" s="637">
        <v>0.5</v>
      </c>
      <c r="I602" s="637">
        <v>327.76</v>
      </c>
      <c r="J602" s="628"/>
      <c r="K602" s="628">
        <v>655.52</v>
      </c>
      <c r="L602" s="637"/>
      <c r="M602" s="637"/>
      <c r="N602" s="628"/>
      <c r="O602" s="628"/>
      <c r="P602" s="637"/>
      <c r="Q602" s="637"/>
      <c r="R602" s="633"/>
      <c r="S602" s="638"/>
    </row>
    <row r="603" spans="1:19" ht="14.45" customHeight="1" x14ac:dyDescent="0.2">
      <c r="A603" s="627" t="s">
        <v>1864</v>
      </c>
      <c r="B603" s="628" t="s">
        <v>1865</v>
      </c>
      <c r="C603" s="628" t="s">
        <v>582</v>
      </c>
      <c r="D603" s="628" t="s">
        <v>1861</v>
      </c>
      <c r="E603" s="628" t="s">
        <v>1869</v>
      </c>
      <c r="F603" s="628" t="s">
        <v>2029</v>
      </c>
      <c r="G603" s="628" t="s">
        <v>2030</v>
      </c>
      <c r="H603" s="637">
        <v>287</v>
      </c>
      <c r="I603" s="637">
        <v>9752.26</v>
      </c>
      <c r="J603" s="628"/>
      <c r="K603" s="628">
        <v>33.980000000000004</v>
      </c>
      <c r="L603" s="637"/>
      <c r="M603" s="637"/>
      <c r="N603" s="628"/>
      <c r="O603" s="628"/>
      <c r="P603" s="637"/>
      <c r="Q603" s="637"/>
      <c r="R603" s="633"/>
      <c r="S603" s="638"/>
    </row>
    <row r="604" spans="1:19" ht="14.45" customHeight="1" x14ac:dyDescent="0.2">
      <c r="A604" s="627" t="s">
        <v>1864</v>
      </c>
      <c r="B604" s="628" t="s">
        <v>1865</v>
      </c>
      <c r="C604" s="628" t="s">
        <v>582</v>
      </c>
      <c r="D604" s="628" t="s">
        <v>1861</v>
      </c>
      <c r="E604" s="628" t="s">
        <v>1926</v>
      </c>
      <c r="F604" s="628" t="s">
        <v>2041</v>
      </c>
      <c r="G604" s="628" t="s">
        <v>2042</v>
      </c>
      <c r="H604" s="637">
        <v>1</v>
      </c>
      <c r="I604" s="637">
        <v>14508</v>
      </c>
      <c r="J604" s="628"/>
      <c r="K604" s="628">
        <v>14508</v>
      </c>
      <c r="L604" s="637"/>
      <c r="M604" s="637"/>
      <c r="N604" s="628"/>
      <c r="O604" s="628"/>
      <c r="P604" s="637"/>
      <c r="Q604" s="637"/>
      <c r="R604" s="633"/>
      <c r="S604" s="638"/>
    </row>
    <row r="605" spans="1:19" ht="14.45" customHeight="1" x14ac:dyDescent="0.2">
      <c r="A605" s="627" t="s">
        <v>1864</v>
      </c>
      <c r="B605" s="628" t="s">
        <v>1865</v>
      </c>
      <c r="C605" s="628" t="s">
        <v>582</v>
      </c>
      <c r="D605" s="628" t="s">
        <v>1860</v>
      </c>
      <c r="E605" s="628" t="s">
        <v>1869</v>
      </c>
      <c r="F605" s="628" t="s">
        <v>2029</v>
      </c>
      <c r="G605" s="628" t="s">
        <v>2030</v>
      </c>
      <c r="H605" s="637"/>
      <c r="I605" s="637"/>
      <c r="J605" s="628"/>
      <c r="K605" s="628"/>
      <c r="L605" s="637"/>
      <c r="M605" s="637"/>
      <c r="N605" s="628"/>
      <c r="O605" s="628"/>
      <c r="P605" s="637">
        <v>5449</v>
      </c>
      <c r="Q605" s="637">
        <v>185974.37000000002</v>
      </c>
      <c r="R605" s="633"/>
      <c r="S605" s="638">
        <v>34.130000000000003</v>
      </c>
    </row>
    <row r="606" spans="1:19" ht="14.45" customHeight="1" x14ac:dyDescent="0.2">
      <c r="A606" s="627" t="s">
        <v>1864</v>
      </c>
      <c r="B606" s="628" t="s">
        <v>1865</v>
      </c>
      <c r="C606" s="628" t="s">
        <v>582</v>
      </c>
      <c r="D606" s="628" t="s">
        <v>1860</v>
      </c>
      <c r="E606" s="628" t="s">
        <v>1869</v>
      </c>
      <c r="F606" s="628" t="s">
        <v>2033</v>
      </c>
      <c r="G606" s="628" t="s">
        <v>2034</v>
      </c>
      <c r="H606" s="637"/>
      <c r="I606" s="637"/>
      <c r="J606" s="628"/>
      <c r="K606" s="628"/>
      <c r="L606" s="637"/>
      <c r="M606" s="637"/>
      <c r="N606" s="628"/>
      <c r="O606" s="628"/>
      <c r="P606" s="637">
        <v>364</v>
      </c>
      <c r="Q606" s="637">
        <v>22498.84</v>
      </c>
      <c r="R606" s="633"/>
      <c r="S606" s="638">
        <v>61.81</v>
      </c>
    </row>
    <row r="607" spans="1:19" ht="14.45" customHeight="1" x14ac:dyDescent="0.2">
      <c r="A607" s="627" t="s">
        <v>1864</v>
      </c>
      <c r="B607" s="628" t="s">
        <v>1865</v>
      </c>
      <c r="C607" s="628" t="s">
        <v>582</v>
      </c>
      <c r="D607" s="628" t="s">
        <v>1860</v>
      </c>
      <c r="E607" s="628" t="s">
        <v>1926</v>
      </c>
      <c r="F607" s="628" t="s">
        <v>2041</v>
      </c>
      <c r="G607" s="628" t="s">
        <v>2042</v>
      </c>
      <c r="H607" s="637"/>
      <c r="I607" s="637"/>
      <c r="J607" s="628"/>
      <c r="K607" s="628"/>
      <c r="L607" s="637"/>
      <c r="M607" s="637"/>
      <c r="N607" s="628"/>
      <c r="O607" s="628"/>
      <c r="P607" s="637">
        <v>27</v>
      </c>
      <c r="Q607" s="637">
        <v>392067</v>
      </c>
      <c r="R607" s="633"/>
      <c r="S607" s="638">
        <v>14521</v>
      </c>
    </row>
    <row r="608" spans="1:19" ht="14.45" customHeight="1" x14ac:dyDescent="0.2">
      <c r="A608" s="627" t="s">
        <v>1864</v>
      </c>
      <c r="B608" s="628" t="s">
        <v>1865</v>
      </c>
      <c r="C608" s="628" t="s">
        <v>2043</v>
      </c>
      <c r="D608" s="628" t="s">
        <v>1855</v>
      </c>
      <c r="E608" s="628" t="s">
        <v>1866</v>
      </c>
      <c r="F608" s="628" t="s">
        <v>2044</v>
      </c>
      <c r="G608" s="628" t="s">
        <v>2045</v>
      </c>
      <c r="H608" s="637"/>
      <c r="I608" s="637"/>
      <c r="J608" s="628"/>
      <c r="K608" s="628"/>
      <c r="L608" s="637">
        <v>0</v>
      </c>
      <c r="M608" s="637">
        <v>0</v>
      </c>
      <c r="N608" s="628"/>
      <c r="O608" s="628"/>
      <c r="P608" s="637"/>
      <c r="Q608" s="637"/>
      <c r="R608" s="633"/>
      <c r="S608" s="638"/>
    </row>
    <row r="609" spans="1:19" ht="14.45" customHeight="1" thickBot="1" x14ac:dyDescent="0.25">
      <c r="A609" s="619" t="s">
        <v>1864</v>
      </c>
      <c r="B609" s="620" t="s">
        <v>1865</v>
      </c>
      <c r="C609" s="620" t="s">
        <v>2043</v>
      </c>
      <c r="D609" s="620" t="s">
        <v>1855</v>
      </c>
      <c r="E609" s="620" t="s">
        <v>1866</v>
      </c>
      <c r="F609" s="620" t="s">
        <v>1910</v>
      </c>
      <c r="G609" s="620" t="s">
        <v>2046</v>
      </c>
      <c r="H609" s="639">
        <v>0</v>
      </c>
      <c r="I609" s="639">
        <v>-1.7462298274040222E-10</v>
      </c>
      <c r="J609" s="620"/>
      <c r="K609" s="620"/>
      <c r="L609" s="639"/>
      <c r="M609" s="639"/>
      <c r="N609" s="620"/>
      <c r="O609" s="620"/>
      <c r="P609" s="639">
        <v>0</v>
      </c>
      <c r="Q609" s="639">
        <v>-8.7311491370201111E-11</v>
      </c>
      <c r="R609" s="625"/>
      <c r="S609" s="64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33D2B42-B2AB-4DF6-83D2-E3D8A8A9969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790" t="s">
        <v>156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9470537.6600000001</v>
      </c>
      <c r="C3" s="343">
        <f t="shared" ref="C3:R3" si="0">SUBTOTAL(9,C6:C1048576)</f>
        <v>37.430966792063643</v>
      </c>
      <c r="D3" s="343">
        <f t="shared" si="0"/>
        <v>9863173</v>
      </c>
      <c r="E3" s="343">
        <f t="shared" si="0"/>
        <v>24</v>
      </c>
      <c r="F3" s="343">
        <f t="shared" si="0"/>
        <v>8285264.1200000001</v>
      </c>
      <c r="G3" s="346">
        <f>IF(D3&lt;&gt;0,F3/D3,"")</f>
        <v>0.84002015578556721</v>
      </c>
      <c r="H3" s="342">
        <f t="shared" si="0"/>
        <v>5998702.9799999995</v>
      </c>
      <c r="I3" s="343">
        <f t="shared" si="0"/>
        <v>57.706418223627374</v>
      </c>
      <c r="J3" s="343">
        <f t="shared" si="0"/>
        <v>6188270.5500000017</v>
      </c>
      <c r="K3" s="343">
        <f t="shared" si="0"/>
        <v>24</v>
      </c>
      <c r="L3" s="343">
        <f t="shared" si="0"/>
        <v>5385440.4399999995</v>
      </c>
      <c r="M3" s="344">
        <f>IF(J3&lt;&gt;0,L3/J3,"")</f>
        <v>0.87026583541988123</v>
      </c>
      <c r="N3" s="345">
        <f t="shared" si="0"/>
        <v>766151.94000000006</v>
      </c>
      <c r="O3" s="343">
        <f t="shared" si="0"/>
        <v>1.2943363825015761</v>
      </c>
      <c r="P3" s="343">
        <f t="shared" si="0"/>
        <v>591926.44999999995</v>
      </c>
      <c r="Q3" s="343">
        <f t="shared" si="0"/>
        <v>1</v>
      </c>
      <c r="R3" s="343">
        <f t="shared" si="0"/>
        <v>758379.24</v>
      </c>
      <c r="S3" s="344">
        <f>IF(P3&lt;&gt;0,R3/P3,"")</f>
        <v>1.2812051902732173</v>
      </c>
    </row>
    <row r="4" spans="1:19" ht="14.45" customHeight="1" x14ac:dyDescent="0.2">
      <c r="A4" s="888" t="s">
        <v>128</v>
      </c>
      <c r="B4" s="890" t="s">
        <v>122</v>
      </c>
      <c r="C4" s="891"/>
      <c r="D4" s="891"/>
      <c r="E4" s="891"/>
      <c r="F4" s="891"/>
      <c r="G4" s="893"/>
      <c r="H4" s="890" t="s">
        <v>123</v>
      </c>
      <c r="I4" s="891"/>
      <c r="J4" s="891"/>
      <c r="K4" s="891"/>
      <c r="L4" s="891"/>
      <c r="M4" s="893"/>
      <c r="N4" s="890" t="s">
        <v>124</v>
      </c>
      <c r="O4" s="891"/>
      <c r="P4" s="891"/>
      <c r="Q4" s="891"/>
      <c r="R4" s="891"/>
      <c r="S4" s="893"/>
    </row>
    <row r="5" spans="1:19" ht="14.45" customHeight="1" thickBot="1" x14ac:dyDescent="0.25">
      <c r="A5" s="889"/>
      <c r="B5" s="647">
        <v>2018</v>
      </c>
      <c r="C5" s="648"/>
      <c r="D5" s="648">
        <v>2019</v>
      </c>
      <c r="E5" s="648"/>
      <c r="F5" s="648">
        <v>2020</v>
      </c>
      <c r="G5" s="679" t="s">
        <v>2</v>
      </c>
      <c r="H5" s="647">
        <v>2018</v>
      </c>
      <c r="I5" s="648"/>
      <c r="J5" s="648">
        <v>2019</v>
      </c>
      <c r="K5" s="648"/>
      <c r="L5" s="648">
        <v>2020</v>
      </c>
      <c r="M5" s="679" t="s">
        <v>2</v>
      </c>
      <c r="N5" s="647">
        <v>2018</v>
      </c>
      <c r="O5" s="648"/>
      <c r="P5" s="648">
        <v>2019</v>
      </c>
      <c r="Q5" s="648"/>
      <c r="R5" s="648">
        <v>2020</v>
      </c>
      <c r="S5" s="679" t="s">
        <v>2</v>
      </c>
    </row>
    <row r="6" spans="1:19" ht="14.45" customHeight="1" x14ac:dyDescent="0.2">
      <c r="A6" s="641" t="s">
        <v>2049</v>
      </c>
      <c r="B6" s="668">
        <v>1763644</v>
      </c>
      <c r="C6" s="613">
        <v>1.1220301393341405</v>
      </c>
      <c r="D6" s="668">
        <v>1571833</v>
      </c>
      <c r="E6" s="613">
        <v>1</v>
      </c>
      <c r="F6" s="668">
        <v>1117420</v>
      </c>
      <c r="G6" s="618">
        <v>0.71090249409447437</v>
      </c>
      <c r="H6" s="668">
        <v>1298552.4399999997</v>
      </c>
      <c r="I6" s="613">
        <v>1.2606545055812211</v>
      </c>
      <c r="J6" s="668">
        <v>1030062.1100000003</v>
      </c>
      <c r="K6" s="613">
        <v>1</v>
      </c>
      <c r="L6" s="668">
        <v>685135.37999999989</v>
      </c>
      <c r="M6" s="618">
        <v>0.66513987200247537</v>
      </c>
      <c r="N6" s="668"/>
      <c r="O6" s="613"/>
      <c r="P6" s="668"/>
      <c r="Q6" s="613"/>
      <c r="R6" s="668"/>
      <c r="S6" s="231"/>
    </row>
    <row r="7" spans="1:19" ht="14.45" customHeight="1" x14ac:dyDescent="0.2">
      <c r="A7" s="642" t="s">
        <v>2050</v>
      </c>
      <c r="B7" s="670">
        <v>313687</v>
      </c>
      <c r="C7" s="628">
        <v>0.67635859487524475</v>
      </c>
      <c r="D7" s="670">
        <v>463788</v>
      </c>
      <c r="E7" s="628">
        <v>1</v>
      </c>
      <c r="F7" s="670">
        <v>364042</v>
      </c>
      <c r="G7" s="633">
        <v>0.78493190854442119</v>
      </c>
      <c r="H7" s="670">
        <v>234872.35000000003</v>
      </c>
      <c r="I7" s="628">
        <v>0.76543394589814362</v>
      </c>
      <c r="J7" s="670">
        <v>306848.62</v>
      </c>
      <c r="K7" s="628">
        <v>1</v>
      </c>
      <c r="L7" s="670">
        <v>198481.87</v>
      </c>
      <c r="M7" s="633">
        <v>0.64683970226100418</v>
      </c>
      <c r="N7" s="670"/>
      <c r="O7" s="628"/>
      <c r="P7" s="670"/>
      <c r="Q7" s="628"/>
      <c r="R7" s="670"/>
      <c r="S7" s="634"/>
    </row>
    <row r="8" spans="1:19" ht="14.45" customHeight="1" x14ac:dyDescent="0.2">
      <c r="A8" s="642" t="s">
        <v>2051</v>
      </c>
      <c r="B8" s="670">
        <v>1061140</v>
      </c>
      <c r="C8" s="628">
        <v>1.0061785053251207</v>
      </c>
      <c r="D8" s="670">
        <v>1054624</v>
      </c>
      <c r="E8" s="628">
        <v>1</v>
      </c>
      <c r="F8" s="670">
        <v>872049</v>
      </c>
      <c r="G8" s="633">
        <v>0.82688142883150773</v>
      </c>
      <c r="H8" s="670">
        <v>789953.18999999983</v>
      </c>
      <c r="I8" s="628">
        <v>1.1365993037240492</v>
      </c>
      <c r="J8" s="670">
        <v>695014.67</v>
      </c>
      <c r="K8" s="628">
        <v>1</v>
      </c>
      <c r="L8" s="670">
        <v>537410.92000000004</v>
      </c>
      <c r="M8" s="633">
        <v>0.77323680088651947</v>
      </c>
      <c r="N8" s="670"/>
      <c r="O8" s="628"/>
      <c r="P8" s="670"/>
      <c r="Q8" s="628"/>
      <c r="R8" s="670"/>
      <c r="S8" s="634"/>
    </row>
    <row r="9" spans="1:19" ht="14.45" customHeight="1" x14ac:dyDescent="0.2">
      <c r="A9" s="642" t="s">
        <v>2052</v>
      </c>
      <c r="B9" s="670">
        <v>383765</v>
      </c>
      <c r="C9" s="628">
        <v>0.80149913639885628</v>
      </c>
      <c r="D9" s="670">
        <v>478809</v>
      </c>
      <c r="E9" s="628">
        <v>1</v>
      </c>
      <c r="F9" s="670">
        <v>424495</v>
      </c>
      <c r="G9" s="633">
        <v>0.88656437117932207</v>
      </c>
      <c r="H9" s="670">
        <v>189529.72</v>
      </c>
      <c r="I9" s="628">
        <v>0.62362530280568962</v>
      </c>
      <c r="J9" s="670">
        <v>303916.01999999996</v>
      </c>
      <c r="K9" s="628">
        <v>1</v>
      </c>
      <c r="L9" s="670">
        <v>267367.13</v>
      </c>
      <c r="M9" s="633">
        <v>0.87974016637885699</v>
      </c>
      <c r="N9" s="670"/>
      <c r="O9" s="628"/>
      <c r="P9" s="670"/>
      <c r="Q9" s="628"/>
      <c r="R9" s="670"/>
      <c r="S9" s="634"/>
    </row>
    <row r="10" spans="1:19" ht="14.45" customHeight="1" x14ac:dyDescent="0.2">
      <c r="A10" s="642" t="s">
        <v>2053</v>
      </c>
      <c r="B10" s="670">
        <v>43526</v>
      </c>
      <c r="C10" s="628">
        <v>6.7242391472269425</v>
      </c>
      <c r="D10" s="670">
        <v>6473</v>
      </c>
      <c r="E10" s="628">
        <v>1</v>
      </c>
      <c r="F10" s="670">
        <v>2792.56</v>
      </c>
      <c r="G10" s="633">
        <v>0.43141665379267724</v>
      </c>
      <c r="H10" s="670">
        <v>29838.58</v>
      </c>
      <c r="I10" s="628">
        <v>2.6108920680754255</v>
      </c>
      <c r="J10" s="670">
        <v>11428.5</v>
      </c>
      <c r="K10" s="628">
        <v>1</v>
      </c>
      <c r="L10" s="670">
        <v>1072.5</v>
      </c>
      <c r="M10" s="633">
        <v>9.3844336527103292E-2</v>
      </c>
      <c r="N10" s="670"/>
      <c r="O10" s="628"/>
      <c r="P10" s="670"/>
      <c r="Q10" s="628"/>
      <c r="R10" s="670"/>
      <c r="S10" s="634"/>
    </row>
    <row r="11" spans="1:19" ht="14.45" customHeight="1" x14ac:dyDescent="0.2">
      <c r="A11" s="642" t="s">
        <v>2054</v>
      </c>
      <c r="B11" s="670">
        <v>29017</v>
      </c>
      <c r="C11" s="628"/>
      <c r="D11" s="670"/>
      <c r="E11" s="628"/>
      <c r="F11" s="670">
        <v>29042</v>
      </c>
      <c r="G11" s="633"/>
      <c r="H11" s="670">
        <v>17442.21</v>
      </c>
      <c r="I11" s="628"/>
      <c r="J11" s="670"/>
      <c r="K11" s="628"/>
      <c r="L11" s="670">
        <v>22594.059999999998</v>
      </c>
      <c r="M11" s="633"/>
      <c r="N11" s="670"/>
      <c r="O11" s="628"/>
      <c r="P11" s="670"/>
      <c r="Q11" s="628"/>
      <c r="R11" s="670"/>
      <c r="S11" s="634"/>
    </row>
    <row r="12" spans="1:19" ht="14.45" customHeight="1" x14ac:dyDescent="0.2">
      <c r="A12" s="642" t="s">
        <v>2055</v>
      </c>
      <c r="B12" s="670"/>
      <c r="C12" s="628"/>
      <c r="D12" s="670">
        <v>31292</v>
      </c>
      <c r="E12" s="628">
        <v>1</v>
      </c>
      <c r="F12" s="670">
        <v>16870</v>
      </c>
      <c r="G12" s="633">
        <v>0.5391154288636073</v>
      </c>
      <c r="H12" s="670"/>
      <c r="I12" s="628"/>
      <c r="J12" s="670">
        <v>19212.43</v>
      </c>
      <c r="K12" s="628">
        <v>1</v>
      </c>
      <c r="L12" s="670">
        <v>12062.36</v>
      </c>
      <c r="M12" s="633">
        <v>0.62784145472488384</v>
      </c>
      <c r="N12" s="670"/>
      <c r="O12" s="628"/>
      <c r="P12" s="670"/>
      <c r="Q12" s="628"/>
      <c r="R12" s="670"/>
      <c r="S12" s="634"/>
    </row>
    <row r="13" spans="1:19" ht="14.45" customHeight="1" x14ac:dyDescent="0.2">
      <c r="A13" s="642" t="s">
        <v>2056</v>
      </c>
      <c r="B13" s="670">
        <v>168400</v>
      </c>
      <c r="C13" s="628">
        <v>2.6025407226532313</v>
      </c>
      <c r="D13" s="670">
        <v>64706</v>
      </c>
      <c r="E13" s="628">
        <v>1</v>
      </c>
      <c r="F13" s="670">
        <v>67867</v>
      </c>
      <c r="G13" s="633">
        <v>1.048851729360492</v>
      </c>
      <c r="H13" s="670">
        <v>107838.08</v>
      </c>
      <c r="I13" s="628">
        <v>2.6469925637919633</v>
      </c>
      <c r="J13" s="670">
        <v>40739.849999999991</v>
      </c>
      <c r="K13" s="628">
        <v>1</v>
      </c>
      <c r="L13" s="670">
        <v>47452.459999999992</v>
      </c>
      <c r="M13" s="633">
        <v>1.1647676660566988</v>
      </c>
      <c r="N13" s="670"/>
      <c r="O13" s="628"/>
      <c r="P13" s="670"/>
      <c r="Q13" s="628"/>
      <c r="R13" s="670"/>
      <c r="S13" s="634"/>
    </row>
    <row r="14" spans="1:19" ht="14.45" customHeight="1" x14ac:dyDescent="0.2">
      <c r="A14" s="642" t="s">
        <v>2057</v>
      </c>
      <c r="B14" s="670">
        <v>68238</v>
      </c>
      <c r="C14" s="628">
        <v>1.1496007277873244</v>
      </c>
      <c r="D14" s="670">
        <v>59358</v>
      </c>
      <c r="E14" s="628">
        <v>1</v>
      </c>
      <c r="F14" s="670">
        <v>61976</v>
      </c>
      <c r="G14" s="633">
        <v>1.0441052596111728</v>
      </c>
      <c r="H14" s="670">
        <v>20875.949999999997</v>
      </c>
      <c r="I14" s="628">
        <v>0.76844770320973799</v>
      </c>
      <c r="J14" s="670">
        <v>27166.390000000003</v>
      </c>
      <c r="K14" s="628">
        <v>1</v>
      </c>
      <c r="L14" s="670">
        <v>17080.77</v>
      </c>
      <c r="M14" s="633">
        <v>0.6287464031842287</v>
      </c>
      <c r="N14" s="670"/>
      <c r="O14" s="628"/>
      <c r="P14" s="670"/>
      <c r="Q14" s="628"/>
      <c r="R14" s="670"/>
      <c r="S14" s="634"/>
    </row>
    <row r="15" spans="1:19" ht="14.45" customHeight="1" x14ac:dyDescent="0.2">
      <c r="A15" s="642" t="s">
        <v>2058</v>
      </c>
      <c r="B15" s="670">
        <v>157240</v>
      </c>
      <c r="C15" s="628">
        <v>0.84849204336353379</v>
      </c>
      <c r="D15" s="670">
        <v>185317</v>
      </c>
      <c r="E15" s="628">
        <v>1</v>
      </c>
      <c r="F15" s="670">
        <v>43267</v>
      </c>
      <c r="G15" s="633">
        <v>0.23347561205933617</v>
      </c>
      <c r="H15" s="670">
        <v>143650.41999999998</v>
      </c>
      <c r="I15" s="628">
        <v>0.77622072983663781</v>
      </c>
      <c r="J15" s="670">
        <v>185063.88000000003</v>
      </c>
      <c r="K15" s="628">
        <v>1</v>
      </c>
      <c r="L15" s="670">
        <v>27584.660000000003</v>
      </c>
      <c r="M15" s="633">
        <v>0.14905480204997323</v>
      </c>
      <c r="N15" s="670"/>
      <c r="O15" s="628"/>
      <c r="P15" s="670"/>
      <c r="Q15" s="628"/>
      <c r="R15" s="670"/>
      <c r="S15" s="634"/>
    </row>
    <row r="16" spans="1:19" ht="14.45" customHeight="1" x14ac:dyDescent="0.2">
      <c r="A16" s="642" t="s">
        <v>2059</v>
      </c>
      <c r="B16" s="670">
        <v>89655</v>
      </c>
      <c r="C16" s="628">
        <v>0.6614164514939137</v>
      </c>
      <c r="D16" s="670">
        <v>135550</v>
      </c>
      <c r="E16" s="628">
        <v>1</v>
      </c>
      <c r="F16" s="670">
        <v>102920</v>
      </c>
      <c r="G16" s="633">
        <v>0.7592770195499815</v>
      </c>
      <c r="H16" s="670">
        <v>58306.11</v>
      </c>
      <c r="I16" s="628">
        <v>0.75297853809878779</v>
      </c>
      <c r="J16" s="670">
        <v>77433.959999999992</v>
      </c>
      <c r="K16" s="628">
        <v>1</v>
      </c>
      <c r="L16" s="670">
        <v>76628.180000000008</v>
      </c>
      <c r="M16" s="633">
        <v>0.98959397143062311</v>
      </c>
      <c r="N16" s="670"/>
      <c r="O16" s="628"/>
      <c r="P16" s="670"/>
      <c r="Q16" s="628"/>
      <c r="R16" s="670"/>
      <c r="S16" s="634"/>
    </row>
    <row r="17" spans="1:19" ht="14.45" customHeight="1" x14ac:dyDescent="0.2">
      <c r="A17" s="642" t="s">
        <v>2060</v>
      </c>
      <c r="B17" s="670">
        <v>53592.33</v>
      </c>
      <c r="C17" s="628">
        <v>1.6822251867662754</v>
      </c>
      <c r="D17" s="670">
        <v>31858</v>
      </c>
      <c r="E17" s="628">
        <v>1</v>
      </c>
      <c r="F17" s="670">
        <v>63705.56</v>
      </c>
      <c r="G17" s="633">
        <v>1.9996722958126687</v>
      </c>
      <c r="H17" s="670">
        <v>39260.680000000008</v>
      </c>
      <c r="I17" s="628">
        <v>1.9346278591441863</v>
      </c>
      <c r="J17" s="670">
        <v>20293.66</v>
      </c>
      <c r="K17" s="628">
        <v>1</v>
      </c>
      <c r="L17" s="670">
        <v>43179.47</v>
      </c>
      <c r="M17" s="633">
        <v>2.1277320108841877</v>
      </c>
      <c r="N17" s="670"/>
      <c r="O17" s="628"/>
      <c r="P17" s="670"/>
      <c r="Q17" s="628"/>
      <c r="R17" s="670"/>
      <c r="S17" s="634"/>
    </row>
    <row r="18" spans="1:19" ht="14.45" customHeight="1" x14ac:dyDescent="0.2">
      <c r="A18" s="642" t="s">
        <v>2061</v>
      </c>
      <c r="B18" s="670">
        <v>211.32999999999998</v>
      </c>
      <c r="C18" s="628"/>
      <c r="D18" s="670"/>
      <c r="E18" s="628"/>
      <c r="F18" s="670"/>
      <c r="G18" s="633"/>
      <c r="H18" s="670"/>
      <c r="I18" s="628"/>
      <c r="J18" s="670"/>
      <c r="K18" s="628"/>
      <c r="L18" s="670"/>
      <c r="M18" s="633"/>
      <c r="N18" s="670"/>
      <c r="O18" s="628"/>
      <c r="P18" s="670"/>
      <c r="Q18" s="628"/>
      <c r="R18" s="670"/>
      <c r="S18" s="634"/>
    </row>
    <row r="19" spans="1:19" ht="14.45" customHeight="1" x14ac:dyDescent="0.2">
      <c r="A19" s="642" t="s">
        <v>2062</v>
      </c>
      <c r="B19" s="670">
        <v>455227</v>
      </c>
      <c r="C19" s="628">
        <v>0.56769045246685035</v>
      </c>
      <c r="D19" s="670">
        <v>801893</v>
      </c>
      <c r="E19" s="628">
        <v>1</v>
      </c>
      <c r="F19" s="670">
        <v>570271</v>
      </c>
      <c r="G19" s="633">
        <v>0.71115597716902379</v>
      </c>
      <c r="H19" s="670">
        <v>360784.11000000004</v>
      </c>
      <c r="I19" s="628">
        <v>0.66725333172060997</v>
      </c>
      <c r="J19" s="670">
        <v>540700.35000000021</v>
      </c>
      <c r="K19" s="628">
        <v>1</v>
      </c>
      <c r="L19" s="670">
        <v>333957.76000000001</v>
      </c>
      <c r="M19" s="633">
        <v>0.61763925249909657</v>
      </c>
      <c r="N19" s="670"/>
      <c r="O19" s="628"/>
      <c r="P19" s="670"/>
      <c r="Q19" s="628"/>
      <c r="R19" s="670"/>
      <c r="S19" s="634"/>
    </row>
    <row r="20" spans="1:19" ht="14.45" customHeight="1" x14ac:dyDescent="0.2">
      <c r="A20" s="642" t="s">
        <v>2063</v>
      </c>
      <c r="B20" s="670">
        <v>372263</v>
      </c>
      <c r="C20" s="628">
        <v>0.89558418437924769</v>
      </c>
      <c r="D20" s="670">
        <v>415665</v>
      </c>
      <c r="E20" s="628">
        <v>1</v>
      </c>
      <c r="F20" s="670">
        <v>389081</v>
      </c>
      <c r="G20" s="633">
        <v>0.9360446513418258</v>
      </c>
      <c r="H20" s="670">
        <v>343242.82000000007</v>
      </c>
      <c r="I20" s="628">
        <v>0.99793225274900843</v>
      </c>
      <c r="J20" s="670">
        <v>343954.03</v>
      </c>
      <c r="K20" s="628">
        <v>1</v>
      </c>
      <c r="L20" s="670">
        <v>303429.75000000012</v>
      </c>
      <c r="M20" s="633">
        <v>0.88218111588923698</v>
      </c>
      <c r="N20" s="670"/>
      <c r="O20" s="628"/>
      <c r="P20" s="670"/>
      <c r="Q20" s="628"/>
      <c r="R20" s="670"/>
      <c r="S20" s="634"/>
    </row>
    <row r="21" spans="1:19" ht="14.45" customHeight="1" x14ac:dyDescent="0.2">
      <c r="A21" s="642" t="s">
        <v>2064</v>
      </c>
      <c r="B21" s="670">
        <v>19862</v>
      </c>
      <c r="C21" s="628">
        <v>1.3683775404753704</v>
      </c>
      <c r="D21" s="670">
        <v>14515</v>
      </c>
      <c r="E21" s="628">
        <v>1</v>
      </c>
      <c r="F21" s="670"/>
      <c r="G21" s="633"/>
      <c r="H21" s="670">
        <v>9673.6200000000008</v>
      </c>
      <c r="I21" s="628">
        <v>1.0579014365452923</v>
      </c>
      <c r="J21" s="670">
        <v>9144.16</v>
      </c>
      <c r="K21" s="628">
        <v>1</v>
      </c>
      <c r="L21" s="670"/>
      <c r="M21" s="633"/>
      <c r="N21" s="670"/>
      <c r="O21" s="628"/>
      <c r="P21" s="670"/>
      <c r="Q21" s="628"/>
      <c r="R21" s="670"/>
      <c r="S21" s="634"/>
    </row>
    <row r="22" spans="1:19" ht="14.45" customHeight="1" x14ac:dyDescent="0.2">
      <c r="A22" s="642" t="s">
        <v>2065</v>
      </c>
      <c r="B22" s="670">
        <v>12966</v>
      </c>
      <c r="C22" s="628">
        <v>5.5339308578745197</v>
      </c>
      <c r="D22" s="670">
        <v>2343</v>
      </c>
      <c r="E22" s="628">
        <v>1</v>
      </c>
      <c r="F22" s="670">
        <v>4871</v>
      </c>
      <c r="G22" s="633">
        <v>2.0789586000853606</v>
      </c>
      <c r="H22" s="670">
        <v>30315.53</v>
      </c>
      <c r="I22" s="628">
        <v>27.497079365079365</v>
      </c>
      <c r="J22" s="670">
        <v>1102.5</v>
      </c>
      <c r="K22" s="628">
        <v>1</v>
      </c>
      <c r="L22" s="670">
        <v>2918.62</v>
      </c>
      <c r="M22" s="633">
        <v>2.6472743764172333</v>
      </c>
      <c r="N22" s="670"/>
      <c r="O22" s="628"/>
      <c r="P22" s="670"/>
      <c r="Q22" s="628"/>
      <c r="R22" s="670"/>
      <c r="S22" s="634"/>
    </row>
    <row r="23" spans="1:19" ht="14.45" customHeight="1" x14ac:dyDescent="0.2">
      <c r="A23" s="642" t="s">
        <v>2066</v>
      </c>
      <c r="B23" s="670">
        <v>288165</v>
      </c>
      <c r="C23" s="628">
        <v>0.89638664402097834</v>
      </c>
      <c r="D23" s="670">
        <v>321474</v>
      </c>
      <c r="E23" s="628">
        <v>1</v>
      </c>
      <c r="F23" s="670">
        <v>480218</v>
      </c>
      <c r="G23" s="633">
        <v>1.4938004317611999</v>
      </c>
      <c r="H23" s="670">
        <v>182279.34000000005</v>
      </c>
      <c r="I23" s="628">
        <v>0.82857284810401943</v>
      </c>
      <c r="J23" s="670">
        <v>219991.92999999996</v>
      </c>
      <c r="K23" s="628">
        <v>1</v>
      </c>
      <c r="L23" s="670">
        <v>302761.93</v>
      </c>
      <c r="M23" s="633">
        <v>1.3762410739339395</v>
      </c>
      <c r="N23" s="670"/>
      <c r="O23" s="628"/>
      <c r="P23" s="670"/>
      <c r="Q23" s="628"/>
      <c r="R23" s="670"/>
      <c r="S23" s="634"/>
    </row>
    <row r="24" spans="1:19" ht="14.45" customHeight="1" x14ac:dyDescent="0.2">
      <c r="A24" s="642" t="s">
        <v>931</v>
      </c>
      <c r="B24" s="670">
        <v>3064761</v>
      </c>
      <c r="C24" s="628">
        <v>0.96887074287990438</v>
      </c>
      <c r="D24" s="670">
        <v>3163230</v>
      </c>
      <c r="E24" s="628">
        <v>1</v>
      </c>
      <c r="F24" s="670">
        <v>2534510</v>
      </c>
      <c r="G24" s="633">
        <v>0.80124113643332917</v>
      </c>
      <c r="H24" s="670">
        <v>1331590.4800000002</v>
      </c>
      <c r="I24" s="628">
        <v>0.81399454166177132</v>
      </c>
      <c r="J24" s="670">
        <v>1635871.5100000005</v>
      </c>
      <c r="K24" s="628">
        <v>1</v>
      </c>
      <c r="L24" s="670">
        <v>1792145.49</v>
      </c>
      <c r="M24" s="633">
        <v>1.0955294954675256</v>
      </c>
      <c r="N24" s="670">
        <v>766151.94000000006</v>
      </c>
      <c r="O24" s="628">
        <v>1.2943363825015761</v>
      </c>
      <c r="P24" s="670">
        <v>591926.44999999995</v>
      </c>
      <c r="Q24" s="628">
        <v>1</v>
      </c>
      <c r="R24" s="670">
        <v>758379.24</v>
      </c>
      <c r="S24" s="634">
        <v>1.2812051902732173</v>
      </c>
    </row>
    <row r="25" spans="1:19" ht="14.45" customHeight="1" x14ac:dyDescent="0.2">
      <c r="A25" s="642" t="s">
        <v>2067</v>
      </c>
      <c r="B25" s="670">
        <v>90070</v>
      </c>
      <c r="C25" s="628">
        <v>1.0342174761740728</v>
      </c>
      <c r="D25" s="670">
        <v>87090</v>
      </c>
      <c r="E25" s="628">
        <v>1</v>
      </c>
      <c r="F25" s="670">
        <v>45912</v>
      </c>
      <c r="G25" s="633">
        <v>0.52717878057182221</v>
      </c>
      <c r="H25" s="670">
        <v>51214.210000000006</v>
      </c>
      <c r="I25" s="628">
        <v>1.0561762879558576</v>
      </c>
      <c r="J25" s="670">
        <v>48490.21</v>
      </c>
      <c r="K25" s="628">
        <v>1</v>
      </c>
      <c r="L25" s="670">
        <v>20256.800000000003</v>
      </c>
      <c r="M25" s="633">
        <v>0.4177503046491241</v>
      </c>
      <c r="N25" s="670"/>
      <c r="O25" s="628"/>
      <c r="P25" s="670"/>
      <c r="Q25" s="628"/>
      <c r="R25" s="670"/>
      <c r="S25" s="634"/>
    </row>
    <row r="26" spans="1:19" ht="14.45" customHeight="1" x14ac:dyDescent="0.2">
      <c r="A26" s="642" t="s">
        <v>2068</v>
      </c>
      <c r="B26" s="670">
        <v>34729</v>
      </c>
      <c r="C26" s="628">
        <v>1.7787850850235607</v>
      </c>
      <c r="D26" s="670">
        <v>19524</v>
      </c>
      <c r="E26" s="628">
        <v>1</v>
      </c>
      <c r="F26" s="670">
        <v>14521</v>
      </c>
      <c r="G26" s="633">
        <v>0.74375128047531247</v>
      </c>
      <c r="H26" s="670">
        <v>32295.090000000004</v>
      </c>
      <c r="I26" s="628">
        <v>3.4583034389115079</v>
      </c>
      <c r="J26" s="670">
        <v>9338.42</v>
      </c>
      <c r="K26" s="628">
        <v>1</v>
      </c>
      <c r="L26" s="670">
        <v>6621.22</v>
      </c>
      <c r="M26" s="633">
        <v>0.7090300072174951</v>
      </c>
      <c r="N26" s="670"/>
      <c r="O26" s="628"/>
      <c r="P26" s="670"/>
      <c r="Q26" s="628"/>
      <c r="R26" s="670"/>
      <c r="S26" s="634"/>
    </row>
    <row r="27" spans="1:19" ht="14.45" customHeight="1" x14ac:dyDescent="0.2">
      <c r="A27" s="642" t="s">
        <v>2069</v>
      </c>
      <c r="B27" s="670">
        <v>97388</v>
      </c>
      <c r="C27" s="628">
        <v>2.1020505072307358</v>
      </c>
      <c r="D27" s="670">
        <v>46330</v>
      </c>
      <c r="E27" s="628">
        <v>1</v>
      </c>
      <c r="F27" s="670">
        <v>15144</v>
      </c>
      <c r="G27" s="633">
        <v>0.32687243686596157</v>
      </c>
      <c r="H27" s="670">
        <v>93465.739999999991</v>
      </c>
      <c r="I27" s="628">
        <v>2.4032983797374223</v>
      </c>
      <c r="J27" s="670">
        <v>38890.61</v>
      </c>
      <c r="K27" s="628">
        <v>1</v>
      </c>
      <c r="L27" s="670">
        <v>11019.189999999999</v>
      </c>
      <c r="M27" s="633">
        <v>0.28333806026698988</v>
      </c>
      <c r="N27" s="670"/>
      <c r="O27" s="628"/>
      <c r="P27" s="670"/>
      <c r="Q27" s="628"/>
      <c r="R27" s="670"/>
      <c r="S27" s="634"/>
    </row>
    <row r="28" spans="1:19" ht="14.45" customHeight="1" x14ac:dyDescent="0.2">
      <c r="A28" s="642" t="s">
        <v>2070</v>
      </c>
      <c r="B28" s="670">
        <v>81616</v>
      </c>
      <c r="C28" s="628">
        <v>3.0270751427935614</v>
      </c>
      <c r="D28" s="670">
        <v>26962</v>
      </c>
      <c r="E28" s="628">
        <v>1</v>
      </c>
      <c r="F28" s="670">
        <v>28877</v>
      </c>
      <c r="G28" s="633">
        <v>1.071025888287219</v>
      </c>
      <c r="H28" s="670">
        <v>82978.67</v>
      </c>
      <c r="I28" s="628">
        <v>3.3648481678152664</v>
      </c>
      <c r="J28" s="670">
        <v>24660.450000000004</v>
      </c>
      <c r="K28" s="628">
        <v>1</v>
      </c>
      <c r="L28" s="670">
        <v>27808.89</v>
      </c>
      <c r="M28" s="633">
        <v>1.1276716361623569</v>
      </c>
      <c r="N28" s="670"/>
      <c r="O28" s="628"/>
      <c r="P28" s="670"/>
      <c r="Q28" s="628"/>
      <c r="R28" s="670"/>
      <c r="S28" s="634"/>
    </row>
    <row r="29" spans="1:19" ht="14.45" customHeight="1" x14ac:dyDescent="0.2">
      <c r="A29" s="642" t="s">
        <v>2071</v>
      </c>
      <c r="B29" s="670">
        <v>789852</v>
      </c>
      <c r="C29" s="628">
        <v>0.95150052041170352</v>
      </c>
      <c r="D29" s="670">
        <v>830112</v>
      </c>
      <c r="E29" s="628">
        <v>1</v>
      </c>
      <c r="F29" s="670">
        <v>1010464</v>
      </c>
      <c r="G29" s="633">
        <v>1.2172622489495393</v>
      </c>
      <c r="H29" s="670">
        <v>526583.14</v>
      </c>
      <c r="I29" s="628">
        <v>0.91801680125649254</v>
      </c>
      <c r="J29" s="670">
        <v>573609.48</v>
      </c>
      <c r="K29" s="628">
        <v>1</v>
      </c>
      <c r="L29" s="670">
        <v>633200.32999999996</v>
      </c>
      <c r="M29" s="633">
        <v>1.1038874915386685</v>
      </c>
      <c r="N29" s="670"/>
      <c r="O29" s="628"/>
      <c r="P29" s="670"/>
      <c r="Q29" s="628"/>
      <c r="R29" s="670"/>
      <c r="S29" s="634"/>
    </row>
    <row r="30" spans="1:19" ht="14.45" customHeight="1" x14ac:dyDescent="0.2">
      <c r="A30" s="642" t="s">
        <v>2072</v>
      </c>
      <c r="B30" s="670">
        <v>31523</v>
      </c>
      <c r="C30" s="628">
        <v>1.0319169831085504</v>
      </c>
      <c r="D30" s="670">
        <v>30548</v>
      </c>
      <c r="E30" s="628">
        <v>1</v>
      </c>
      <c r="F30" s="670">
        <v>21406</v>
      </c>
      <c r="G30" s="633">
        <v>0.70073327222731441</v>
      </c>
      <c r="H30" s="670">
        <v>24160.5</v>
      </c>
      <c r="I30" s="628">
        <v>1.3665688519249217</v>
      </c>
      <c r="J30" s="670">
        <v>17679.68</v>
      </c>
      <c r="K30" s="628">
        <v>1</v>
      </c>
      <c r="L30" s="670">
        <v>14199.5</v>
      </c>
      <c r="M30" s="633">
        <v>0.80315367698962881</v>
      </c>
      <c r="N30" s="670"/>
      <c r="O30" s="628"/>
      <c r="P30" s="670"/>
      <c r="Q30" s="628"/>
      <c r="R30" s="670"/>
      <c r="S30" s="634"/>
    </row>
    <row r="31" spans="1:19" ht="14.45" customHeight="1" thickBot="1" x14ac:dyDescent="0.25">
      <c r="A31" s="674" t="s">
        <v>2073</v>
      </c>
      <c r="B31" s="672"/>
      <c r="C31" s="620"/>
      <c r="D31" s="672">
        <v>19879</v>
      </c>
      <c r="E31" s="620">
        <v>1</v>
      </c>
      <c r="F31" s="672">
        <v>3543</v>
      </c>
      <c r="G31" s="625">
        <v>0.178228281100659</v>
      </c>
      <c r="H31" s="672"/>
      <c r="I31" s="620"/>
      <c r="J31" s="672">
        <v>7657.1299999999992</v>
      </c>
      <c r="K31" s="620">
        <v>1</v>
      </c>
      <c r="L31" s="672">
        <v>1071.2</v>
      </c>
      <c r="M31" s="625">
        <v>0.13989575728765219</v>
      </c>
      <c r="N31" s="672"/>
      <c r="O31" s="620"/>
      <c r="P31" s="672"/>
      <c r="Q31" s="620"/>
      <c r="R31" s="672"/>
      <c r="S31" s="62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9A53A2C-D9F6-466E-802E-7959565EC68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778" t="s">
        <v>2142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710964.21</v>
      </c>
      <c r="G3" s="208">
        <f t="shared" si="0"/>
        <v>16235392.579999996</v>
      </c>
      <c r="H3" s="208"/>
      <c r="I3" s="208"/>
      <c r="J3" s="208">
        <f t="shared" si="0"/>
        <v>835960.19000000018</v>
      </c>
      <c r="K3" s="208">
        <f t="shared" si="0"/>
        <v>16643370.000000002</v>
      </c>
      <c r="L3" s="208"/>
      <c r="M3" s="208"/>
      <c r="N3" s="208">
        <f t="shared" si="0"/>
        <v>618420.38</v>
      </c>
      <c r="O3" s="208">
        <f t="shared" si="0"/>
        <v>14429083.800000001</v>
      </c>
      <c r="P3" s="79">
        <f>IF(K3=0,0,O3/K3)</f>
        <v>0.86695686029932639</v>
      </c>
      <c r="Q3" s="209">
        <f>IF(N3=0,0,O3/N3)</f>
        <v>23.332160883831158</v>
      </c>
    </row>
    <row r="4" spans="1:17" ht="14.45" customHeight="1" x14ac:dyDescent="0.2">
      <c r="A4" s="900" t="s">
        <v>73</v>
      </c>
      <c r="B4" s="896" t="s">
        <v>118</v>
      </c>
      <c r="C4" s="900" t="s">
        <v>119</v>
      </c>
      <c r="D4" s="914" t="s">
        <v>120</v>
      </c>
      <c r="E4" s="902" t="s">
        <v>80</v>
      </c>
      <c r="F4" s="912">
        <v>2018</v>
      </c>
      <c r="G4" s="913"/>
      <c r="H4" s="210"/>
      <c r="I4" s="210"/>
      <c r="J4" s="912">
        <v>2019</v>
      </c>
      <c r="K4" s="913"/>
      <c r="L4" s="210"/>
      <c r="M4" s="210"/>
      <c r="N4" s="912">
        <v>2020</v>
      </c>
      <c r="O4" s="913"/>
      <c r="P4" s="916" t="s">
        <v>2</v>
      </c>
      <c r="Q4" s="898" t="s">
        <v>121</v>
      </c>
    </row>
    <row r="5" spans="1:17" ht="14.45" customHeight="1" thickBot="1" x14ac:dyDescent="0.25">
      <c r="A5" s="901"/>
      <c r="B5" s="897"/>
      <c r="C5" s="901"/>
      <c r="D5" s="915"/>
      <c r="E5" s="903"/>
      <c r="F5" s="680" t="s">
        <v>90</v>
      </c>
      <c r="G5" s="681" t="s">
        <v>14</v>
      </c>
      <c r="H5" s="682"/>
      <c r="I5" s="682"/>
      <c r="J5" s="680" t="s">
        <v>90</v>
      </c>
      <c r="K5" s="681" t="s">
        <v>14</v>
      </c>
      <c r="L5" s="682"/>
      <c r="M5" s="682"/>
      <c r="N5" s="680" t="s">
        <v>90</v>
      </c>
      <c r="O5" s="681" t="s">
        <v>14</v>
      </c>
      <c r="P5" s="917"/>
      <c r="Q5" s="899"/>
    </row>
    <row r="6" spans="1:17" ht="14.45" customHeight="1" x14ac:dyDescent="0.2">
      <c r="A6" s="612" t="s">
        <v>2074</v>
      </c>
      <c r="B6" s="613" t="s">
        <v>1865</v>
      </c>
      <c r="C6" s="613" t="s">
        <v>1866</v>
      </c>
      <c r="D6" s="613" t="s">
        <v>2023</v>
      </c>
      <c r="E6" s="613" t="s">
        <v>2024</v>
      </c>
      <c r="F6" s="225">
        <v>26.449999999999996</v>
      </c>
      <c r="G6" s="225">
        <v>40201.709999999992</v>
      </c>
      <c r="H6" s="225">
        <v>14.258403055850126</v>
      </c>
      <c r="I6" s="225">
        <v>1519.9134215500944</v>
      </c>
      <c r="J6" s="225">
        <v>1.55</v>
      </c>
      <c r="K6" s="225">
        <v>2819.51</v>
      </c>
      <c r="L6" s="225">
        <v>1</v>
      </c>
      <c r="M6" s="225">
        <v>1819.0387096774195</v>
      </c>
      <c r="N6" s="225"/>
      <c r="O6" s="225"/>
      <c r="P6" s="618"/>
      <c r="Q6" s="636"/>
    </row>
    <row r="7" spans="1:17" ht="14.45" customHeight="1" x14ac:dyDescent="0.2">
      <c r="A7" s="627" t="s">
        <v>2074</v>
      </c>
      <c r="B7" s="628" t="s">
        <v>1865</v>
      </c>
      <c r="C7" s="628" t="s">
        <v>1866</v>
      </c>
      <c r="D7" s="628" t="s">
        <v>2026</v>
      </c>
      <c r="E7" s="628" t="s">
        <v>2024</v>
      </c>
      <c r="F7" s="637"/>
      <c r="G7" s="637"/>
      <c r="H7" s="637"/>
      <c r="I7" s="637"/>
      <c r="J7" s="637">
        <v>6.6999999999999993</v>
      </c>
      <c r="K7" s="637">
        <v>4391.99</v>
      </c>
      <c r="L7" s="637">
        <v>1</v>
      </c>
      <c r="M7" s="637">
        <v>655.52089552238806</v>
      </c>
      <c r="N7" s="637">
        <v>0.03</v>
      </c>
      <c r="O7" s="637">
        <v>18.350000000000001</v>
      </c>
      <c r="P7" s="633">
        <v>4.1780605147097331E-3</v>
      </c>
      <c r="Q7" s="638">
        <v>611.66666666666674</v>
      </c>
    </row>
    <row r="8" spans="1:17" ht="14.45" customHeight="1" x14ac:dyDescent="0.2">
      <c r="A8" s="627" t="s">
        <v>2074</v>
      </c>
      <c r="B8" s="628" t="s">
        <v>1865</v>
      </c>
      <c r="C8" s="628" t="s">
        <v>1866</v>
      </c>
      <c r="D8" s="628" t="s">
        <v>2026</v>
      </c>
      <c r="E8" s="628" t="s">
        <v>2027</v>
      </c>
      <c r="F8" s="637"/>
      <c r="G8" s="637"/>
      <c r="H8" s="637"/>
      <c r="I8" s="637"/>
      <c r="J8" s="637">
        <v>0.6</v>
      </c>
      <c r="K8" s="637">
        <v>393.31</v>
      </c>
      <c r="L8" s="637">
        <v>1</v>
      </c>
      <c r="M8" s="637">
        <v>655.51666666666665</v>
      </c>
      <c r="N8" s="637"/>
      <c r="O8" s="637"/>
      <c r="P8" s="633"/>
      <c r="Q8" s="638"/>
    </row>
    <row r="9" spans="1:17" ht="14.45" customHeight="1" x14ac:dyDescent="0.2">
      <c r="A9" s="627" t="s">
        <v>2074</v>
      </c>
      <c r="B9" s="628" t="s">
        <v>1865</v>
      </c>
      <c r="C9" s="628" t="s">
        <v>1866</v>
      </c>
      <c r="D9" s="628" t="s">
        <v>2028</v>
      </c>
      <c r="E9" s="628" t="s">
        <v>2027</v>
      </c>
      <c r="F9" s="637"/>
      <c r="G9" s="637"/>
      <c r="H9" s="637"/>
      <c r="I9" s="637"/>
      <c r="J9" s="637"/>
      <c r="K9" s="637"/>
      <c r="L9" s="637"/>
      <c r="M9" s="637"/>
      <c r="N9" s="637">
        <v>0.25</v>
      </c>
      <c r="O9" s="637">
        <v>1342.71</v>
      </c>
      <c r="P9" s="633"/>
      <c r="Q9" s="638">
        <v>5370.84</v>
      </c>
    </row>
    <row r="10" spans="1:17" ht="14.45" customHeight="1" x14ac:dyDescent="0.2">
      <c r="A10" s="627" t="s">
        <v>2074</v>
      </c>
      <c r="B10" s="628" t="s">
        <v>1865</v>
      </c>
      <c r="C10" s="628" t="s">
        <v>1866</v>
      </c>
      <c r="D10" s="628" t="s">
        <v>1867</v>
      </c>
      <c r="E10" s="628" t="s">
        <v>1868</v>
      </c>
      <c r="F10" s="637"/>
      <c r="G10" s="637"/>
      <c r="H10" s="637"/>
      <c r="I10" s="637"/>
      <c r="J10" s="637"/>
      <c r="K10" s="637"/>
      <c r="L10" s="637"/>
      <c r="M10" s="637"/>
      <c r="N10" s="637">
        <v>5</v>
      </c>
      <c r="O10" s="637">
        <v>8818.85</v>
      </c>
      <c r="P10" s="633"/>
      <c r="Q10" s="638">
        <v>1763.77</v>
      </c>
    </row>
    <row r="11" spans="1:17" ht="14.45" customHeight="1" x14ac:dyDescent="0.2">
      <c r="A11" s="627" t="s">
        <v>2074</v>
      </c>
      <c r="B11" s="628" t="s">
        <v>1865</v>
      </c>
      <c r="C11" s="628" t="s">
        <v>1869</v>
      </c>
      <c r="D11" s="628" t="s">
        <v>1872</v>
      </c>
      <c r="E11" s="628" t="s">
        <v>1873</v>
      </c>
      <c r="F11" s="637">
        <v>300</v>
      </c>
      <c r="G11" s="637">
        <v>774</v>
      </c>
      <c r="H11" s="637"/>
      <c r="I11" s="637">
        <v>2.58</v>
      </c>
      <c r="J11" s="637"/>
      <c r="K11" s="637"/>
      <c r="L11" s="637"/>
      <c r="M11" s="637"/>
      <c r="N11" s="637"/>
      <c r="O11" s="637"/>
      <c r="P11" s="633"/>
      <c r="Q11" s="638"/>
    </row>
    <row r="12" spans="1:17" ht="14.45" customHeight="1" x14ac:dyDescent="0.2">
      <c r="A12" s="627" t="s">
        <v>2074</v>
      </c>
      <c r="B12" s="628" t="s">
        <v>1865</v>
      </c>
      <c r="C12" s="628" t="s">
        <v>1869</v>
      </c>
      <c r="D12" s="628" t="s">
        <v>1874</v>
      </c>
      <c r="E12" s="628" t="s">
        <v>1875</v>
      </c>
      <c r="F12" s="637">
        <v>13476</v>
      </c>
      <c r="G12" s="637">
        <v>97308.439999999973</v>
      </c>
      <c r="H12" s="637">
        <v>1.3461030032231731</v>
      </c>
      <c r="I12" s="637">
        <v>7.2208696942712951</v>
      </c>
      <c r="J12" s="637">
        <v>9990</v>
      </c>
      <c r="K12" s="637">
        <v>72289.000000000015</v>
      </c>
      <c r="L12" s="637">
        <v>1</v>
      </c>
      <c r="M12" s="637">
        <v>7.2361361361361372</v>
      </c>
      <c r="N12" s="637">
        <v>8312</v>
      </c>
      <c r="O12" s="637">
        <v>59385.1</v>
      </c>
      <c r="P12" s="633">
        <v>0.82149566324060352</v>
      </c>
      <c r="Q12" s="638">
        <v>7.1445019249278152</v>
      </c>
    </row>
    <row r="13" spans="1:17" ht="14.45" customHeight="1" x14ac:dyDescent="0.2">
      <c r="A13" s="627" t="s">
        <v>2074</v>
      </c>
      <c r="B13" s="628" t="s">
        <v>1865</v>
      </c>
      <c r="C13" s="628" t="s">
        <v>1869</v>
      </c>
      <c r="D13" s="628" t="s">
        <v>1878</v>
      </c>
      <c r="E13" s="628" t="s">
        <v>1879</v>
      </c>
      <c r="F13" s="637">
        <v>71612</v>
      </c>
      <c r="G13" s="637">
        <v>382152.6399999999</v>
      </c>
      <c r="H13" s="637">
        <v>0.89818953833000581</v>
      </c>
      <c r="I13" s="637">
        <v>5.3364330000558553</v>
      </c>
      <c r="J13" s="637">
        <v>80669</v>
      </c>
      <c r="K13" s="637">
        <v>425469.93</v>
      </c>
      <c r="L13" s="637">
        <v>1</v>
      </c>
      <c r="M13" s="637">
        <v>5.2742680583619483</v>
      </c>
      <c r="N13" s="637">
        <v>54150</v>
      </c>
      <c r="O13" s="637">
        <v>280447.81</v>
      </c>
      <c r="P13" s="633">
        <v>0.65914836801745313</v>
      </c>
      <c r="Q13" s="638">
        <v>5.1790915974145895</v>
      </c>
    </row>
    <row r="14" spans="1:17" ht="14.45" customHeight="1" x14ac:dyDescent="0.2">
      <c r="A14" s="627" t="s">
        <v>2074</v>
      </c>
      <c r="B14" s="628" t="s">
        <v>1865</v>
      </c>
      <c r="C14" s="628" t="s">
        <v>1869</v>
      </c>
      <c r="D14" s="628" t="s">
        <v>1882</v>
      </c>
      <c r="E14" s="628" t="s">
        <v>1883</v>
      </c>
      <c r="F14" s="637">
        <v>350</v>
      </c>
      <c r="G14" s="637">
        <v>3213</v>
      </c>
      <c r="H14" s="637"/>
      <c r="I14" s="637">
        <v>9.18</v>
      </c>
      <c r="J14" s="637"/>
      <c r="K14" s="637"/>
      <c r="L14" s="637"/>
      <c r="M14" s="637"/>
      <c r="N14" s="637">
        <v>452</v>
      </c>
      <c r="O14" s="637">
        <v>4212.6400000000003</v>
      </c>
      <c r="P14" s="633"/>
      <c r="Q14" s="638">
        <v>9.32</v>
      </c>
    </row>
    <row r="15" spans="1:17" ht="14.45" customHeight="1" x14ac:dyDescent="0.2">
      <c r="A15" s="627" t="s">
        <v>2074</v>
      </c>
      <c r="B15" s="628" t="s">
        <v>1865</v>
      </c>
      <c r="C15" s="628" t="s">
        <v>1869</v>
      </c>
      <c r="D15" s="628" t="s">
        <v>1884</v>
      </c>
      <c r="E15" s="628" t="s">
        <v>1885</v>
      </c>
      <c r="F15" s="637"/>
      <c r="G15" s="637"/>
      <c r="H15" s="637"/>
      <c r="I15" s="637"/>
      <c r="J15" s="637">
        <v>115</v>
      </c>
      <c r="K15" s="637">
        <v>1179.9000000000001</v>
      </c>
      <c r="L15" s="637">
        <v>1</v>
      </c>
      <c r="M15" s="637">
        <v>10.260000000000002</v>
      </c>
      <c r="N15" s="637"/>
      <c r="O15" s="637"/>
      <c r="P15" s="633"/>
      <c r="Q15" s="638"/>
    </row>
    <row r="16" spans="1:17" ht="14.45" customHeight="1" x14ac:dyDescent="0.2">
      <c r="A16" s="627" t="s">
        <v>2074</v>
      </c>
      <c r="B16" s="628" t="s">
        <v>1865</v>
      </c>
      <c r="C16" s="628" t="s">
        <v>1869</v>
      </c>
      <c r="D16" s="628" t="s">
        <v>1890</v>
      </c>
      <c r="E16" s="628" t="s">
        <v>1891</v>
      </c>
      <c r="F16" s="637">
        <v>290</v>
      </c>
      <c r="G16" s="637">
        <v>6061</v>
      </c>
      <c r="H16" s="637"/>
      <c r="I16" s="637">
        <v>20.9</v>
      </c>
      <c r="J16" s="637"/>
      <c r="K16" s="637"/>
      <c r="L16" s="637"/>
      <c r="M16" s="637"/>
      <c r="N16" s="637"/>
      <c r="O16" s="637"/>
      <c r="P16" s="633"/>
      <c r="Q16" s="638"/>
    </row>
    <row r="17" spans="1:17" ht="14.45" customHeight="1" x14ac:dyDescent="0.2">
      <c r="A17" s="627" t="s">
        <v>2074</v>
      </c>
      <c r="B17" s="628" t="s">
        <v>1865</v>
      </c>
      <c r="C17" s="628" t="s">
        <v>1869</v>
      </c>
      <c r="D17" s="628" t="s">
        <v>1896</v>
      </c>
      <c r="E17" s="628" t="s">
        <v>1897</v>
      </c>
      <c r="F17" s="637">
        <v>58</v>
      </c>
      <c r="G17" s="637">
        <v>114045.92</v>
      </c>
      <c r="H17" s="637">
        <v>1.4518926393602634</v>
      </c>
      <c r="I17" s="637">
        <v>1966.3089655172414</v>
      </c>
      <c r="J17" s="637">
        <v>43</v>
      </c>
      <c r="K17" s="637">
        <v>78549.83</v>
      </c>
      <c r="L17" s="637">
        <v>1</v>
      </c>
      <c r="M17" s="637">
        <v>1826.7402325581395</v>
      </c>
      <c r="N17" s="637">
        <v>32</v>
      </c>
      <c r="O17" s="637">
        <v>59070.8</v>
      </c>
      <c r="P17" s="633">
        <v>0.75201690442869196</v>
      </c>
      <c r="Q17" s="638">
        <v>1845.9625000000001</v>
      </c>
    </row>
    <row r="18" spans="1:17" ht="14.45" customHeight="1" x14ac:dyDescent="0.2">
      <c r="A18" s="627" t="s">
        <v>2074</v>
      </c>
      <c r="B18" s="628" t="s">
        <v>1865</v>
      </c>
      <c r="C18" s="628" t="s">
        <v>1869</v>
      </c>
      <c r="D18" s="628" t="s">
        <v>1900</v>
      </c>
      <c r="E18" s="628" t="s">
        <v>1901</v>
      </c>
      <c r="F18" s="637">
        <v>11688</v>
      </c>
      <c r="G18" s="637">
        <v>43915.8</v>
      </c>
      <c r="H18" s="637">
        <v>5.2719035408683634</v>
      </c>
      <c r="I18" s="637">
        <v>3.757340862422998</v>
      </c>
      <c r="J18" s="637">
        <v>2276</v>
      </c>
      <c r="K18" s="637">
        <v>8330.16</v>
      </c>
      <c r="L18" s="637">
        <v>1</v>
      </c>
      <c r="M18" s="637">
        <v>3.66</v>
      </c>
      <c r="N18" s="637">
        <v>499</v>
      </c>
      <c r="O18" s="637">
        <v>1826.34</v>
      </c>
      <c r="P18" s="633">
        <v>0.21924428822495606</v>
      </c>
      <c r="Q18" s="638">
        <v>3.6599999999999997</v>
      </c>
    </row>
    <row r="19" spans="1:17" ht="14.45" customHeight="1" x14ac:dyDescent="0.2">
      <c r="A19" s="627" t="s">
        <v>2074</v>
      </c>
      <c r="B19" s="628" t="s">
        <v>1865</v>
      </c>
      <c r="C19" s="628" t="s">
        <v>1869</v>
      </c>
      <c r="D19" s="628" t="s">
        <v>1902</v>
      </c>
      <c r="E19" s="628" t="s">
        <v>1903</v>
      </c>
      <c r="F19" s="637"/>
      <c r="G19" s="637"/>
      <c r="H19" s="637"/>
      <c r="I19" s="637"/>
      <c r="J19" s="637">
        <v>2219</v>
      </c>
      <c r="K19" s="637">
        <v>13402.760000000002</v>
      </c>
      <c r="L19" s="637">
        <v>1</v>
      </c>
      <c r="M19" s="637">
        <v>6.0400000000000009</v>
      </c>
      <c r="N19" s="637"/>
      <c r="O19" s="637"/>
      <c r="P19" s="633"/>
      <c r="Q19" s="638"/>
    </row>
    <row r="20" spans="1:17" ht="14.45" customHeight="1" x14ac:dyDescent="0.2">
      <c r="A20" s="627" t="s">
        <v>2074</v>
      </c>
      <c r="B20" s="628" t="s">
        <v>1865</v>
      </c>
      <c r="C20" s="628" t="s">
        <v>1869</v>
      </c>
      <c r="D20" s="628" t="s">
        <v>2029</v>
      </c>
      <c r="E20" s="628" t="s">
        <v>2030</v>
      </c>
      <c r="F20" s="637">
        <v>15572</v>
      </c>
      <c r="G20" s="637">
        <v>531695.83000000007</v>
      </c>
      <c r="H20" s="637">
        <v>1.2562640743082838</v>
      </c>
      <c r="I20" s="637">
        <v>34.144350757770361</v>
      </c>
      <c r="J20" s="637">
        <v>12438</v>
      </c>
      <c r="K20" s="637">
        <v>423235.72000000003</v>
      </c>
      <c r="L20" s="637">
        <v>1</v>
      </c>
      <c r="M20" s="637">
        <v>34.027634667953052</v>
      </c>
      <c r="N20" s="637">
        <v>7849</v>
      </c>
      <c r="O20" s="637">
        <v>267870.37999999995</v>
      </c>
      <c r="P20" s="633">
        <v>0.63291061538945703</v>
      </c>
      <c r="Q20" s="638">
        <v>34.127962797808628</v>
      </c>
    </row>
    <row r="21" spans="1:17" ht="14.45" customHeight="1" x14ac:dyDescent="0.2">
      <c r="A21" s="627" t="s">
        <v>2074</v>
      </c>
      <c r="B21" s="628" t="s">
        <v>1865</v>
      </c>
      <c r="C21" s="628" t="s">
        <v>1869</v>
      </c>
      <c r="D21" s="628" t="s">
        <v>1906</v>
      </c>
      <c r="E21" s="628" t="s">
        <v>1907</v>
      </c>
      <c r="F21" s="637">
        <v>3814</v>
      </c>
      <c r="G21" s="637">
        <v>79019.679999999993</v>
      </c>
      <c r="H21" s="637"/>
      <c r="I21" s="637">
        <v>20.71832197168327</v>
      </c>
      <c r="J21" s="637"/>
      <c r="K21" s="637"/>
      <c r="L21" s="637"/>
      <c r="M21" s="637"/>
      <c r="N21" s="637">
        <v>104</v>
      </c>
      <c r="O21" s="637">
        <v>2142.4</v>
      </c>
      <c r="P21" s="633"/>
      <c r="Q21" s="638">
        <v>20.6</v>
      </c>
    </row>
    <row r="22" spans="1:17" ht="14.45" customHeight="1" x14ac:dyDescent="0.2">
      <c r="A22" s="627" t="s">
        <v>2074</v>
      </c>
      <c r="B22" s="628" t="s">
        <v>1865</v>
      </c>
      <c r="C22" s="628" t="s">
        <v>1869</v>
      </c>
      <c r="D22" s="628" t="s">
        <v>2031</v>
      </c>
      <c r="E22" s="628" t="s">
        <v>2032</v>
      </c>
      <c r="F22" s="637">
        <v>3</v>
      </c>
      <c r="G22" s="637">
        <v>164.42</v>
      </c>
      <c r="H22" s="637"/>
      <c r="I22" s="637">
        <v>54.806666666666665</v>
      </c>
      <c r="J22" s="637"/>
      <c r="K22" s="637"/>
      <c r="L22" s="637"/>
      <c r="M22" s="637"/>
      <c r="N22" s="637"/>
      <c r="O22" s="637"/>
      <c r="P22" s="633"/>
      <c r="Q22" s="638"/>
    </row>
    <row r="23" spans="1:17" ht="14.45" customHeight="1" x14ac:dyDescent="0.2">
      <c r="A23" s="627" t="s">
        <v>2074</v>
      </c>
      <c r="B23" s="628" t="s">
        <v>1865</v>
      </c>
      <c r="C23" s="628" t="s">
        <v>1926</v>
      </c>
      <c r="D23" s="628" t="s">
        <v>1929</v>
      </c>
      <c r="E23" s="628" t="s">
        <v>1930</v>
      </c>
      <c r="F23" s="637">
        <v>9</v>
      </c>
      <c r="G23" s="637">
        <v>3996</v>
      </c>
      <c r="H23" s="637">
        <v>0.44697986577181209</v>
      </c>
      <c r="I23" s="637">
        <v>444</v>
      </c>
      <c r="J23" s="637">
        <v>20</v>
      </c>
      <c r="K23" s="637">
        <v>8940</v>
      </c>
      <c r="L23" s="637">
        <v>1</v>
      </c>
      <c r="M23" s="637">
        <v>447</v>
      </c>
      <c r="N23" s="637">
        <v>9</v>
      </c>
      <c r="O23" s="637">
        <v>4041</v>
      </c>
      <c r="P23" s="633">
        <v>0.45201342281879192</v>
      </c>
      <c r="Q23" s="638">
        <v>449</v>
      </c>
    </row>
    <row r="24" spans="1:17" ht="14.45" customHeight="1" x14ac:dyDescent="0.2">
      <c r="A24" s="627" t="s">
        <v>2074</v>
      </c>
      <c r="B24" s="628" t="s">
        <v>1865</v>
      </c>
      <c r="C24" s="628" t="s">
        <v>1926</v>
      </c>
      <c r="D24" s="628" t="s">
        <v>1937</v>
      </c>
      <c r="E24" s="628" t="s">
        <v>1938</v>
      </c>
      <c r="F24" s="637">
        <v>1</v>
      </c>
      <c r="G24" s="637">
        <v>1423</v>
      </c>
      <c r="H24" s="637"/>
      <c r="I24" s="637">
        <v>1423</v>
      </c>
      <c r="J24" s="637"/>
      <c r="K24" s="637"/>
      <c r="L24" s="637"/>
      <c r="M24" s="637"/>
      <c r="N24" s="637">
        <v>1</v>
      </c>
      <c r="O24" s="637">
        <v>1431</v>
      </c>
      <c r="P24" s="633"/>
      <c r="Q24" s="638">
        <v>1431</v>
      </c>
    </row>
    <row r="25" spans="1:17" ht="14.45" customHeight="1" x14ac:dyDescent="0.2">
      <c r="A25" s="627" t="s">
        <v>2074</v>
      </c>
      <c r="B25" s="628" t="s">
        <v>1865</v>
      </c>
      <c r="C25" s="628" t="s">
        <v>1926</v>
      </c>
      <c r="D25" s="628" t="s">
        <v>1939</v>
      </c>
      <c r="E25" s="628" t="s">
        <v>1940</v>
      </c>
      <c r="F25" s="637">
        <v>1</v>
      </c>
      <c r="G25" s="637">
        <v>2040</v>
      </c>
      <c r="H25" s="637"/>
      <c r="I25" s="637">
        <v>2040</v>
      </c>
      <c r="J25" s="637"/>
      <c r="K25" s="637"/>
      <c r="L25" s="637"/>
      <c r="M25" s="637"/>
      <c r="N25" s="637"/>
      <c r="O25" s="637"/>
      <c r="P25" s="633"/>
      <c r="Q25" s="638"/>
    </row>
    <row r="26" spans="1:17" ht="14.45" customHeight="1" x14ac:dyDescent="0.2">
      <c r="A26" s="627" t="s">
        <v>2074</v>
      </c>
      <c r="B26" s="628" t="s">
        <v>1865</v>
      </c>
      <c r="C26" s="628" t="s">
        <v>1926</v>
      </c>
      <c r="D26" s="628" t="s">
        <v>1949</v>
      </c>
      <c r="E26" s="628" t="s">
        <v>1950</v>
      </c>
      <c r="F26" s="637"/>
      <c r="G26" s="637"/>
      <c r="H26" s="637"/>
      <c r="I26" s="637"/>
      <c r="J26" s="637">
        <v>1</v>
      </c>
      <c r="K26" s="637">
        <v>1920</v>
      </c>
      <c r="L26" s="637">
        <v>1</v>
      </c>
      <c r="M26" s="637">
        <v>1920</v>
      </c>
      <c r="N26" s="637"/>
      <c r="O26" s="637"/>
      <c r="P26" s="633"/>
      <c r="Q26" s="638"/>
    </row>
    <row r="27" spans="1:17" ht="14.45" customHeight="1" x14ac:dyDescent="0.2">
      <c r="A27" s="627" t="s">
        <v>2074</v>
      </c>
      <c r="B27" s="628" t="s">
        <v>1865</v>
      </c>
      <c r="C27" s="628" t="s">
        <v>1926</v>
      </c>
      <c r="D27" s="628" t="s">
        <v>1953</v>
      </c>
      <c r="E27" s="628" t="s">
        <v>1954</v>
      </c>
      <c r="F27" s="637">
        <v>4</v>
      </c>
      <c r="G27" s="637">
        <v>4856</v>
      </c>
      <c r="H27" s="637">
        <v>3.9835931091058243</v>
      </c>
      <c r="I27" s="637">
        <v>1214</v>
      </c>
      <c r="J27" s="637">
        <v>1</v>
      </c>
      <c r="K27" s="637">
        <v>1219</v>
      </c>
      <c r="L27" s="637">
        <v>1</v>
      </c>
      <c r="M27" s="637">
        <v>1219</v>
      </c>
      <c r="N27" s="637">
        <v>1</v>
      </c>
      <c r="O27" s="637">
        <v>1223</v>
      </c>
      <c r="P27" s="633">
        <v>1.003281378178835</v>
      </c>
      <c r="Q27" s="638">
        <v>1223</v>
      </c>
    </row>
    <row r="28" spans="1:17" ht="14.45" customHeight="1" x14ac:dyDescent="0.2">
      <c r="A28" s="627" t="s">
        <v>2074</v>
      </c>
      <c r="B28" s="628" t="s">
        <v>1865</v>
      </c>
      <c r="C28" s="628" t="s">
        <v>1926</v>
      </c>
      <c r="D28" s="628" t="s">
        <v>1955</v>
      </c>
      <c r="E28" s="628" t="s">
        <v>1956</v>
      </c>
      <c r="F28" s="637">
        <v>58</v>
      </c>
      <c r="G28" s="637">
        <v>39556</v>
      </c>
      <c r="H28" s="637">
        <v>1.342929893057206</v>
      </c>
      <c r="I28" s="637">
        <v>682</v>
      </c>
      <c r="J28" s="637">
        <v>43</v>
      </c>
      <c r="K28" s="637">
        <v>29455</v>
      </c>
      <c r="L28" s="637">
        <v>1</v>
      </c>
      <c r="M28" s="637">
        <v>685</v>
      </c>
      <c r="N28" s="637">
        <v>32</v>
      </c>
      <c r="O28" s="637">
        <v>21984</v>
      </c>
      <c r="P28" s="633">
        <v>0.7463588524868443</v>
      </c>
      <c r="Q28" s="638">
        <v>687</v>
      </c>
    </row>
    <row r="29" spans="1:17" ht="14.45" customHeight="1" x14ac:dyDescent="0.2">
      <c r="A29" s="627" t="s">
        <v>2074</v>
      </c>
      <c r="B29" s="628" t="s">
        <v>1865</v>
      </c>
      <c r="C29" s="628" t="s">
        <v>1926</v>
      </c>
      <c r="D29" s="628" t="s">
        <v>1957</v>
      </c>
      <c r="E29" s="628" t="s">
        <v>1958</v>
      </c>
      <c r="F29" s="637">
        <v>33</v>
      </c>
      <c r="G29" s="637">
        <v>23661</v>
      </c>
      <c r="H29" s="637"/>
      <c r="I29" s="637">
        <v>717</v>
      </c>
      <c r="J29" s="637"/>
      <c r="K29" s="637"/>
      <c r="L29" s="637"/>
      <c r="M29" s="637"/>
      <c r="N29" s="637">
        <v>1</v>
      </c>
      <c r="O29" s="637">
        <v>722</v>
      </c>
      <c r="P29" s="633"/>
      <c r="Q29" s="638">
        <v>722</v>
      </c>
    </row>
    <row r="30" spans="1:17" ht="14.45" customHeight="1" x14ac:dyDescent="0.2">
      <c r="A30" s="627" t="s">
        <v>2074</v>
      </c>
      <c r="B30" s="628" t="s">
        <v>1865</v>
      </c>
      <c r="C30" s="628" t="s">
        <v>1926</v>
      </c>
      <c r="D30" s="628" t="s">
        <v>1961</v>
      </c>
      <c r="E30" s="628" t="s">
        <v>1962</v>
      </c>
      <c r="F30" s="637">
        <v>351</v>
      </c>
      <c r="G30" s="637">
        <v>640926</v>
      </c>
      <c r="H30" s="637">
        <v>0.92359236773883957</v>
      </c>
      <c r="I30" s="637">
        <v>1826</v>
      </c>
      <c r="J30" s="637">
        <v>379</v>
      </c>
      <c r="K30" s="637">
        <v>693949</v>
      </c>
      <c r="L30" s="637">
        <v>1</v>
      </c>
      <c r="M30" s="637">
        <v>1831</v>
      </c>
      <c r="N30" s="637">
        <v>295</v>
      </c>
      <c r="O30" s="637">
        <v>541325</v>
      </c>
      <c r="P30" s="633">
        <v>0.78006452923773939</v>
      </c>
      <c r="Q30" s="638">
        <v>1835</v>
      </c>
    </row>
    <row r="31" spans="1:17" ht="14.45" customHeight="1" x14ac:dyDescent="0.2">
      <c r="A31" s="627" t="s">
        <v>2074</v>
      </c>
      <c r="B31" s="628" t="s">
        <v>1865</v>
      </c>
      <c r="C31" s="628" t="s">
        <v>1926</v>
      </c>
      <c r="D31" s="628" t="s">
        <v>1963</v>
      </c>
      <c r="E31" s="628" t="s">
        <v>1964</v>
      </c>
      <c r="F31" s="637">
        <v>210</v>
      </c>
      <c r="G31" s="637">
        <v>90300</v>
      </c>
      <c r="H31" s="637">
        <v>0.88776593652915958</v>
      </c>
      <c r="I31" s="637">
        <v>430</v>
      </c>
      <c r="J31" s="637">
        <v>236</v>
      </c>
      <c r="K31" s="637">
        <v>101716</v>
      </c>
      <c r="L31" s="637">
        <v>1</v>
      </c>
      <c r="M31" s="637">
        <v>431</v>
      </c>
      <c r="N31" s="637">
        <v>166</v>
      </c>
      <c r="O31" s="637">
        <v>71878</v>
      </c>
      <c r="P31" s="633">
        <v>0.70665382044122849</v>
      </c>
      <c r="Q31" s="638">
        <v>433</v>
      </c>
    </row>
    <row r="32" spans="1:17" ht="14.45" customHeight="1" x14ac:dyDescent="0.2">
      <c r="A32" s="627" t="s">
        <v>2074</v>
      </c>
      <c r="B32" s="628" t="s">
        <v>1865</v>
      </c>
      <c r="C32" s="628" t="s">
        <v>1926</v>
      </c>
      <c r="D32" s="628" t="s">
        <v>2041</v>
      </c>
      <c r="E32" s="628" t="s">
        <v>2042</v>
      </c>
      <c r="F32" s="637">
        <v>59</v>
      </c>
      <c r="G32" s="637">
        <v>856022</v>
      </c>
      <c r="H32" s="637">
        <v>1.3105553641826464</v>
      </c>
      <c r="I32" s="637">
        <v>14508.847457627118</v>
      </c>
      <c r="J32" s="637">
        <v>45</v>
      </c>
      <c r="K32" s="637">
        <v>653175</v>
      </c>
      <c r="L32" s="637">
        <v>1</v>
      </c>
      <c r="M32" s="637">
        <v>14515</v>
      </c>
      <c r="N32" s="637">
        <v>28</v>
      </c>
      <c r="O32" s="637">
        <v>406588</v>
      </c>
      <c r="P32" s="633">
        <v>0.62247942741225548</v>
      </c>
      <c r="Q32" s="638">
        <v>14521</v>
      </c>
    </row>
    <row r="33" spans="1:17" ht="14.45" customHeight="1" x14ac:dyDescent="0.2">
      <c r="A33" s="627" t="s">
        <v>2074</v>
      </c>
      <c r="B33" s="628" t="s">
        <v>1865</v>
      </c>
      <c r="C33" s="628" t="s">
        <v>1926</v>
      </c>
      <c r="D33" s="628" t="s">
        <v>1973</v>
      </c>
      <c r="E33" s="628" t="s">
        <v>1974</v>
      </c>
      <c r="F33" s="637">
        <v>58</v>
      </c>
      <c r="G33" s="637">
        <v>35438</v>
      </c>
      <c r="H33" s="637">
        <v>0.82452303396928806</v>
      </c>
      <c r="I33" s="637">
        <v>611</v>
      </c>
      <c r="J33" s="637">
        <v>70</v>
      </c>
      <c r="K33" s="637">
        <v>42980</v>
      </c>
      <c r="L33" s="637">
        <v>1</v>
      </c>
      <c r="M33" s="637">
        <v>614</v>
      </c>
      <c r="N33" s="637">
        <v>48</v>
      </c>
      <c r="O33" s="637">
        <v>29664</v>
      </c>
      <c r="P33" s="633">
        <v>0.69018147975802702</v>
      </c>
      <c r="Q33" s="638">
        <v>618</v>
      </c>
    </row>
    <row r="34" spans="1:17" ht="14.45" customHeight="1" x14ac:dyDescent="0.2">
      <c r="A34" s="627" t="s">
        <v>2074</v>
      </c>
      <c r="B34" s="628" t="s">
        <v>1865</v>
      </c>
      <c r="C34" s="628" t="s">
        <v>1926</v>
      </c>
      <c r="D34" s="628" t="s">
        <v>1979</v>
      </c>
      <c r="E34" s="628" t="s">
        <v>1980</v>
      </c>
      <c r="F34" s="637">
        <v>1</v>
      </c>
      <c r="G34" s="637">
        <v>438</v>
      </c>
      <c r="H34" s="637"/>
      <c r="I34" s="637">
        <v>438</v>
      </c>
      <c r="J34" s="637"/>
      <c r="K34" s="637"/>
      <c r="L34" s="637"/>
      <c r="M34" s="637"/>
      <c r="N34" s="637"/>
      <c r="O34" s="637"/>
      <c r="P34" s="633"/>
      <c r="Q34" s="638"/>
    </row>
    <row r="35" spans="1:17" ht="14.45" customHeight="1" x14ac:dyDescent="0.2">
      <c r="A35" s="627" t="s">
        <v>2074</v>
      </c>
      <c r="B35" s="628" t="s">
        <v>1865</v>
      </c>
      <c r="C35" s="628" t="s">
        <v>1926</v>
      </c>
      <c r="D35" s="628" t="s">
        <v>1981</v>
      </c>
      <c r="E35" s="628" t="s">
        <v>1982</v>
      </c>
      <c r="F35" s="637">
        <v>18</v>
      </c>
      <c r="G35" s="637">
        <v>24174</v>
      </c>
      <c r="H35" s="637">
        <v>3.5893095768374166</v>
      </c>
      <c r="I35" s="637">
        <v>1343</v>
      </c>
      <c r="J35" s="637">
        <v>5</v>
      </c>
      <c r="K35" s="637">
        <v>6735</v>
      </c>
      <c r="L35" s="637">
        <v>1</v>
      </c>
      <c r="M35" s="637">
        <v>1347</v>
      </c>
      <c r="N35" s="637">
        <v>8</v>
      </c>
      <c r="O35" s="637">
        <v>10808</v>
      </c>
      <c r="P35" s="633">
        <v>1.6047512991833706</v>
      </c>
      <c r="Q35" s="638">
        <v>1351</v>
      </c>
    </row>
    <row r="36" spans="1:17" ht="14.45" customHeight="1" x14ac:dyDescent="0.2">
      <c r="A36" s="627" t="s">
        <v>2074</v>
      </c>
      <c r="B36" s="628" t="s">
        <v>1865</v>
      </c>
      <c r="C36" s="628" t="s">
        <v>1926</v>
      </c>
      <c r="D36" s="628" t="s">
        <v>1983</v>
      </c>
      <c r="E36" s="628" t="s">
        <v>1984</v>
      </c>
      <c r="F36" s="637">
        <v>74</v>
      </c>
      <c r="G36" s="637">
        <v>37762</v>
      </c>
      <c r="H36" s="637">
        <v>1.1895791330645162</v>
      </c>
      <c r="I36" s="637">
        <v>510.29729729729729</v>
      </c>
      <c r="J36" s="637">
        <v>62</v>
      </c>
      <c r="K36" s="637">
        <v>31744</v>
      </c>
      <c r="L36" s="637">
        <v>1</v>
      </c>
      <c r="M36" s="637">
        <v>512</v>
      </c>
      <c r="N36" s="637">
        <v>54</v>
      </c>
      <c r="O36" s="637">
        <v>27756</v>
      </c>
      <c r="P36" s="633">
        <v>0.87436995967741937</v>
      </c>
      <c r="Q36" s="638">
        <v>514</v>
      </c>
    </row>
    <row r="37" spans="1:17" ht="14.45" customHeight="1" x14ac:dyDescent="0.2">
      <c r="A37" s="627" t="s">
        <v>2074</v>
      </c>
      <c r="B37" s="628" t="s">
        <v>1865</v>
      </c>
      <c r="C37" s="628" t="s">
        <v>1926</v>
      </c>
      <c r="D37" s="628" t="s">
        <v>1985</v>
      </c>
      <c r="E37" s="628" t="s">
        <v>1986</v>
      </c>
      <c r="F37" s="637">
        <v>1</v>
      </c>
      <c r="G37" s="637">
        <v>2333</v>
      </c>
      <c r="H37" s="637"/>
      <c r="I37" s="637">
        <v>2333</v>
      </c>
      <c r="J37" s="637"/>
      <c r="K37" s="637"/>
      <c r="L37" s="637"/>
      <c r="M37" s="637"/>
      <c r="N37" s="637"/>
      <c r="O37" s="637"/>
      <c r="P37" s="633"/>
      <c r="Q37" s="638"/>
    </row>
    <row r="38" spans="1:17" ht="14.45" customHeight="1" x14ac:dyDescent="0.2">
      <c r="A38" s="627" t="s">
        <v>2074</v>
      </c>
      <c r="B38" s="628" t="s">
        <v>1865</v>
      </c>
      <c r="C38" s="628" t="s">
        <v>1926</v>
      </c>
      <c r="D38" s="628" t="s">
        <v>2005</v>
      </c>
      <c r="E38" s="628" t="s">
        <v>2006</v>
      </c>
      <c r="F38" s="637">
        <v>1</v>
      </c>
      <c r="G38" s="637">
        <v>719</v>
      </c>
      <c r="H38" s="637"/>
      <c r="I38" s="637">
        <v>719</v>
      </c>
      <c r="J38" s="637"/>
      <c r="K38" s="637"/>
      <c r="L38" s="637"/>
      <c r="M38" s="637"/>
      <c r="N38" s="637"/>
      <c r="O38" s="637"/>
      <c r="P38" s="633"/>
      <c r="Q38" s="638"/>
    </row>
    <row r="39" spans="1:17" ht="14.45" customHeight="1" x14ac:dyDescent="0.2">
      <c r="A39" s="627" t="s">
        <v>2075</v>
      </c>
      <c r="B39" s="628" t="s">
        <v>1865</v>
      </c>
      <c r="C39" s="628" t="s">
        <v>1866</v>
      </c>
      <c r="D39" s="628" t="s">
        <v>2023</v>
      </c>
      <c r="E39" s="628" t="s">
        <v>2024</v>
      </c>
      <c r="F39" s="637">
        <v>6.95</v>
      </c>
      <c r="G39" s="637">
        <v>5893.91</v>
      </c>
      <c r="H39" s="637"/>
      <c r="I39" s="637">
        <v>848.04460431654672</v>
      </c>
      <c r="J39" s="637"/>
      <c r="K39" s="637"/>
      <c r="L39" s="637"/>
      <c r="M39" s="637"/>
      <c r="N39" s="637"/>
      <c r="O39" s="637"/>
      <c r="P39" s="633"/>
      <c r="Q39" s="638"/>
    </row>
    <row r="40" spans="1:17" ht="14.45" customHeight="1" x14ac:dyDescent="0.2">
      <c r="A40" s="627" t="s">
        <v>2075</v>
      </c>
      <c r="B40" s="628" t="s">
        <v>1865</v>
      </c>
      <c r="C40" s="628" t="s">
        <v>1866</v>
      </c>
      <c r="D40" s="628" t="s">
        <v>2026</v>
      </c>
      <c r="E40" s="628" t="s">
        <v>2024</v>
      </c>
      <c r="F40" s="637"/>
      <c r="G40" s="637"/>
      <c r="H40" s="637"/>
      <c r="I40" s="637"/>
      <c r="J40" s="637">
        <v>5</v>
      </c>
      <c r="K40" s="637">
        <v>3277.5999999999995</v>
      </c>
      <c r="L40" s="637">
        <v>1</v>
      </c>
      <c r="M40" s="637">
        <v>655.51999999999987</v>
      </c>
      <c r="N40" s="637">
        <v>0.35</v>
      </c>
      <c r="O40" s="637">
        <v>229.43</v>
      </c>
      <c r="P40" s="633">
        <v>6.9999389797412756E-2</v>
      </c>
      <c r="Q40" s="638">
        <v>655.51428571428573</v>
      </c>
    </row>
    <row r="41" spans="1:17" ht="14.45" customHeight="1" x14ac:dyDescent="0.2">
      <c r="A41" s="627" t="s">
        <v>2075</v>
      </c>
      <c r="B41" s="628" t="s">
        <v>1865</v>
      </c>
      <c r="C41" s="628" t="s">
        <v>1869</v>
      </c>
      <c r="D41" s="628" t="s">
        <v>1874</v>
      </c>
      <c r="E41" s="628" t="s">
        <v>1875</v>
      </c>
      <c r="F41" s="637">
        <v>4006</v>
      </c>
      <c r="G41" s="637">
        <v>28887.300000000007</v>
      </c>
      <c r="H41" s="637">
        <v>0.75910139641462537</v>
      </c>
      <c r="I41" s="637">
        <v>7.2110084872690976</v>
      </c>
      <c r="J41" s="637">
        <v>5261</v>
      </c>
      <c r="K41" s="637">
        <v>38054.600000000006</v>
      </c>
      <c r="L41" s="637">
        <v>1</v>
      </c>
      <c r="M41" s="637">
        <v>7.2333396692643994</v>
      </c>
      <c r="N41" s="637">
        <v>2899</v>
      </c>
      <c r="O41" s="637">
        <v>20712.350000000002</v>
      </c>
      <c r="P41" s="633">
        <v>0.54427979797448922</v>
      </c>
      <c r="Q41" s="638">
        <v>7.144653328734047</v>
      </c>
    </row>
    <row r="42" spans="1:17" ht="14.45" customHeight="1" x14ac:dyDescent="0.2">
      <c r="A42" s="627" t="s">
        <v>2075</v>
      </c>
      <c r="B42" s="628" t="s">
        <v>1865</v>
      </c>
      <c r="C42" s="628" t="s">
        <v>1869</v>
      </c>
      <c r="D42" s="628" t="s">
        <v>1878</v>
      </c>
      <c r="E42" s="628" t="s">
        <v>1879</v>
      </c>
      <c r="F42" s="637">
        <v>1206</v>
      </c>
      <c r="G42" s="637">
        <v>6427.9800000000005</v>
      </c>
      <c r="H42" s="637">
        <v>1.9735285990605143</v>
      </c>
      <c r="I42" s="637">
        <v>5.33</v>
      </c>
      <c r="J42" s="637">
        <v>630</v>
      </c>
      <c r="K42" s="637">
        <v>3257.1</v>
      </c>
      <c r="L42" s="637">
        <v>1</v>
      </c>
      <c r="M42" s="637">
        <v>5.17</v>
      </c>
      <c r="N42" s="637"/>
      <c r="O42" s="637"/>
      <c r="P42" s="633"/>
      <c r="Q42" s="638"/>
    </row>
    <row r="43" spans="1:17" ht="14.45" customHeight="1" x14ac:dyDescent="0.2">
      <c r="A43" s="627" t="s">
        <v>2075</v>
      </c>
      <c r="B43" s="628" t="s">
        <v>1865</v>
      </c>
      <c r="C43" s="628" t="s">
        <v>1869</v>
      </c>
      <c r="D43" s="628" t="s">
        <v>1882</v>
      </c>
      <c r="E43" s="628" t="s">
        <v>1883</v>
      </c>
      <c r="F43" s="637"/>
      <c r="G43" s="637"/>
      <c r="H43" s="637"/>
      <c r="I43" s="637"/>
      <c r="J43" s="637"/>
      <c r="K43" s="637"/>
      <c r="L43" s="637"/>
      <c r="M43" s="637"/>
      <c r="N43" s="637">
        <v>30</v>
      </c>
      <c r="O43" s="637">
        <v>279.60000000000002</v>
      </c>
      <c r="P43" s="633"/>
      <c r="Q43" s="638">
        <v>9.32</v>
      </c>
    </row>
    <row r="44" spans="1:17" ht="14.45" customHeight="1" x14ac:dyDescent="0.2">
      <c r="A44" s="627" t="s">
        <v>2075</v>
      </c>
      <c r="B44" s="628" t="s">
        <v>1865</v>
      </c>
      <c r="C44" s="628" t="s">
        <v>1869</v>
      </c>
      <c r="D44" s="628" t="s">
        <v>1890</v>
      </c>
      <c r="E44" s="628" t="s">
        <v>1891</v>
      </c>
      <c r="F44" s="637">
        <v>440</v>
      </c>
      <c r="G44" s="637">
        <v>9196</v>
      </c>
      <c r="H44" s="637"/>
      <c r="I44" s="637">
        <v>20.9</v>
      </c>
      <c r="J44" s="637"/>
      <c r="K44" s="637"/>
      <c r="L44" s="637"/>
      <c r="M44" s="637"/>
      <c r="N44" s="637"/>
      <c r="O44" s="637"/>
      <c r="P44" s="633"/>
      <c r="Q44" s="638"/>
    </row>
    <row r="45" spans="1:17" ht="14.45" customHeight="1" x14ac:dyDescent="0.2">
      <c r="A45" s="627" t="s">
        <v>2075</v>
      </c>
      <c r="B45" s="628" t="s">
        <v>1865</v>
      </c>
      <c r="C45" s="628" t="s">
        <v>1869</v>
      </c>
      <c r="D45" s="628" t="s">
        <v>1896</v>
      </c>
      <c r="E45" s="628" t="s">
        <v>1897</v>
      </c>
      <c r="F45" s="637">
        <v>18</v>
      </c>
      <c r="G45" s="637">
        <v>35451.519999999997</v>
      </c>
      <c r="H45" s="637">
        <v>0.71789322256854204</v>
      </c>
      <c r="I45" s="637">
        <v>1969.5288888888888</v>
      </c>
      <c r="J45" s="637">
        <v>27</v>
      </c>
      <c r="K45" s="637">
        <v>49382.720000000008</v>
      </c>
      <c r="L45" s="637">
        <v>1</v>
      </c>
      <c r="M45" s="637">
        <v>1828.9896296296299</v>
      </c>
      <c r="N45" s="637">
        <v>11</v>
      </c>
      <c r="O45" s="637">
        <v>20305.639999999996</v>
      </c>
      <c r="P45" s="633">
        <v>0.41118917710486569</v>
      </c>
      <c r="Q45" s="638">
        <v>1845.9672727272723</v>
      </c>
    </row>
    <row r="46" spans="1:17" ht="14.45" customHeight="1" x14ac:dyDescent="0.2">
      <c r="A46" s="627" t="s">
        <v>2075</v>
      </c>
      <c r="B46" s="628" t="s">
        <v>1865</v>
      </c>
      <c r="C46" s="628" t="s">
        <v>1869</v>
      </c>
      <c r="D46" s="628" t="s">
        <v>1900</v>
      </c>
      <c r="E46" s="628" t="s">
        <v>1901</v>
      </c>
      <c r="F46" s="637">
        <v>1189</v>
      </c>
      <c r="G46" s="637">
        <v>4523.54</v>
      </c>
      <c r="H46" s="637">
        <v>2.0559676393055177</v>
      </c>
      <c r="I46" s="637">
        <v>3.8044911690496215</v>
      </c>
      <c r="J46" s="637">
        <v>570</v>
      </c>
      <c r="K46" s="637">
        <v>2200.1999999999998</v>
      </c>
      <c r="L46" s="637">
        <v>1</v>
      </c>
      <c r="M46" s="637">
        <v>3.86</v>
      </c>
      <c r="N46" s="637"/>
      <c r="O46" s="637"/>
      <c r="P46" s="633"/>
      <c r="Q46" s="638"/>
    </row>
    <row r="47" spans="1:17" ht="14.45" customHeight="1" x14ac:dyDescent="0.2">
      <c r="A47" s="627" t="s">
        <v>2075</v>
      </c>
      <c r="B47" s="628" t="s">
        <v>1865</v>
      </c>
      <c r="C47" s="628" t="s">
        <v>1869</v>
      </c>
      <c r="D47" s="628" t="s">
        <v>2029</v>
      </c>
      <c r="E47" s="628" t="s">
        <v>2030</v>
      </c>
      <c r="F47" s="637">
        <v>4244</v>
      </c>
      <c r="G47" s="637">
        <v>144492.09999999998</v>
      </c>
      <c r="H47" s="637">
        <v>0.68584853358041031</v>
      </c>
      <c r="I47" s="637">
        <v>34.046206409048061</v>
      </c>
      <c r="J47" s="637">
        <v>6190</v>
      </c>
      <c r="K47" s="637">
        <v>210676.40000000002</v>
      </c>
      <c r="L47" s="637">
        <v>1</v>
      </c>
      <c r="M47" s="637">
        <v>34.034959612277873</v>
      </c>
      <c r="N47" s="637">
        <v>4599</v>
      </c>
      <c r="O47" s="637">
        <v>156954.85</v>
      </c>
      <c r="P47" s="633">
        <v>0.74500442384623999</v>
      </c>
      <c r="Q47" s="638">
        <v>34.1280387040661</v>
      </c>
    </row>
    <row r="48" spans="1:17" ht="14.45" customHeight="1" x14ac:dyDescent="0.2">
      <c r="A48" s="627" t="s">
        <v>2075</v>
      </c>
      <c r="B48" s="628" t="s">
        <v>1865</v>
      </c>
      <c r="C48" s="628" t="s">
        <v>1926</v>
      </c>
      <c r="D48" s="628" t="s">
        <v>1931</v>
      </c>
      <c r="E48" s="628" t="s">
        <v>1932</v>
      </c>
      <c r="F48" s="637"/>
      <c r="G48" s="637"/>
      <c r="H48" s="637"/>
      <c r="I48" s="637"/>
      <c r="J48" s="637">
        <v>1</v>
      </c>
      <c r="K48" s="637">
        <v>179</v>
      </c>
      <c r="L48" s="637">
        <v>1</v>
      </c>
      <c r="M48" s="637">
        <v>179</v>
      </c>
      <c r="N48" s="637"/>
      <c r="O48" s="637"/>
      <c r="P48" s="633"/>
      <c r="Q48" s="638"/>
    </row>
    <row r="49" spans="1:17" ht="14.45" customHeight="1" x14ac:dyDescent="0.2">
      <c r="A49" s="627" t="s">
        <v>2075</v>
      </c>
      <c r="B49" s="628" t="s">
        <v>1865</v>
      </c>
      <c r="C49" s="628" t="s">
        <v>1926</v>
      </c>
      <c r="D49" s="628" t="s">
        <v>1941</v>
      </c>
      <c r="E49" s="628" t="s">
        <v>1942</v>
      </c>
      <c r="F49" s="637"/>
      <c r="G49" s="637"/>
      <c r="H49" s="637"/>
      <c r="I49" s="637"/>
      <c r="J49" s="637"/>
      <c r="K49" s="637"/>
      <c r="L49" s="637"/>
      <c r="M49" s="637"/>
      <c r="N49" s="637">
        <v>1</v>
      </c>
      <c r="O49" s="637">
        <v>3084</v>
      </c>
      <c r="P49" s="633"/>
      <c r="Q49" s="638">
        <v>3084</v>
      </c>
    </row>
    <row r="50" spans="1:17" ht="14.45" customHeight="1" x14ac:dyDescent="0.2">
      <c r="A50" s="627" t="s">
        <v>2075</v>
      </c>
      <c r="B50" s="628" t="s">
        <v>1865</v>
      </c>
      <c r="C50" s="628" t="s">
        <v>1926</v>
      </c>
      <c r="D50" s="628" t="s">
        <v>1953</v>
      </c>
      <c r="E50" s="628" t="s">
        <v>1954</v>
      </c>
      <c r="F50" s="637">
        <v>1</v>
      </c>
      <c r="G50" s="637">
        <v>1214</v>
      </c>
      <c r="H50" s="637"/>
      <c r="I50" s="637">
        <v>1214</v>
      </c>
      <c r="J50" s="637"/>
      <c r="K50" s="637"/>
      <c r="L50" s="637"/>
      <c r="M50" s="637"/>
      <c r="N50" s="637"/>
      <c r="O50" s="637"/>
      <c r="P50" s="633"/>
      <c r="Q50" s="638"/>
    </row>
    <row r="51" spans="1:17" ht="14.45" customHeight="1" x14ac:dyDescent="0.2">
      <c r="A51" s="627" t="s">
        <v>2075</v>
      </c>
      <c r="B51" s="628" t="s">
        <v>1865</v>
      </c>
      <c r="C51" s="628" t="s">
        <v>1926</v>
      </c>
      <c r="D51" s="628" t="s">
        <v>1955</v>
      </c>
      <c r="E51" s="628" t="s">
        <v>1956</v>
      </c>
      <c r="F51" s="637">
        <v>18</v>
      </c>
      <c r="G51" s="637">
        <v>12276</v>
      </c>
      <c r="H51" s="637">
        <v>0.66374695863746958</v>
      </c>
      <c r="I51" s="637">
        <v>682</v>
      </c>
      <c r="J51" s="637">
        <v>27</v>
      </c>
      <c r="K51" s="637">
        <v>18495</v>
      </c>
      <c r="L51" s="637">
        <v>1</v>
      </c>
      <c r="M51" s="637">
        <v>685</v>
      </c>
      <c r="N51" s="637">
        <v>11</v>
      </c>
      <c r="O51" s="637">
        <v>7557</v>
      </c>
      <c r="P51" s="633">
        <v>0.40859691808596921</v>
      </c>
      <c r="Q51" s="638">
        <v>687</v>
      </c>
    </row>
    <row r="52" spans="1:17" ht="14.45" customHeight="1" x14ac:dyDescent="0.2">
      <c r="A52" s="627" t="s">
        <v>2075</v>
      </c>
      <c r="B52" s="628" t="s">
        <v>1865</v>
      </c>
      <c r="C52" s="628" t="s">
        <v>1926</v>
      </c>
      <c r="D52" s="628" t="s">
        <v>1961</v>
      </c>
      <c r="E52" s="628" t="s">
        <v>1962</v>
      </c>
      <c r="F52" s="637">
        <v>27</v>
      </c>
      <c r="G52" s="637">
        <v>49302</v>
      </c>
      <c r="H52" s="637">
        <v>0.53852539595849258</v>
      </c>
      <c r="I52" s="637">
        <v>1826</v>
      </c>
      <c r="J52" s="637">
        <v>50</v>
      </c>
      <c r="K52" s="637">
        <v>91550</v>
      </c>
      <c r="L52" s="637">
        <v>1</v>
      </c>
      <c r="M52" s="637">
        <v>1831</v>
      </c>
      <c r="N52" s="637">
        <v>29</v>
      </c>
      <c r="O52" s="637">
        <v>53215</v>
      </c>
      <c r="P52" s="633">
        <v>0.5812670671764063</v>
      </c>
      <c r="Q52" s="638">
        <v>1835</v>
      </c>
    </row>
    <row r="53" spans="1:17" ht="14.45" customHeight="1" x14ac:dyDescent="0.2">
      <c r="A53" s="627" t="s">
        <v>2075</v>
      </c>
      <c r="B53" s="628" t="s">
        <v>1865</v>
      </c>
      <c r="C53" s="628" t="s">
        <v>1926</v>
      </c>
      <c r="D53" s="628" t="s">
        <v>1963</v>
      </c>
      <c r="E53" s="628" t="s">
        <v>1964</v>
      </c>
      <c r="F53" s="637">
        <v>3</v>
      </c>
      <c r="G53" s="637">
        <v>1290</v>
      </c>
      <c r="H53" s="637">
        <v>1.4965197215777262</v>
      </c>
      <c r="I53" s="637">
        <v>430</v>
      </c>
      <c r="J53" s="637">
        <v>2</v>
      </c>
      <c r="K53" s="637">
        <v>862</v>
      </c>
      <c r="L53" s="637">
        <v>1</v>
      </c>
      <c r="M53" s="637">
        <v>431</v>
      </c>
      <c r="N53" s="637"/>
      <c r="O53" s="637"/>
      <c r="P53" s="633"/>
      <c r="Q53" s="638"/>
    </row>
    <row r="54" spans="1:17" ht="14.45" customHeight="1" x14ac:dyDescent="0.2">
      <c r="A54" s="627" t="s">
        <v>2075</v>
      </c>
      <c r="B54" s="628" t="s">
        <v>1865</v>
      </c>
      <c r="C54" s="628" t="s">
        <v>1926</v>
      </c>
      <c r="D54" s="628" t="s">
        <v>2041</v>
      </c>
      <c r="E54" s="628" t="s">
        <v>2042</v>
      </c>
      <c r="F54" s="637">
        <v>16</v>
      </c>
      <c r="G54" s="637">
        <v>232135</v>
      </c>
      <c r="H54" s="637">
        <v>0.69533765669697012</v>
      </c>
      <c r="I54" s="637">
        <v>14508.4375</v>
      </c>
      <c r="J54" s="637">
        <v>23</v>
      </c>
      <c r="K54" s="637">
        <v>333845</v>
      </c>
      <c r="L54" s="637">
        <v>1</v>
      </c>
      <c r="M54" s="637">
        <v>14515</v>
      </c>
      <c r="N54" s="637">
        <v>20</v>
      </c>
      <c r="O54" s="637">
        <v>290420</v>
      </c>
      <c r="P54" s="633">
        <v>0.86992466563824533</v>
      </c>
      <c r="Q54" s="638">
        <v>14521</v>
      </c>
    </row>
    <row r="55" spans="1:17" ht="14.45" customHeight="1" x14ac:dyDescent="0.2">
      <c r="A55" s="627" t="s">
        <v>2075</v>
      </c>
      <c r="B55" s="628" t="s">
        <v>1865</v>
      </c>
      <c r="C55" s="628" t="s">
        <v>1926</v>
      </c>
      <c r="D55" s="628" t="s">
        <v>1973</v>
      </c>
      <c r="E55" s="628" t="s">
        <v>1974</v>
      </c>
      <c r="F55" s="637"/>
      <c r="G55" s="637"/>
      <c r="H55" s="637"/>
      <c r="I55" s="637"/>
      <c r="J55" s="637">
        <v>1</v>
      </c>
      <c r="K55" s="637">
        <v>614</v>
      </c>
      <c r="L55" s="637">
        <v>1</v>
      </c>
      <c r="M55" s="637">
        <v>614</v>
      </c>
      <c r="N55" s="637"/>
      <c r="O55" s="637"/>
      <c r="P55" s="633"/>
      <c r="Q55" s="638"/>
    </row>
    <row r="56" spans="1:17" ht="14.45" customHeight="1" x14ac:dyDescent="0.2">
      <c r="A56" s="627" t="s">
        <v>2075</v>
      </c>
      <c r="B56" s="628" t="s">
        <v>1865</v>
      </c>
      <c r="C56" s="628" t="s">
        <v>1926</v>
      </c>
      <c r="D56" s="628" t="s">
        <v>1981</v>
      </c>
      <c r="E56" s="628" t="s">
        <v>1982</v>
      </c>
      <c r="F56" s="637">
        <v>2</v>
      </c>
      <c r="G56" s="637">
        <v>2684</v>
      </c>
      <c r="H56" s="637">
        <v>1.9925760950259837</v>
      </c>
      <c r="I56" s="637">
        <v>1342</v>
      </c>
      <c r="J56" s="637">
        <v>1</v>
      </c>
      <c r="K56" s="637">
        <v>1347</v>
      </c>
      <c r="L56" s="637">
        <v>1</v>
      </c>
      <c r="M56" s="637">
        <v>1347</v>
      </c>
      <c r="N56" s="637"/>
      <c r="O56" s="637"/>
      <c r="P56" s="633"/>
      <c r="Q56" s="638"/>
    </row>
    <row r="57" spans="1:17" ht="14.45" customHeight="1" x14ac:dyDescent="0.2">
      <c r="A57" s="627" t="s">
        <v>2075</v>
      </c>
      <c r="B57" s="628" t="s">
        <v>1865</v>
      </c>
      <c r="C57" s="628" t="s">
        <v>1926</v>
      </c>
      <c r="D57" s="628" t="s">
        <v>1983</v>
      </c>
      <c r="E57" s="628" t="s">
        <v>1984</v>
      </c>
      <c r="F57" s="637">
        <v>23</v>
      </c>
      <c r="G57" s="637">
        <v>11734</v>
      </c>
      <c r="H57" s="637">
        <v>0.69448390151515149</v>
      </c>
      <c r="I57" s="637">
        <v>510.17391304347825</v>
      </c>
      <c r="J57" s="637">
        <v>33</v>
      </c>
      <c r="K57" s="637">
        <v>16896</v>
      </c>
      <c r="L57" s="637">
        <v>1</v>
      </c>
      <c r="M57" s="637">
        <v>512</v>
      </c>
      <c r="N57" s="637">
        <v>19</v>
      </c>
      <c r="O57" s="637">
        <v>9766</v>
      </c>
      <c r="P57" s="633">
        <v>0.57800662878787878</v>
      </c>
      <c r="Q57" s="638">
        <v>514</v>
      </c>
    </row>
    <row r="58" spans="1:17" ht="14.45" customHeight="1" x14ac:dyDescent="0.2">
      <c r="A58" s="627" t="s">
        <v>2075</v>
      </c>
      <c r="B58" s="628" t="s">
        <v>1865</v>
      </c>
      <c r="C58" s="628" t="s">
        <v>1926</v>
      </c>
      <c r="D58" s="628" t="s">
        <v>1985</v>
      </c>
      <c r="E58" s="628" t="s">
        <v>1986</v>
      </c>
      <c r="F58" s="637">
        <v>1</v>
      </c>
      <c r="G58" s="637">
        <v>2333</v>
      </c>
      <c r="H58" s="637"/>
      <c r="I58" s="637">
        <v>2333</v>
      </c>
      <c r="J58" s="637"/>
      <c r="K58" s="637"/>
      <c r="L58" s="637"/>
      <c r="M58" s="637"/>
      <c r="N58" s="637"/>
      <c r="O58" s="637"/>
      <c r="P58" s="633"/>
      <c r="Q58" s="638"/>
    </row>
    <row r="59" spans="1:17" ht="14.45" customHeight="1" x14ac:dyDescent="0.2">
      <c r="A59" s="627" t="s">
        <v>2075</v>
      </c>
      <c r="B59" s="628" t="s">
        <v>1865</v>
      </c>
      <c r="C59" s="628" t="s">
        <v>1926</v>
      </c>
      <c r="D59" s="628" t="s">
        <v>2005</v>
      </c>
      <c r="E59" s="628" t="s">
        <v>2006</v>
      </c>
      <c r="F59" s="637">
        <v>1</v>
      </c>
      <c r="G59" s="637">
        <v>719</v>
      </c>
      <c r="H59" s="637"/>
      <c r="I59" s="637">
        <v>719</v>
      </c>
      <c r="J59" s="637"/>
      <c r="K59" s="637"/>
      <c r="L59" s="637"/>
      <c r="M59" s="637"/>
      <c r="N59" s="637"/>
      <c r="O59" s="637"/>
      <c r="P59" s="633"/>
      <c r="Q59" s="638"/>
    </row>
    <row r="60" spans="1:17" ht="14.45" customHeight="1" x14ac:dyDescent="0.2">
      <c r="A60" s="627" t="s">
        <v>2076</v>
      </c>
      <c r="B60" s="628" t="s">
        <v>1865</v>
      </c>
      <c r="C60" s="628" t="s">
        <v>1866</v>
      </c>
      <c r="D60" s="628" t="s">
        <v>2023</v>
      </c>
      <c r="E60" s="628" t="s">
        <v>2024</v>
      </c>
      <c r="F60" s="637">
        <v>19.349999999999998</v>
      </c>
      <c r="G60" s="637">
        <v>22923.289999999994</v>
      </c>
      <c r="H60" s="637"/>
      <c r="I60" s="637">
        <v>1184.6661498708008</v>
      </c>
      <c r="J60" s="637"/>
      <c r="K60" s="637"/>
      <c r="L60" s="637"/>
      <c r="M60" s="637"/>
      <c r="N60" s="637"/>
      <c r="O60" s="637"/>
      <c r="P60" s="633"/>
      <c r="Q60" s="638"/>
    </row>
    <row r="61" spans="1:17" ht="14.45" customHeight="1" x14ac:dyDescent="0.2">
      <c r="A61" s="627" t="s">
        <v>2076</v>
      </c>
      <c r="B61" s="628" t="s">
        <v>1865</v>
      </c>
      <c r="C61" s="628" t="s">
        <v>1866</v>
      </c>
      <c r="D61" s="628" t="s">
        <v>2026</v>
      </c>
      <c r="E61" s="628" t="s">
        <v>2024</v>
      </c>
      <c r="F61" s="637"/>
      <c r="G61" s="637"/>
      <c r="H61" s="637"/>
      <c r="I61" s="637"/>
      <c r="J61" s="637">
        <v>11.25</v>
      </c>
      <c r="K61" s="637">
        <v>7374.6100000000024</v>
      </c>
      <c r="L61" s="637">
        <v>1</v>
      </c>
      <c r="M61" s="637">
        <v>655.52088888888909</v>
      </c>
      <c r="N61" s="637"/>
      <c r="O61" s="637"/>
      <c r="P61" s="633"/>
      <c r="Q61" s="638"/>
    </row>
    <row r="62" spans="1:17" ht="14.45" customHeight="1" x14ac:dyDescent="0.2">
      <c r="A62" s="627" t="s">
        <v>2076</v>
      </c>
      <c r="B62" s="628" t="s">
        <v>1865</v>
      </c>
      <c r="C62" s="628" t="s">
        <v>1866</v>
      </c>
      <c r="D62" s="628" t="s">
        <v>2026</v>
      </c>
      <c r="E62" s="628" t="s">
        <v>2027</v>
      </c>
      <c r="F62" s="637"/>
      <c r="G62" s="637"/>
      <c r="H62" s="637"/>
      <c r="I62" s="637"/>
      <c r="J62" s="637">
        <v>0.4</v>
      </c>
      <c r="K62" s="637">
        <v>262.20999999999998</v>
      </c>
      <c r="L62" s="637">
        <v>1</v>
      </c>
      <c r="M62" s="637">
        <v>655.52499999999986</v>
      </c>
      <c r="N62" s="637"/>
      <c r="O62" s="637"/>
      <c r="P62" s="633"/>
      <c r="Q62" s="638"/>
    </row>
    <row r="63" spans="1:17" ht="14.45" customHeight="1" x14ac:dyDescent="0.2">
      <c r="A63" s="627" t="s">
        <v>2076</v>
      </c>
      <c r="B63" s="628" t="s">
        <v>1865</v>
      </c>
      <c r="C63" s="628" t="s">
        <v>1866</v>
      </c>
      <c r="D63" s="628" t="s">
        <v>2028</v>
      </c>
      <c r="E63" s="628" t="s">
        <v>2024</v>
      </c>
      <c r="F63" s="637"/>
      <c r="G63" s="637"/>
      <c r="H63" s="637"/>
      <c r="I63" s="637"/>
      <c r="J63" s="637">
        <v>0.06</v>
      </c>
      <c r="K63" s="637">
        <v>196.56</v>
      </c>
      <c r="L63" s="637">
        <v>1</v>
      </c>
      <c r="M63" s="637">
        <v>3276</v>
      </c>
      <c r="N63" s="637"/>
      <c r="O63" s="637"/>
      <c r="P63" s="633"/>
      <c r="Q63" s="638"/>
    </row>
    <row r="64" spans="1:17" ht="14.45" customHeight="1" x14ac:dyDescent="0.2">
      <c r="A64" s="627" t="s">
        <v>2076</v>
      </c>
      <c r="B64" s="628" t="s">
        <v>1865</v>
      </c>
      <c r="C64" s="628" t="s">
        <v>1866</v>
      </c>
      <c r="D64" s="628" t="s">
        <v>1867</v>
      </c>
      <c r="E64" s="628" t="s">
        <v>1868</v>
      </c>
      <c r="F64" s="637"/>
      <c r="G64" s="637"/>
      <c r="H64" s="637"/>
      <c r="I64" s="637"/>
      <c r="J64" s="637"/>
      <c r="K64" s="637"/>
      <c r="L64" s="637"/>
      <c r="M64" s="637"/>
      <c r="N64" s="637">
        <v>2</v>
      </c>
      <c r="O64" s="637">
        <v>3527.54</v>
      </c>
      <c r="P64" s="633"/>
      <c r="Q64" s="638">
        <v>1763.77</v>
      </c>
    </row>
    <row r="65" spans="1:17" ht="14.45" customHeight="1" x14ac:dyDescent="0.2">
      <c r="A65" s="627" t="s">
        <v>2076</v>
      </c>
      <c r="B65" s="628" t="s">
        <v>1865</v>
      </c>
      <c r="C65" s="628" t="s">
        <v>1869</v>
      </c>
      <c r="D65" s="628" t="s">
        <v>1872</v>
      </c>
      <c r="E65" s="628" t="s">
        <v>1873</v>
      </c>
      <c r="F65" s="637">
        <v>220</v>
      </c>
      <c r="G65" s="637">
        <v>567.6</v>
      </c>
      <c r="H65" s="637">
        <v>0.19183452751115321</v>
      </c>
      <c r="I65" s="637">
        <v>2.58</v>
      </c>
      <c r="J65" s="637">
        <v>1137</v>
      </c>
      <c r="K65" s="637">
        <v>2958.7999999999997</v>
      </c>
      <c r="L65" s="637">
        <v>1</v>
      </c>
      <c r="M65" s="637">
        <v>2.6022867194371151</v>
      </c>
      <c r="N65" s="637">
        <v>385</v>
      </c>
      <c r="O65" s="637">
        <v>958.65</v>
      </c>
      <c r="P65" s="633">
        <v>0.3239995944301744</v>
      </c>
      <c r="Q65" s="638">
        <v>2.4899999999999998</v>
      </c>
    </row>
    <row r="66" spans="1:17" ht="14.45" customHeight="1" x14ac:dyDescent="0.2">
      <c r="A66" s="627" t="s">
        <v>2076</v>
      </c>
      <c r="B66" s="628" t="s">
        <v>1865</v>
      </c>
      <c r="C66" s="628" t="s">
        <v>1869</v>
      </c>
      <c r="D66" s="628" t="s">
        <v>1874</v>
      </c>
      <c r="E66" s="628" t="s">
        <v>1875</v>
      </c>
      <c r="F66" s="637">
        <v>18589</v>
      </c>
      <c r="G66" s="637">
        <v>133930.10999999996</v>
      </c>
      <c r="H66" s="637">
        <v>1.8416408782610783</v>
      </c>
      <c r="I66" s="637">
        <v>7.2048044542471334</v>
      </c>
      <c r="J66" s="637">
        <v>10100</v>
      </c>
      <c r="K66" s="637">
        <v>72723.25</v>
      </c>
      <c r="L66" s="637">
        <v>1</v>
      </c>
      <c r="M66" s="637">
        <v>7.2003217821782179</v>
      </c>
      <c r="N66" s="637">
        <v>7041</v>
      </c>
      <c r="O66" s="637">
        <v>50309.399999999994</v>
      </c>
      <c r="P66" s="633">
        <v>0.69179251477347337</v>
      </c>
      <c r="Q66" s="638">
        <v>7.1452066467831266</v>
      </c>
    </row>
    <row r="67" spans="1:17" ht="14.45" customHeight="1" x14ac:dyDescent="0.2">
      <c r="A67" s="627" t="s">
        <v>2076</v>
      </c>
      <c r="B67" s="628" t="s">
        <v>1865</v>
      </c>
      <c r="C67" s="628" t="s">
        <v>1869</v>
      </c>
      <c r="D67" s="628" t="s">
        <v>1876</v>
      </c>
      <c r="E67" s="628" t="s">
        <v>1877</v>
      </c>
      <c r="F67" s="637">
        <v>2</v>
      </c>
      <c r="G67" s="637">
        <v>20.2</v>
      </c>
      <c r="H67" s="637"/>
      <c r="I67" s="637">
        <v>10.1</v>
      </c>
      <c r="J67" s="637"/>
      <c r="K67" s="637"/>
      <c r="L67" s="637"/>
      <c r="M67" s="637"/>
      <c r="N67" s="637">
        <v>3</v>
      </c>
      <c r="O67" s="637">
        <v>30.1</v>
      </c>
      <c r="P67" s="633"/>
      <c r="Q67" s="638">
        <v>10.033333333333333</v>
      </c>
    </row>
    <row r="68" spans="1:17" ht="14.45" customHeight="1" x14ac:dyDescent="0.2">
      <c r="A68" s="627" t="s">
        <v>2076</v>
      </c>
      <c r="B68" s="628" t="s">
        <v>1865</v>
      </c>
      <c r="C68" s="628" t="s">
        <v>1869</v>
      </c>
      <c r="D68" s="628" t="s">
        <v>1878</v>
      </c>
      <c r="E68" s="628" t="s">
        <v>1879</v>
      </c>
      <c r="F68" s="637">
        <v>6747</v>
      </c>
      <c r="G68" s="637">
        <v>36062.750000000007</v>
      </c>
      <c r="H68" s="637">
        <v>0.84412834828429839</v>
      </c>
      <c r="I68" s="637">
        <v>5.3450051874907381</v>
      </c>
      <c r="J68" s="637">
        <v>8104</v>
      </c>
      <c r="K68" s="637">
        <v>42721.880000000005</v>
      </c>
      <c r="L68" s="637">
        <v>1</v>
      </c>
      <c r="M68" s="637">
        <v>5.271702862783811</v>
      </c>
      <c r="N68" s="637">
        <v>8127</v>
      </c>
      <c r="O68" s="637">
        <v>42076.29</v>
      </c>
      <c r="P68" s="633">
        <v>0.98488853954928945</v>
      </c>
      <c r="Q68" s="638">
        <v>5.1773458840900703</v>
      </c>
    </row>
    <row r="69" spans="1:17" ht="14.45" customHeight="1" x14ac:dyDescent="0.2">
      <c r="A69" s="627" t="s">
        <v>2076</v>
      </c>
      <c r="B69" s="628" t="s">
        <v>1865</v>
      </c>
      <c r="C69" s="628" t="s">
        <v>1869</v>
      </c>
      <c r="D69" s="628" t="s">
        <v>1880</v>
      </c>
      <c r="E69" s="628" t="s">
        <v>1881</v>
      </c>
      <c r="F69" s="637"/>
      <c r="G69" s="637"/>
      <c r="H69" s="637"/>
      <c r="I69" s="637"/>
      <c r="J69" s="637"/>
      <c r="K69" s="637"/>
      <c r="L69" s="637"/>
      <c r="M69" s="637"/>
      <c r="N69" s="637">
        <v>110</v>
      </c>
      <c r="O69" s="637">
        <v>1020.8</v>
      </c>
      <c r="P69" s="633"/>
      <c r="Q69" s="638">
        <v>9.2799999999999994</v>
      </c>
    </row>
    <row r="70" spans="1:17" ht="14.45" customHeight="1" x14ac:dyDescent="0.2">
      <c r="A70" s="627" t="s">
        <v>2076</v>
      </c>
      <c r="B70" s="628" t="s">
        <v>1865</v>
      </c>
      <c r="C70" s="628" t="s">
        <v>1869</v>
      </c>
      <c r="D70" s="628" t="s">
        <v>1882</v>
      </c>
      <c r="E70" s="628" t="s">
        <v>1883</v>
      </c>
      <c r="F70" s="637">
        <v>852</v>
      </c>
      <c r="G70" s="637">
        <v>7846</v>
      </c>
      <c r="H70" s="637">
        <v>19.873353596757852</v>
      </c>
      <c r="I70" s="637">
        <v>9.2089201877934279</v>
      </c>
      <c r="J70" s="637">
        <v>42</v>
      </c>
      <c r="K70" s="637">
        <v>394.8</v>
      </c>
      <c r="L70" s="637">
        <v>1</v>
      </c>
      <c r="M70" s="637">
        <v>9.4</v>
      </c>
      <c r="N70" s="637">
        <v>645</v>
      </c>
      <c r="O70" s="637">
        <v>6004.3600000000006</v>
      </c>
      <c r="P70" s="633">
        <v>15.208611955420468</v>
      </c>
      <c r="Q70" s="638">
        <v>9.30908527131783</v>
      </c>
    </row>
    <row r="71" spans="1:17" ht="14.45" customHeight="1" x14ac:dyDescent="0.2">
      <c r="A71" s="627" t="s">
        <v>2076</v>
      </c>
      <c r="B71" s="628" t="s">
        <v>1865</v>
      </c>
      <c r="C71" s="628" t="s">
        <v>1869</v>
      </c>
      <c r="D71" s="628" t="s">
        <v>1884</v>
      </c>
      <c r="E71" s="628" t="s">
        <v>1885</v>
      </c>
      <c r="F71" s="637">
        <v>425</v>
      </c>
      <c r="G71" s="637">
        <v>4322.3999999999996</v>
      </c>
      <c r="H71" s="637">
        <v>1.5957823852560693</v>
      </c>
      <c r="I71" s="637">
        <v>10.170352941176469</v>
      </c>
      <c r="J71" s="637">
        <v>264</v>
      </c>
      <c r="K71" s="637">
        <v>2708.64</v>
      </c>
      <c r="L71" s="637">
        <v>1</v>
      </c>
      <c r="M71" s="637">
        <v>10.26</v>
      </c>
      <c r="N71" s="637"/>
      <c r="O71" s="637"/>
      <c r="P71" s="633"/>
      <c r="Q71" s="638"/>
    </row>
    <row r="72" spans="1:17" ht="14.45" customHeight="1" x14ac:dyDescent="0.2">
      <c r="A72" s="627" t="s">
        <v>2076</v>
      </c>
      <c r="B72" s="628" t="s">
        <v>1865</v>
      </c>
      <c r="C72" s="628" t="s">
        <v>1869</v>
      </c>
      <c r="D72" s="628" t="s">
        <v>1890</v>
      </c>
      <c r="E72" s="628" t="s">
        <v>1891</v>
      </c>
      <c r="F72" s="637">
        <v>2113</v>
      </c>
      <c r="G72" s="637">
        <v>42790.65</v>
      </c>
      <c r="H72" s="637">
        <v>0.9615984449263475</v>
      </c>
      <c r="I72" s="637">
        <v>20.251135825840038</v>
      </c>
      <c r="J72" s="637">
        <v>2210</v>
      </c>
      <c r="K72" s="637">
        <v>44499.5</v>
      </c>
      <c r="L72" s="637">
        <v>1</v>
      </c>
      <c r="M72" s="637">
        <v>20.135520361990949</v>
      </c>
      <c r="N72" s="637">
        <v>2240</v>
      </c>
      <c r="O72" s="637">
        <v>44934.399999999994</v>
      </c>
      <c r="P72" s="633">
        <v>1.0097731435184665</v>
      </c>
      <c r="Q72" s="638">
        <v>20.059999999999999</v>
      </c>
    </row>
    <row r="73" spans="1:17" ht="14.45" customHeight="1" x14ac:dyDescent="0.2">
      <c r="A73" s="627" t="s">
        <v>2076</v>
      </c>
      <c r="B73" s="628" t="s">
        <v>1865</v>
      </c>
      <c r="C73" s="628" t="s">
        <v>1869</v>
      </c>
      <c r="D73" s="628" t="s">
        <v>1896</v>
      </c>
      <c r="E73" s="628" t="s">
        <v>1897</v>
      </c>
      <c r="F73" s="637">
        <v>52</v>
      </c>
      <c r="G73" s="637">
        <v>102508.87999999998</v>
      </c>
      <c r="H73" s="637">
        <v>1.5160536917516074</v>
      </c>
      <c r="I73" s="637">
        <v>1971.3246153846148</v>
      </c>
      <c r="J73" s="637">
        <v>37</v>
      </c>
      <c r="K73" s="637">
        <v>67615.599999999991</v>
      </c>
      <c r="L73" s="637">
        <v>1</v>
      </c>
      <c r="M73" s="637">
        <v>1827.4486486486485</v>
      </c>
      <c r="N73" s="637">
        <v>15</v>
      </c>
      <c r="O73" s="637">
        <v>27689.279999999992</v>
      </c>
      <c r="P73" s="633">
        <v>0.40951023136672593</v>
      </c>
      <c r="Q73" s="638">
        <v>1845.9519999999995</v>
      </c>
    </row>
    <row r="74" spans="1:17" ht="14.45" customHeight="1" x14ac:dyDescent="0.2">
      <c r="A74" s="627" t="s">
        <v>2076</v>
      </c>
      <c r="B74" s="628" t="s">
        <v>1865</v>
      </c>
      <c r="C74" s="628" t="s">
        <v>1869</v>
      </c>
      <c r="D74" s="628" t="s">
        <v>1900</v>
      </c>
      <c r="E74" s="628" t="s">
        <v>1901</v>
      </c>
      <c r="F74" s="637">
        <v>9284</v>
      </c>
      <c r="G74" s="637">
        <v>34884.300000000003</v>
      </c>
      <c r="H74" s="637">
        <v>2.0541926745966319</v>
      </c>
      <c r="I74" s="637">
        <v>3.7574644549763034</v>
      </c>
      <c r="J74" s="637">
        <v>4600</v>
      </c>
      <c r="K74" s="637">
        <v>16982</v>
      </c>
      <c r="L74" s="637">
        <v>1</v>
      </c>
      <c r="M74" s="637">
        <v>3.6917391304347826</v>
      </c>
      <c r="N74" s="637">
        <v>8036</v>
      </c>
      <c r="O74" s="637">
        <v>29411.760000000002</v>
      </c>
      <c r="P74" s="633">
        <v>1.7319373454245672</v>
      </c>
      <c r="Q74" s="638">
        <v>3.66</v>
      </c>
    </row>
    <row r="75" spans="1:17" ht="14.45" customHeight="1" x14ac:dyDescent="0.2">
      <c r="A75" s="627" t="s">
        <v>2076</v>
      </c>
      <c r="B75" s="628" t="s">
        <v>1865</v>
      </c>
      <c r="C75" s="628" t="s">
        <v>1869</v>
      </c>
      <c r="D75" s="628" t="s">
        <v>1902</v>
      </c>
      <c r="E75" s="628" t="s">
        <v>1903</v>
      </c>
      <c r="F75" s="637"/>
      <c r="G75" s="637"/>
      <c r="H75" s="637"/>
      <c r="I75" s="637"/>
      <c r="J75" s="637">
        <v>1034</v>
      </c>
      <c r="K75" s="637">
        <v>6245.3600000000006</v>
      </c>
      <c r="L75" s="637">
        <v>1</v>
      </c>
      <c r="M75" s="637">
        <v>6.0400000000000009</v>
      </c>
      <c r="N75" s="637"/>
      <c r="O75" s="637"/>
      <c r="P75" s="633"/>
      <c r="Q75" s="638"/>
    </row>
    <row r="76" spans="1:17" ht="14.45" customHeight="1" x14ac:dyDescent="0.2">
      <c r="A76" s="627" t="s">
        <v>2076</v>
      </c>
      <c r="B76" s="628" t="s">
        <v>1865</v>
      </c>
      <c r="C76" s="628" t="s">
        <v>1869</v>
      </c>
      <c r="D76" s="628" t="s">
        <v>2029</v>
      </c>
      <c r="E76" s="628" t="s">
        <v>2030</v>
      </c>
      <c r="F76" s="637">
        <v>11304</v>
      </c>
      <c r="G76" s="637">
        <v>385628.85000000003</v>
      </c>
      <c r="H76" s="637">
        <v>1.0046294163914913</v>
      </c>
      <c r="I76" s="637">
        <v>34.114371019108283</v>
      </c>
      <c r="J76" s="637">
        <v>11288</v>
      </c>
      <c r="K76" s="637">
        <v>383851.83999999997</v>
      </c>
      <c r="L76" s="637">
        <v>1</v>
      </c>
      <c r="M76" s="637">
        <v>34.005301204819276</v>
      </c>
      <c r="N76" s="637">
        <v>9712</v>
      </c>
      <c r="O76" s="637">
        <v>331448.33999999997</v>
      </c>
      <c r="P76" s="633">
        <v>0.8634798780696219</v>
      </c>
      <c r="Q76" s="638">
        <v>34.127712108731465</v>
      </c>
    </row>
    <row r="77" spans="1:17" ht="14.45" customHeight="1" x14ac:dyDescent="0.2">
      <c r="A77" s="627" t="s">
        <v>2076</v>
      </c>
      <c r="B77" s="628" t="s">
        <v>1865</v>
      </c>
      <c r="C77" s="628" t="s">
        <v>1869</v>
      </c>
      <c r="D77" s="628" t="s">
        <v>1906</v>
      </c>
      <c r="E77" s="628" t="s">
        <v>1907</v>
      </c>
      <c r="F77" s="637">
        <v>0</v>
      </c>
      <c r="G77" s="637">
        <v>0</v>
      </c>
      <c r="H77" s="637"/>
      <c r="I77" s="637"/>
      <c r="J77" s="637"/>
      <c r="K77" s="637"/>
      <c r="L77" s="637"/>
      <c r="M77" s="637"/>
      <c r="N77" s="637"/>
      <c r="O77" s="637"/>
      <c r="P77" s="633"/>
      <c r="Q77" s="638"/>
    </row>
    <row r="78" spans="1:17" ht="14.45" customHeight="1" x14ac:dyDescent="0.2">
      <c r="A78" s="627" t="s">
        <v>2076</v>
      </c>
      <c r="B78" s="628" t="s">
        <v>1865</v>
      </c>
      <c r="C78" s="628" t="s">
        <v>1869</v>
      </c>
      <c r="D78" s="628" t="s">
        <v>2031</v>
      </c>
      <c r="E78" s="628" t="s">
        <v>2032</v>
      </c>
      <c r="F78" s="637"/>
      <c r="G78" s="637"/>
      <c r="H78" s="637"/>
      <c r="I78" s="637"/>
      <c r="J78" s="637">
        <v>359</v>
      </c>
      <c r="K78" s="637">
        <v>18373.62</v>
      </c>
      <c r="L78" s="637">
        <v>1</v>
      </c>
      <c r="M78" s="637">
        <v>51.18</v>
      </c>
      <c r="N78" s="637"/>
      <c r="O78" s="637"/>
      <c r="P78" s="633"/>
      <c r="Q78" s="638"/>
    </row>
    <row r="79" spans="1:17" ht="14.45" customHeight="1" x14ac:dyDescent="0.2">
      <c r="A79" s="627" t="s">
        <v>2076</v>
      </c>
      <c r="B79" s="628" t="s">
        <v>1865</v>
      </c>
      <c r="C79" s="628" t="s">
        <v>1869</v>
      </c>
      <c r="D79" s="628" t="s">
        <v>1912</v>
      </c>
      <c r="E79" s="628" t="s">
        <v>1913</v>
      </c>
      <c r="F79" s="637">
        <v>960</v>
      </c>
      <c r="G79" s="637">
        <v>18336</v>
      </c>
      <c r="H79" s="637">
        <v>0.66666666666666663</v>
      </c>
      <c r="I79" s="637">
        <v>19.100000000000001</v>
      </c>
      <c r="J79" s="637">
        <v>1440</v>
      </c>
      <c r="K79" s="637">
        <v>27504</v>
      </c>
      <c r="L79" s="637">
        <v>1</v>
      </c>
      <c r="M79" s="637">
        <v>19.100000000000001</v>
      </c>
      <c r="N79" s="637"/>
      <c r="O79" s="637"/>
      <c r="P79" s="633"/>
      <c r="Q79" s="638"/>
    </row>
    <row r="80" spans="1:17" ht="14.45" customHeight="1" x14ac:dyDescent="0.2">
      <c r="A80" s="627" t="s">
        <v>2076</v>
      </c>
      <c r="B80" s="628" t="s">
        <v>1865</v>
      </c>
      <c r="C80" s="628" t="s">
        <v>1869</v>
      </c>
      <c r="D80" s="628" t="s">
        <v>2077</v>
      </c>
      <c r="E80" s="628" t="s">
        <v>2078</v>
      </c>
      <c r="F80" s="637"/>
      <c r="G80" s="637"/>
      <c r="H80" s="637"/>
      <c r="I80" s="637"/>
      <c r="J80" s="637">
        <v>100</v>
      </c>
      <c r="K80" s="637">
        <v>602</v>
      </c>
      <c r="L80" s="637">
        <v>1</v>
      </c>
      <c r="M80" s="637">
        <v>6.02</v>
      </c>
      <c r="N80" s="637"/>
      <c r="O80" s="637"/>
      <c r="P80" s="633"/>
      <c r="Q80" s="638"/>
    </row>
    <row r="81" spans="1:17" ht="14.45" customHeight="1" x14ac:dyDescent="0.2">
      <c r="A81" s="627" t="s">
        <v>2076</v>
      </c>
      <c r="B81" s="628" t="s">
        <v>1865</v>
      </c>
      <c r="C81" s="628" t="s">
        <v>1869</v>
      </c>
      <c r="D81" s="628" t="s">
        <v>2079</v>
      </c>
      <c r="E81" s="628" t="s">
        <v>2080</v>
      </c>
      <c r="F81" s="637">
        <v>32</v>
      </c>
      <c r="G81" s="637">
        <v>132.16</v>
      </c>
      <c r="H81" s="637"/>
      <c r="I81" s="637">
        <v>4.13</v>
      </c>
      <c r="J81" s="637"/>
      <c r="K81" s="637"/>
      <c r="L81" s="637"/>
      <c r="M81" s="637"/>
      <c r="N81" s="637"/>
      <c r="O81" s="637"/>
      <c r="P81" s="633"/>
      <c r="Q81" s="638"/>
    </row>
    <row r="82" spans="1:17" ht="14.45" customHeight="1" x14ac:dyDescent="0.2">
      <c r="A82" s="627" t="s">
        <v>2076</v>
      </c>
      <c r="B82" s="628" t="s">
        <v>1865</v>
      </c>
      <c r="C82" s="628" t="s">
        <v>1926</v>
      </c>
      <c r="D82" s="628" t="s">
        <v>1927</v>
      </c>
      <c r="E82" s="628" t="s">
        <v>1928</v>
      </c>
      <c r="F82" s="637"/>
      <c r="G82" s="637"/>
      <c r="H82" s="637"/>
      <c r="I82" s="637"/>
      <c r="J82" s="637">
        <v>2</v>
      </c>
      <c r="K82" s="637">
        <v>76</v>
      </c>
      <c r="L82" s="637">
        <v>1</v>
      </c>
      <c r="M82" s="637">
        <v>38</v>
      </c>
      <c r="N82" s="637"/>
      <c r="O82" s="637"/>
      <c r="P82" s="633"/>
      <c r="Q82" s="638"/>
    </row>
    <row r="83" spans="1:17" ht="14.45" customHeight="1" x14ac:dyDescent="0.2">
      <c r="A83" s="627" t="s">
        <v>2076</v>
      </c>
      <c r="B83" s="628" t="s">
        <v>1865</v>
      </c>
      <c r="C83" s="628" t="s">
        <v>1926</v>
      </c>
      <c r="D83" s="628" t="s">
        <v>1929</v>
      </c>
      <c r="E83" s="628" t="s">
        <v>1930</v>
      </c>
      <c r="F83" s="637">
        <v>1</v>
      </c>
      <c r="G83" s="637">
        <v>444</v>
      </c>
      <c r="H83" s="637">
        <v>0.99328859060402686</v>
      </c>
      <c r="I83" s="637">
        <v>444</v>
      </c>
      <c r="J83" s="637">
        <v>1</v>
      </c>
      <c r="K83" s="637">
        <v>447</v>
      </c>
      <c r="L83" s="637">
        <v>1</v>
      </c>
      <c r="M83" s="637">
        <v>447</v>
      </c>
      <c r="N83" s="637">
        <v>1</v>
      </c>
      <c r="O83" s="637">
        <v>449</v>
      </c>
      <c r="P83" s="633">
        <v>1.0044742729306488</v>
      </c>
      <c r="Q83" s="638">
        <v>449</v>
      </c>
    </row>
    <row r="84" spans="1:17" ht="14.45" customHeight="1" x14ac:dyDescent="0.2">
      <c r="A84" s="627" t="s">
        <v>2076</v>
      </c>
      <c r="B84" s="628" t="s">
        <v>1865</v>
      </c>
      <c r="C84" s="628" t="s">
        <v>1926</v>
      </c>
      <c r="D84" s="628" t="s">
        <v>1939</v>
      </c>
      <c r="E84" s="628" t="s">
        <v>1940</v>
      </c>
      <c r="F84" s="637"/>
      <c r="G84" s="637"/>
      <c r="H84" s="637"/>
      <c r="I84" s="637"/>
      <c r="J84" s="637">
        <v>4</v>
      </c>
      <c r="K84" s="637">
        <v>8188</v>
      </c>
      <c r="L84" s="637">
        <v>1</v>
      </c>
      <c r="M84" s="637">
        <v>2047</v>
      </c>
      <c r="N84" s="637">
        <v>2</v>
      </c>
      <c r="O84" s="637">
        <v>4104</v>
      </c>
      <c r="P84" s="633">
        <v>0.50122129946262828</v>
      </c>
      <c r="Q84" s="638">
        <v>2052</v>
      </c>
    </row>
    <row r="85" spans="1:17" ht="14.45" customHeight="1" x14ac:dyDescent="0.2">
      <c r="A85" s="627" t="s">
        <v>2076</v>
      </c>
      <c r="B85" s="628" t="s">
        <v>1865</v>
      </c>
      <c r="C85" s="628" t="s">
        <v>1926</v>
      </c>
      <c r="D85" s="628" t="s">
        <v>1943</v>
      </c>
      <c r="E85" s="628" t="s">
        <v>1944</v>
      </c>
      <c r="F85" s="637">
        <v>17</v>
      </c>
      <c r="G85" s="637">
        <v>11344</v>
      </c>
      <c r="H85" s="637">
        <v>16.906110283159464</v>
      </c>
      <c r="I85" s="637">
        <v>667.29411764705878</v>
      </c>
      <c r="J85" s="637">
        <v>1</v>
      </c>
      <c r="K85" s="637">
        <v>671</v>
      </c>
      <c r="L85" s="637">
        <v>1</v>
      </c>
      <c r="M85" s="637">
        <v>671</v>
      </c>
      <c r="N85" s="637">
        <v>9</v>
      </c>
      <c r="O85" s="637">
        <v>6057</v>
      </c>
      <c r="P85" s="633">
        <v>9.0268256333830106</v>
      </c>
      <c r="Q85" s="638">
        <v>673</v>
      </c>
    </row>
    <row r="86" spans="1:17" ht="14.45" customHeight="1" x14ac:dyDescent="0.2">
      <c r="A86" s="627" t="s">
        <v>2076</v>
      </c>
      <c r="B86" s="628" t="s">
        <v>1865</v>
      </c>
      <c r="C86" s="628" t="s">
        <v>1926</v>
      </c>
      <c r="D86" s="628" t="s">
        <v>1947</v>
      </c>
      <c r="E86" s="628" t="s">
        <v>1948</v>
      </c>
      <c r="F86" s="637"/>
      <c r="G86" s="637"/>
      <c r="H86" s="637"/>
      <c r="I86" s="637"/>
      <c r="J86" s="637"/>
      <c r="K86" s="637"/>
      <c r="L86" s="637"/>
      <c r="M86" s="637"/>
      <c r="N86" s="637">
        <v>1</v>
      </c>
      <c r="O86" s="637">
        <v>1441</v>
      </c>
      <c r="P86" s="633"/>
      <c r="Q86" s="638">
        <v>1441</v>
      </c>
    </row>
    <row r="87" spans="1:17" ht="14.45" customHeight="1" x14ac:dyDescent="0.2">
      <c r="A87" s="627" t="s">
        <v>2076</v>
      </c>
      <c r="B87" s="628" t="s">
        <v>1865</v>
      </c>
      <c r="C87" s="628" t="s">
        <v>1926</v>
      </c>
      <c r="D87" s="628" t="s">
        <v>1949</v>
      </c>
      <c r="E87" s="628" t="s">
        <v>1950</v>
      </c>
      <c r="F87" s="637">
        <v>4</v>
      </c>
      <c r="G87" s="637">
        <v>7657</v>
      </c>
      <c r="H87" s="637">
        <v>1.9940104166666666</v>
      </c>
      <c r="I87" s="637">
        <v>1914.25</v>
      </c>
      <c r="J87" s="637">
        <v>2</v>
      </c>
      <c r="K87" s="637">
        <v>3840</v>
      </c>
      <c r="L87" s="637">
        <v>1</v>
      </c>
      <c r="M87" s="637">
        <v>1920</v>
      </c>
      <c r="N87" s="637"/>
      <c r="O87" s="637"/>
      <c r="P87" s="633"/>
      <c r="Q87" s="638"/>
    </row>
    <row r="88" spans="1:17" ht="14.45" customHeight="1" x14ac:dyDescent="0.2">
      <c r="A88" s="627" t="s">
        <v>2076</v>
      </c>
      <c r="B88" s="628" t="s">
        <v>1865</v>
      </c>
      <c r="C88" s="628" t="s">
        <v>1926</v>
      </c>
      <c r="D88" s="628" t="s">
        <v>1953</v>
      </c>
      <c r="E88" s="628" t="s">
        <v>1954</v>
      </c>
      <c r="F88" s="637">
        <v>7</v>
      </c>
      <c r="G88" s="637">
        <v>8498</v>
      </c>
      <c r="H88" s="637">
        <v>3.4856439704675966</v>
      </c>
      <c r="I88" s="637">
        <v>1214</v>
      </c>
      <c r="J88" s="637">
        <v>2</v>
      </c>
      <c r="K88" s="637">
        <v>2438</v>
      </c>
      <c r="L88" s="637">
        <v>1</v>
      </c>
      <c r="M88" s="637">
        <v>1219</v>
      </c>
      <c r="N88" s="637">
        <v>5</v>
      </c>
      <c r="O88" s="637">
        <v>6115</v>
      </c>
      <c r="P88" s="633">
        <v>2.5082034454470876</v>
      </c>
      <c r="Q88" s="638">
        <v>1223</v>
      </c>
    </row>
    <row r="89" spans="1:17" ht="14.45" customHeight="1" x14ac:dyDescent="0.2">
      <c r="A89" s="627" t="s">
        <v>2076</v>
      </c>
      <c r="B89" s="628" t="s">
        <v>1865</v>
      </c>
      <c r="C89" s="628" t="s">
        <v>1926</v>
      </c>
      <c r="D89" s="628" t="s">
        <v>1955</v>
      </c>
      <c r="E89" s="628" t="s">
        <v>1956</v>
      </c>
      <c r="F89" s="637">
        <v>51</v>
      </c>
      <c r="G89" s="637">
        <v>34782</v>
      </c>
      <c r="H89" s="637">
        <v>1.3723416847504439</v>
      </c>
      <c r="I89" s="637">
        <v>682</v>
      </c>
      <c r="J89" s="637">
        <v>37</v>
      </c>
      <c r="K89" s="637">
        <v>25345</v>
      </c>
      <c r="L89" s="637">
        <v>1</v>
      </c>
      <c r="M89" s="637">
        <v>685</v>
      </c>
      <c r="N89" s="637">
        <v>15</v>
      </c>
      <c r="O89" s="637">
        <v>10305</v>
      </c>
      <c r="P89" s="633">
        <v>0.40658907082264745</v>
      </c>
      <c r="Q89" s="638">
        <v>687</v>
      </c>
    </row>
    <row r="90" spans="1:17" ht="14.45" customHeight="1" x14ac:dyDescent="0.2">
      <c r="A90" s="627" t="s">
        <v>2076</v>
      </c>
      <c r="B90" s="628" t="s">
        <v>1865</v>
      </c>
      <c r="C90" s="628" t="s">
        <v>1926</v>
      </c>
      <c r="D90" s="628" t="s">
        <v>1961</v>
      </c>
      <c r="E90" s="628" t="s">
        <v>1962</v>
      </c>
      <c r="F90" s="637">
        <v>135</v>
      </c>
      <c r="G90" s="637">
        <v>246510</v>
      </c>
      <c r="H90" s="637">
        <v>1.0770507919169852</v>
      </c>
      <c r="I90" s="637">
        <v>1826</v>
      </c>
      <c r="J90" s="637">
        <v>125</v>
      </c>
      <c r="K90" s="637">
        <v>228875</v>
      </c>
      <c r="L90" s="637">
        <v>1</v>
      </c>
      <c r="M90" s="637">
        <v>1831</v>
      </c>
      <c r="N90" s="637">
        <v>114</v>
      </c>
      <c r="O90" s="637">
        <v>209190</v>
      </c>
      <c r="P90" s="633">
        <v>0.91399235390496991</v>
      </c>
      <c r="Q90" s="638">
        <v>1835</v>
      </c>
    </row>
    <row r="91" spans="1:17" ht="14.45" customHeight="1" x14ac:dyDescent="0.2">
      <c r="A91" s="627" t="s">
        <v>2076</v>
      </c>
      <c r="B91" s="628" t="s">
        <v>1865</v>
      </c>
      <c r="C91" s="628" t="s">
        <v>1926</v>
      </c>
      <c r="D91" s="628" t="s">
        <v>1963</v>
      </c>
      <c r="E91" s="628" t="s">
        <v>1964</v>
      </c>
      <c r="F91" s="637">
        <v>24</v>
      </c>
      <c r="G91" s="637">
        <v>10320</v>
      </c>
      <c r="H91" s="637">
        <v>1.0410571976192877</v>
      </c>
      <c r="I91" s="637">
        <v>430</v>
      </c>
      <c r="J91" s="637">
        <v>23</v>
      </c>
      <c r="K91" s="637">
        <v>9913</v>
      </c>
      <c r="L91" s="637">
        <v>1</v>
      </c>
      <c r="M91" s="637">
        <v>431</v>
      </c>
      <c r="N91" s="637">
        <v>26</v>
      </c>
      <c r="O91" s="637">
        <v>11258</v>
      </c>
      <c r="P91" s="633">
        <v>1.1356804196509633</v>
      </c>
      <c r="Q91" s="638">
        <v>433</v>
      </c>
    </row>
    <row r="92" spans="1:17" ht="14.45" customHeight="1" x14ac:dyDescent="0.2">
      <c r="A92" s="627" t="s">
        <v>2076</v>
      </c>
      <c r="B92" s="628" t="s">
        <v>1865</v>
      </c>
      <c r="C92" s="628" t="s">
        <v>1926</v>
      </c>
      <c r="D92" s="628" t="s">
        <v>2041</v>
      </c>
      <c r="E92" s="628" t="s">
        <v>2042</v>
      </c>
      <c r="F92" s="637">
        <v>45</v>
      </c>
      <c r="G92" s="637">
        <v>652893</v>
      </c>
      <c r="H92" s="637">
        <v>0.91797085351536412</v>
      </c>
      <c r="I92" s="637">
        <v>14508.733333333334</v>
      </c>
      <c r="J92" s="637">
        <v>49</v>
      </c>
      <c r="K92" s="637">
        <v>711235</v>
      </c>
      <c r="L92" s="637">
        <v>1</v>
      </c>
      <c r="M92" s="637">
        <v>14515</v>
      </c>
      <c r="N92" s="637">
        <v>39</v>
      </c>
      <c r="O92" s="637">
        <v>566319</v>
      </c>
      <c r="P92" s="633">
        <v>0.79624737252806732</v>
      </c>
      <c r="Q92" s="638">
        <v>14521</v>
      </c>
    </row>
    <row r="93" spans="1:17" ht="14.45" customHeight="1" x14ac:dyDescent="0.2">
      <c r="A93" s="627" t="s">
        <v>2076</v>
      </c>
      <c r="B93" s="628" t="s">
        <v>1865</v>
      </c>
      <c r="C93" s="628" t="s">
        <v>1926</v>
      </c>
      <c r="D93" s="628" t="s">
        <v>1973</v>
      </c>
      <c r="E93" s="628" t="s">
        <v>1974</v>
      </c>
      <c r="F93" s="637">
        <v>2</v>
      </c>
      <c r="G93" s="637">
        <v>1222</v>
      </c>
      <c r="H93" s="637">
        <v>0.66340933767643862</v>
      </c>
      <c r="I93" s="637">
        <v>611</v>
      </c>
      <c r="J93" s="637">
        <v>3</v>
      </c>
      <c r="K93" s="637">
        <v>1842</v>
      </c>
      <c r="L93" s="637">
        <v>1</v>
      </c>
      <c r="M93" s="637">
        <v>614</v>
      </c>
      <c r="N93" s="637">
        <v>6</v>
      </c>
      <c r="O93" s="637">
        <v>3708</v>
      </c>
      <c r="P93" s="633">
        <v>2.0130293159609121</v>
      </c>
      <c r="Q93" s="638">
        <v>618</v>
      </c>
    </row>
    <row r="94" spans="1:17" ht="14.45" customHeight="1" x14ac:dyDescent="0.2">
      <c r="A94" s="627" t="s">
        <v>2076</v>
      </c>
      <c r="B94" s="628" t="s">
        <v>1865</v>
      </c>
      <c r="C94" s="628" t="s">
        <v>1926</v>
      </c>
      <c r="D94" s="628" t="s">
        <v>1979</v>
      </c>
      <c r="E94" s="628" t="s">
        <v>1980</v>
      </c>
      <c r="F94" s="637">
        <v>1</v>
      </c>
      <c r="G94" s="637">
        <v>438</v>
      </c>
      <c r="H94" s="637">
        <v>0.5</v>
      </c>
      <c r="I94" s="637">
        <v>438</v>
      </c>
      <c r="J94" s="637">
        <v>2</v>
      </c>
      <c r="K94" s="637">
        <v>876</v>
      </c>
      <c r="L94" s="637">
        <v>1</v>
      </c>
      <c r="M94" s="637">
        <v>438</v>
      </c>
      <c r="N94" s="637">
        <v>1</v>
      </c>
      <c r="O94" s="637">
        <v>440</v>
      </c>
      <c r="P94" s="633">
        <v>0.50228310502283102</v>
      </c>
      <c r="Q94" s="638">
        <v>440</v>
      </c>
    </row>
    <row r="95" spans="1:17" ht="14.45" customHeight="1" x14ac:dyDescent="0.2">
      <c r="A95" s="627" t="s">
        <v>2076</v>
      </c>
      <c r="B95" s="628" t="s">
        <v>1865</v>
      </c>
      <c r="C95" s="628" t="s">
        <v>1926</v>
      </c>
      <c r="D95" s="628" t="s">
        <v>1981</v>
      </c>
      <c r="E95" s="628" t="s">
        <v>1982</v>
      </c>
      <c r="F95" s="637">
        <v>15</v>
      </c>
      <c r="G95" s="637">
        <v>20142</v>
      </c>
      <c r="H95" s="637">
        <v>2.492204899777283</v>
      </c>
      <c r="I95" s="637">
        <v>1342.8</v>
      </c>
      <c r="J95" s="637">
        <v>6</v>
      </c>
      <c r="K95" s="637">
        <v>8082</v>
      </c>
      <c r="L95" s="637">
        <v>1</v>
      </c>
      <c r="M95" s="637">
        <v>1347</v>
      </c>
      <c r="N95" s="637">
        <v>12</v>
      </c>
      <c r="O95" s="637">
        <v>16212</v>
      </c>
      <c r="P95" s="633">
        <v>2.0059391239792133</v>
      </c>
      <c r="Q95" s="638">
        <v>1351</v>
      </c>
    </row>
    <row r="96" spans="1:17" ht="14.45" customHeight="1" x14ac:dyDescent="0.2">
      <c r="A96" s="627" t="s">
        <v>2076</v>
      </c>
      <c r="B96" s="628" t="s">
        <v>1865</v>
      </c>
      <c r="C96" s="628" t="s">
        <v>1926</v>
      </c>
      <c r="D96" s="628" t="s">
        <v>1983</v>
      </c>
      <c r="E96" s="628" t="s">
        <v>1984</v>
      </c>
      <c r="F96" s="637">
        <v>102</v>
      </c>
      <c r="G96" s="637">
        <v>52033</v>
      </c>
      <c r="H96" s="637">
        <v>1.5634915865384615</v>
      </c>
      <c r="I96" s="637">
        <v>510.12745098039215</v>
      </c>
      <c r="J96" s="637">
        <v>65</v>
      </c>
      <c r="K96" s="637">
        <v>33280</v>
      </c>
      <c r="L96" s="637">
        <v>1</v>
      </c>
      <c r="M96" s="637">
        <v>512</v>
      </c>
      <c r="N96" s="637">
        <v>45</v>
      </c>
      <c r="O96" s="637">
        <v>23130</v>
      </c>
      <c r="P96" s="633">
        <v>0.69501201923076927</v>
      </c>
      <c r="Q96" s="638">
        <v>514</v>
      </c>
    </row>
    <row r="97" spans="1:17" ht="14.45" customHeight="1" x14ac:dyDescent="0.2">
      <c r="A97" s="627" t="s">
        <v>2076</v>
      </c>
      <c r="B97" s="628" t="s">
        <v>1865</v>
      </c>
      <c r="C97" s="628" t="s">
        <v>1926</v>
      </c>
      <c r="D97" s="628" t="s">
        <v>1985</v>
      </c>
      <c r="E97" s="628" t="s">
        <v>1986</v>
      </c>
      <c r="F97" s="637">
        <v>4</v>
      </c>
      <c r="G97" s="637">
        <v>9332</v>
      </c>
      <c r="H97" s="637">
        <v>0.99615713065755762</v>
      </c>
      <c r="I97" s="637">
        <v>2333</v>
      </c>
      <c r="J97" s="637">
        <v>4</v>
      </c>
      <c r="K97" s="637">
        <v>9368</v>
      </c>
      <c r="L97" s="637">
        <v>1</v>
      </c>
      <c r="M97" s="637">
        <v>2342</v>
      </c>
      <c r="N97" s="637">
        <v>4</v>
      </c>
      <c r="O97" s="637">
        <v>9404</v>
      </c>
      <c r="P97" s="633">
        <v>1.0038428693424424</v>
      </c>
      <c r="Q97" s="638">
        <v>2351</v>
      </c>
    </row>
    <row r="98" spans="1:17" ht="14.45" customHeight="1" x14ac:dyDescent="0.2">
      <c r="A98" s="627" t="s">
        <v>2076</v>
      </c>
      <c r="B98" s="628" t="s">
        <v>1865</v>
      </c>
      <c r="C98" s="628" t="s">
        <v>1926</v>
      </c>
      <c r="D98" s="628" t="s">
        <v>1987</v>
      </c>
      <c r="E98" s="628" t="s">
        <v>1988</v>
      </c>
      <c r="F98" s="637">
        <v>1</v>
      </c>
      <c r="G98" s="637">
        <v>2649</v>
      </c>
      <c r="H98" s="637">
        <v>0.49830699774266368</v>
      </c>
      <c r="I98" s="637">
        <v>2649</v>
      </c>
      <c r="J98" s="637">
        <v>2</v>
      </c>
      <c r="K98" s="637">
        <v>5316</v>
      </c>
      <c r="L98" s="637">
        <v>1</v>
      </c>
      <c r="M98" s="637">
        <v>2658</v>
      </c>
      <c r="N98" s="637"/>
      <c r="O98" s="637"/>
      <c r="P98" s="633"/>
      <c r="Q98" s="638"/>
    </row>
    <row r="99" spans="1:17" ht="14.45" customHeight="1" x14ac:dyDescent="0.2">
      <c r="A99" s="627" t="s">
        <v>2076</v>
      </c>
      <c r="B99" s="628" t="s">
        <v>1865</v>
      </c>
      <c r="C99" s="628" t="s">
        <v>1926</v>
      </c>
      <c r="D99" s="628" t="s">
        <v>2005</v>
      </c>
      <c r="E99" s="628" t="s">
        <v>2006</v>
      </c>
      <c r="F99" s="637">
        <v>4</v>
      </c>
      <c r="G99" s="637">
        <v>2876</v>
      </c>
      <c r="H99" s="637">
        <v>0.99584487534626043</v>
      </c>
      <c r="I99" s="637">
        <v>719</v>
      </c>
      <c r="J99" s="637">
        <v>4</v>
      </c>
      <c r="K99" s="637">
        <v>2888</v>
      </c>
      <c r="L99" s="637">
        <v>1</v>
      </c>
      <c r="M99" s="637">
        <v>722</v>
      </c>
      <c r="N99" s="637">
        <v>3</v>
      </c>
      <c r="O99" s="637">
        <v>2172</v>
      </c>
      <c r="P99" s="633">
        <v>0.75207756232686984</v>
      </c>
      <c r="Q99" s="638">
        <v>724</v>
      </c>
    </row>
    <row r="100" spans="1:17" ht="14.45" customHeight="1" x14ac:dyDescent="0.2">
      <c r="A100" s="627" t="s">
        <v>2076</v>
      </c>
      <c r="B100" s="628" t="s">
        <v>1865</v>
      </c>
      <c r="C100" s="628" t="s">
        <v>1926</v>
      </c>
      <c r="D100" s="628" t="s">
        <v>2007</v>
      </c>
      <c r="E100" s="628" t="s">
        <v>2008</v>
      </c>
      <c r="F100" s="637"/>
      <c r="G100" s="637"/>
      <c r="H100" s="637"/>
      <c r="I100" s="637"/>
      <c r="J100" s="637">
        <v>1</v>
      </c>
      <c r="K100" s="637">
        <v>1944</v>
      </c>
      <c r="L100" s="637">
        <v>1</v>
      </c>
      <c r="M100" s="637">
        <v>1944</v>
      </c>
      <c r="N100" s="637"/>
      <c r="O100" s="637"/>
      <c r="P100" s="633"/>
      <c r="Q100" s="638"/>
    </row>
    <row r="101" spans="1:17" ht="14.45" customHeight="1" x14ac:dyDescent="0.2">
      <c r="A101" s="627" t="s">
        <v>2076</v>
      </c>
      <c r="B101" s="628" t="s">
        <v>1865</v>
      </c>
      <c r="C101" s="628" t="s">
        <v>1926</v>
      </c>
      <c r="D101" s="628" t="s">
        <v>2009</v>
      </c>
      <c r="E101" s="628" t="s">
        <v>2010</v>
      </c>
      <c r="F101" s="637"/>
      <c r="G101" s="637"/>
      <c r="H101" s="637"/>
      <c r="I101" s="637"/>
      <c r="J101" s="637"/>
      <c r="K101" s="637"/>
      <c r="L101" s="637"/>
      <c r="M101" s="637"/>
      <c r="N101" s="637">
        <v>1</v>
      </c>
      <c r="O101" s="637">
        <v>1745</v>
      </c>
      <c r="P101" s="633"/>
      <c r="Q101" s="638">
        <v>1745</v>
      </c>
    </row>
    <row r="102" spans="1:17" ht="14.45" customHeight="1" x14ac:dyDescent="0.2">
      <c r="A102" s="627" t="s">
        <v>2081</v>
      </c>
      <c r="B102" s="628" t="s">
        <v>1865</v>
      </c>
      <c r="C102" s="628" t="s">
        <v>1866</v>
      </c>
      <c r="D102" s="628" t="s">
        <v>2023</v>
      </c>
      <c r="E102" s="628" t="s">
        <v>2024</v>
      </c>
      <c r="F102" s="637">
        <v>3.55</v>
      </c>
      <c r="G102" s="637">
        <v>4188.72</v>
      </c>
      <c r="H102" s="637"/>
      <c r="I102" s="637">
        <v>1179.9211267605635</v>
      </c>
      <c r="J102" s="637"/>
      <c r="K102" s="637"/>
      <c r="L102" s="637"/>
      <c r="M102" s="637"/>
      <c r="N102" s="637"/>
      <c r="O102" s="637"/>
      <c r="P102" s="633"/>
      <c r="Q102" s="638"/>
    </row>
    <row r="103" spans="1:17" ht="14.45" customHeight="1" x14ac:dyDescent="0.2">
      <c r="A103" s="627" t="s">
        <v>2081</v>
      </c>
      <c r="B103" s="628" t="s">
        <v>1865</v>
      </c>
      <c r="C103" s="628" t="s">
        <v>1866</v>
      </c>
      <c r="D103" s="628" t="s">
        <v>2026</v>
      </c>
      <c r="E103" s="628" t="s">
        <v>2024</v>
      </c>
      <c r="F103" s="637"/>
      <c r="G103" s="637"/>
      <c r="H103" s="637"/>
      <c r="I103" s="637"/>
      <c r="J103" s="637">
        <v>1.5499999999999998</v>
      </c>
      <c r="K103" s="637">
        <v>1016.05</v>
      </c>
      <c r="L103" s="637">
        <v>1</v>
      </c>
      <c r="M103" s="637">
        <v>655.51612903225816</v>
      </c>
      <c r="N103" s="637">
        <v>0.6</v>
      </c>
      <c r="O103" s="637">
        <v>393.31</v>
      </c>
      <c r="P103" s="633">
        <v>0.38709709167855916</v>
      </c>
      <c r="Q103" s="638">
        <v>655.51666666666665</v>
      </c>
    </row>
    <row r="104" spans="1:17" ht="14.45" customHeight="1" x14ac:dyDescent="0.2">
      <c r="A104" s="627" t="s">
        <v>2081</v>
      </c>
      <c r="B104" s="628" t="s">
        <v>1865</v>
      </c>
      <c r="C104" s="628" t="s">
        <v>1866</v>
      </c>
      <c r="D104" s="628" t="s">
        <v>2026</v>
      </c>
      <c r="E104" s="628" t="s">
        <v>2027</v>
      </c>
      <c r="F104" s="637"/>
      <c r="G104" s="637"/>
      <c r="H104" s="637"/>
      <c r="I104" s="637"/>
      <c r="J104" s="637">
        <v>0.03</v>
      </c>
      <c r="K104" s="637">
        <v>19.670000000000002</v>
      </c>
      <c r="L104" s="637">
        <v>1</v>
      </c>
      <c r="M104" s="637">
        <v>655.66666666666674</v>
      </c>
      <c r="N104" s="637"/>
      <c r="O104" s="637"/>
      <c r="P104" s="633"/>
      <c r="Q104" s="638"/>
    </row>
    <row r="105" spans="1:17" ht="14.45" customHeight="1" x14ac:dyDescent="0.2">
      <c r="A105" s="627" t="s">
        <v>2081</v>
      </c>
      <c r="B105" s="628" t="s">
        <v>1865</v>
      </c>
      <c r="C105" s="628" t="s">
        <v>1869</v>
      </c>
      <c r="D105" s="628" t="s">
        <v>1874</v>
      </c>
      <c r="E105" s="628" t="s">
        <v>1875</v>
      </c>
      <c r="F105" s="637">
        <v>180</v>
      </c>
      <c r="G105" s="637">
        <v>1323</v>
      </c>
      <c r="H105" s="637"/>
      <c r="I105" s="637">
        <v>7.35</v>
      </c>
      <c r="J105" s="637"/>
      <c r="K105" s="637"/>
      <c r="L105" s="637"/>
      <c r="M105" s="637"/>
      <c r="N105" s="637">
        <v>150</v>
      </c>
      <c r="O105" s="637">
        <v>1072.5</v>
      </c>
      <c r="P105" s="633"/>
      <c r="Q105" s="638">
        <v>7.15</v>
      </c>
    </row>
    <row r="106" spans="1:17" ht="14.45" customHeight="1" x14ac:dyDescent="0.2">
      <c r="A106" s="627" t="s">
        <v>2081</v>
      </c>
      <c r="B106" s="628" t="s">
        <v>1865</v>
      </c>
      <c r="C106" s="628" t="s">
        <v>1869</v>
      </c>
      <c r="D106" s="628" t="s">
        <v>1888</v>
      </c>
      <c r="E106" s="628" t="s">
        <v>1889</v>
      </c>
      <c r="F106" s="637"/>
      <c r="G106" s="637"/>
      <c r="H106" s="637"/>
      <c r="I106" s="637"/>
      <c r="J106" s="637">
        <v>100</v>
      </c>
      <c r="K106" s="637">
        <v>770</v>
      </c>
      <c r="L106" s="637">
        <v>1</v>
      </c>
      <c r="M106" s="637">
        <v>7.7</v>
      </c>
      <c r="N106" s="637"/>
      <c r="O106" s="637"/>
      <c r="P106" s="633"/>
      <c r="Q106" s="638"/>
    </row>
    <row r="107" spans="1:17" ht="14.45" customHeight="1" x14ac:dyDescent="0.2">
      <c r="A107" s="627" t="s">
        <v>2081</v>
      </c>
      <c r="B107" s="628" t="s">
        <v>1865</v>
      </c>
      <c r="C107" s="628" t="s">
        <v>1869</v>
      </c>
      <c r="D107" s="628" t="s">
        <v>1900</v>
      </c>
      <c r="E107" s="628" t="s">
        <v>1901</v>
      </c>
      <c r="F107" s="637">
        <v>690</v>
      </c>
      <c r="G107" s="637">
        <v>2587.5</v>
      </c>
      <c r="H107" s="637"/>
      <c r="I107" s="637">
        <v>3.75</v>
      </c>
      <c r="J107" s="637"/>
      <c r="K107" s="637"/>
      <c r="L107" s="637"/>
      <c r="M107" s="637"/>
      <c r="N107" s="637">
        <v>649</v>
      </c>
      <c r="O107" s="637">
        <v>2375.34</v>
      </c>
      <c r="P107" s="633"/>
      <c r="Q107" s="638">
        <v>3.66</v>
      </c>
    </row>
    <row r="108" spans="1:17" ht="14.45" customHeight="1" x14ac:dyDescent="0.2">
      <c r="A108" s="627" t="s">
        <v>2081</v>
      </c>
      <c r="B108" s="628" t="s">
        <v>1865</v>
      </c>
      <c r="C108" s="628" t="s">
        <v>1869</v>
      </c>
      <c r="D108" s="628" t="s">
        <v>2029</v>
      </c>
      <c r="E108" s="628" t="s">
        <v>2030</v>
      </c>
      <c r="F108" s="637">
        <v>1826</v>
      </c>
      <c r="G108" s="637">
        <v>62265.67</v>
      </c>
      <c r="H108" s="637">
        <v>1.023501403939842</v>
      </c>
      <c r="I108" s="637">
        <v>34.099490690032859</v>
      </c>
      <c r="J108" s="637">
        <v>1787</v>
      </c>
      <c r="K108" s="637">
        <v>60835.94</v>
      </c>
      <c r="L108" s="637">
        <v>1</v>
      </c>
      <c r="M108" s="637">
        <v>34.043614997202013</v>
      </c>
      <c r="N108" s="637">
        <v>1270</v>
      </c>
      <c r="O108" s="637">
        <v>43345.100000000006</v>
      </c>
      <c r="P108" s="633">
        <v>0.71249166200111325</v>
      </c>
      <c r="Q108" s="638">
        <v>34.130000000000003</v>
      </c>
    </row>
    <row r="109" spans="1:17" ht="14.45" customHeight="1" x14ac:dyDescent="0.2">
      <c r="A109" s="627" t="s">
        <v>2081</v>
      </c>
      <c r="B109" s="628" t="s">
        <v>1865</v>
      </c>
      <c r="C109" s="628" t="s">
        <v>1869</v>
      </c>
      <c r="D109" s="628" t="s">
        <v>1906</v>
      </c>
      <c r="E109" s="628" t="s">
        <v>1907</v>
      </c>
      <c r="F109" s="637">
        <v>5664</v>
      </c>
      <c r="G109" s="637">
        <v>116602.83</v>
      </c>
      <c r="H109" s="637">
        <v>0.49255337357923346</v>
      </c>
      <c r="I109" s="637">
        <v>20.586657838983051</v>
      </c>
      <c r="J109" s="637">
        <v>11608</v>
      </c>
      <c r="K109" s="637">
        <v>236731.36</v>
      </c>
      <c r="L109" s="637">
        <v>1</v>
      </c>
      <c r="M109" s="637">
        <v>20.393811164713988</v>
      </c>
      <c r="N109" s="637">
        <v>10697.8</v>
      </c>
      <c r="O109" s="637">
        <v>220180.88</v>
      </c>
      <c r="P109" s="633">
        <v>0.93008750509438221</v>
      </c>
      <c r="Q109" s="638">
        <v>20.58188412570809</v>
      </c>
    </row>
    <row r="110" spans="1:17" ht="14.45" customHeight="1" x14ac:dyDescent="0.2">
      <c r="A110" s="627" t="s">
        <v>2081</v>
      </c>
      <c r="B110" s="628" t="s">
        <v>1865</v>
      </c>
      <c r="C110" s="628" t="s">
        <v>1869</v>
      </c>
      <c r="D110" s="628" t="s">
        <v>1914</v>
      </c>
      <c r="E110" s="628" t="s">
        <v>1915</v>
      </c>
      <c r="F110" s="637">
        <v>300</v>
      </c>
      <c r="G110" s="637">
        <v>2562</v>
      </c>
      <c r="H110" s="637"/>
      <c r="I110" s="637">
        <v>8.5399999999999991</v>
      </c>
      <c r="J110" s="637"/>
      <c r="K110" s="637"/>
      <c r="L110" s="637"/>
      <c r="M110" s="637"/>
      <c r="N110" s="637"/>
      <c r="O110" s="637"/>
      <c r="P110" s="633"/>
      <c r="Q110" s="638"/>
    </row>
    <row r="111" spans="1:17" ht="14.45" customHeight="1" x14ac:dyDescent="0.2">
      <c r="A111" s="627" t="s">
        <v>2081</v>
      </c>
      <c r="B111" s="628" t="s">
        <v>1865</v>
      </c>
      <c r="C111" s="628" t="s">
        <v>1869</v>
      </c>
      <c r="D111" s="628" t="s">
        <v>1920</v>
      </c>
      <c r="E111" s="628" t="s">
        <v>1921</v>
      </c>
      <c r="F111" s="637"/>
      <c r="G111" s="637"/>
      <c r="H111" s="637"/>
      <c r="I111" s="637"/>
      <c r="J111" s="637">
        <v>700</v>
      </c>
      <c r="K111" s="637">
        <v>4543</v>
      </c>
      <c r="L111" s="637">
        <v>1</v>
      </c>
      <c r="M111" s="637">
        <v>6.49</v>
      </c>
      <c r="N111" s="637"/>
      <c r="O111" s="637"/>
      <c r="P111" s="633"/>
      <c r="Q111" s="638"/>
    </row>
    <row r="112" spans="1:17" ht="14.45" customHeight="1" x14ac:dyDescent="0.2">
      <c r="A112" s="627" t="s">
        <v>2081</v>
      </c>
      <c r="B112" s="628" t="s">
        <v>1865</v>
      </c>
      <c r="C112" s="628" t="s">
        <v>1926</v>
      </c>
      <c r="D112" s="628" t="s">
        <v>1927</v>
      </c>
      <c r="E112" s="628" t="s">
        <v>1928</v>
      </c>
      <c r="F112" s="637"/>
      <c r="G112" s="637"/>
      <c r="H112" s="637"/>
      <c r="I112" s="637"/>
      <c r="J112" s="637">
        <v>1</v>
      </c>
      <c r="K112" s="637">
        <v>38</v>
      </c>
      <c r="L112" s="637">
        <v>1</v>
      </c>
      <c r="M112" s="637">
        <v>38</v>
      </c>
      <c r="N112" s="637"/>
      <c r="O112" s="637"/>
      <c r="P112" s="633"/>
      <c r="Q112" s="638"/>
    </row>
    <row r="113" spans="1:17" ht="14.45" customHeight="1" x14ac:dyDescent="0.2">
      <c r="A113" s="627" t="s">
        <v>2081</v>
      </c>
      <c r="B113" s="628" t="s">
        <v>1865</v>
      </c>
      <c r="C113" s="628" t="s">
        <v>1926</v>
      </c>
      <c r="D113" s="628" t="s">
        <v>1929</v>
      </c>
      <c r="E113" s="628" t="s">
        <v>1930</v>
      </c>
      <c r="F113" s="637">
        <v>1</v>
      </c>
      <c r="G113" s="637">
        <v>444</v>
      </c>
      <c r="H113" s="637"/>
      <c r="I113" s="637">
        <v>444</v>
      </c>
      <c r="J113" s="637"/>
      <c r="K113" s="637"/>
      <c r="L113" s="637"/>
      <c r="M113" s="637"/>
      <c r="N113" s="637"/>
      <c r="O113" s="637"/>
      <c r="P113" s="633"/>
      <c r="Q113" s="638"/>
    </row>
    <row r="114" spans="1:17" ht="14.45" customHeight="1" x14ac:dyDescent="0.2">
      <c r="A114" s="627" t="s">
        <v>2081</v>
      </c>
      <c r="B114" s="628" t="s">
        <v>1865</v>
      </c>
      <c r="C114" s="628" t="s">
        <v>1926</v>
      </c>
      <c r="D114" s="628" t="s">
        <v>1957</v>
      </c>
      <c r="E114" s="628" t="s">
        <v>1958</v>
      </c>
      <c r="F114" s="637"/>
      <c r="G114" s="637"/>
      <c r="H114" s="637"/>
      <c r="I114" s="637"/>
      <c r="J114" s="637">
        <v>1</v>
      </c>
      <c r="K114" s="637">
        <v>720</v>
      </c>
      <c r="L114" s="637">
        <v>1</v>
      </c>
      <c r="M114" s="637">
        <v>720</v>
      </c>
      <c r="N114" s="637">
        <v>1</v>
      </c>
      <c r="O114" s="637">
        <v>722</v>
      </c>
      <c r="P114" s="633">
        <v>1.0027777777777778</v>
      </c>
      <c r="Q114" s="638">
        <v>722</v>
      </c>
    </row>
    <row r="115" spans="1:17" ht="14.45" customHeight="1" x14ac:dyDescent="0.2">
      <c r="A115" s="627" t="s">
        <v>2081</v>
      </c>
      <c r="B115" s="628" t="s">
        <v>1865</v>
      </c>
      <c r="C115" s="628" t="s">
        <v>1926</v>
      </c>
      <c r="D115" s="628" t="s">
        <v>1961</v>
      </c>
      <c r="E115" s="628" t="s">
        <v>1962</v>
      </c>
      <c r="F115" s="637">
        <v>7</v>
      </c>
      <c r="G115" s="637">
        <v>12782</v>
      </c>
      <c r="H115" s="637">
        <v>1.163480793737484</v>
      </c>
      <c r="I115" s="637">
        <v>1826</v>
      </c>
      <c r="J115" s="637">
        <v>6</v>
      </c>
      <c r="K115" s="637">
        <v>10986</v>
      </c>
      <c r="L115" s="637">
        <v>1</v>
      </c>
      <c r="M115" s="637">
        <v>1831</v>
      </c>
      <c r="N115" s="637">
        <v>5</v>
      </c>
      <c r="O115" s="637">
        <v>9175</v>
      </c>
      <c r="P115" s="633">
        <v>0.83515383215000916</v>
      </c>
      <c r="Q115" s="638">
        <v>1835</v>
      </c>
    </row>
    <row r="116" spans="1:17" ht="14.45" customHeight="1" x14ac:dyDescent="0.2">
      <c r="A116" s="627" t="s">
        <v>2081</v>
      </c>
      <c r="B116" s="628" t="s">
        <v>1865</v>
      </c>
      <c r="C116" s="628" t="s">
        <v>1926</v>
      </c>
      <c r="D116" s="628" t="s">
        <v>1963</v>
      </c>
      <c r="E116" s="628" t="s">
        <v>1964</v>
      </c>
      <c r="F116" s="637">
        <v>2</v>
      </c>
      <c r="G116" s="637">
        <v>860</v>
      </c>
      <c r="H116" s="637"/>
      <c r="I116" s="637">
        <v>430</v>
      </c>
      <c r="J116" s="637"/>
      <c r="K116" s="637"/>
      <c r="L116" s="637"/>
      <c r="M116" s="637"/>
      <c r="N116" s="637"/>
      <c r="O116" s="637"/>
      <c r="P116" s="633"/>
      <c r="Q116" s="638"/>
    </row>
    <row r="117" spans="1:17" ht="14.45" customHeight="1" x14ac:dyDescent="0.2">
      <c r="A117" s="627" t="s">
        <v>2081</v>
      </c>
      <c r="B117" s="628" t="s">
        <v>1865</v>
      </c>
      <c r="C117" s="628" t="s">
        <v>1926</v>
      </c>
      <c r="D117" s="628" t="s">
        <v>1965</v>
      </c>
      <c r="E117" s="628" t="s">
        <v>1966</v>
      </c>
      <c r="F117" s="637">
        <v>71</v>
      </c>
      <c r="G117" s="637">
        <v>250062</v>
      </c>
      <c r="H117" s="637">
        <v>0.66148543373427049</v>
      </c>
      <c r="I117" s="637">
        <v>3522</v>
      </c>
      <c r="J117" s="637">
        <v>107</v>
      </c>
      <c r="K117" s="637">
        <v>378031</v>
      </c>
      <c r="L117" s="637">
        <v>1</v>
      </c>
      <c r="M117" s="637">
        <v>3533</v>
      </c>
      <c r="N117" s="637">
        <v>96</v>
      </c>
      <c r="O117" s="637">
        <v>340128</v>
      </c>
      <c r="P117" s="633">
        <v>0.89973573595816214</v>
      </c>
      <c r="Q117" s="638">
        <v>3543</v>
      </c>
    </row>
    <row r="118" spans="1:17" ht="14.45" customHeight="1" x14ac:dyDescent="0.2">
      <c r="A118" s="627" t="s">
        <v>2081</v>
      </c>
      <c r="B118" s="628" t="s">
        <v>1865</v>
      </c>
      <c r="C118" s="628" t="s">
        <v>1926</v>
      </c>
      <c r="D118" s="628" t="s">
        <v>2041</v>
      </c>
      <c r="E118" s="628" t="s">
        <v>2042</v>
      </c>
      <c r="F118" s="637">
        <v>8</v>
      </c>
      <c r="G118" s="637">
        <v>116070</v>
      </c>
      <c r="H118" s="637">
        <v>1.3327592146055804</v>
      </c>
      <c r="I118" s="637">
        <v>14508.75</v>
      </c>
      <c r="J118" s="637">
        <v>6</v>
      </c>
      <c r="K118" s="637">
        <v>87090</v>
      </c>
      <c r="L118" s="637">
        <v>1</v>
      </c>
      <c r="M118" s="637">
        <v>14515</v>
      </c>
      <c r="N118" s="637">
        <v>5</v>
      </c>
      <c r="O118" s="637">
        <v>72605</v>
      </c>
      <c r="P118" s="633">
        <v>0.83367780456998508</v>
      </c>
      <c r="Q118" s="638">
        <v>14521</v>
      </c>
    </row>
    <row r="119" spans="1:17" ht="14.45" customHeight="1" x14ac:dyDescent="0.2">
      <c r="A119" s="627" t="s">
        <v>2081</v>
      </c>
      <c r="B119" s="628" t="s">
        <v>1865</v>
      </c>
      <c r="C119" s="628" t="s">
        <v>1926</v>
      </c>
      <c r="D119" s="628" t="s">
        <v>1981</v>
      </c>
      <c r="E119" s="628" t="s">
        <v>1982</v>
      </c>
      <c r="F119" s="637">
        <v>1</v>
      </c>
      <c r="G119" s="637">
        <v>1343</v>
      </c>
      <c r="H119" s="637"/>
      <c r="I119" s="637">
        <v>1343</v>
      </c>
      <c r="J119" s="637"/>
      <c r="K119" s="637"/>
      <c r="L119" s="637"/>
      <c r="M119" s="637"/>
      <c r="N119" s="637">
        <v>1</v>
      </c>
      <c r="O119" s="637">
        <v>1351</v>
      </c>
      <c r="P119" s="633"/>
      <c r="Q119" s="638">
        <v>1351</v>
      </c>
    </row>
    <row r="120" spans="1:17" ht="14.45" customHeight="1" x14ac:dyDescent="0.2">
      <c r="A120" s="627" t="s">
        <v>2081</v>
      </c>
      <c r="B120" s="628" t="s">
        <v>1865</v>
      </c>
      <c r="C120" s="628" t="s">
        <v>1926</v>
      </c>
      <c r="D120" s="628" t="s">
        <v>1983</v>
      </c>
      <c r="E120" s="628" t="s">
        <v>1984</v>
      </c>
      <c r="F120" s="637">
        <v>1</v>
      </c>
      <c r="G120" s="637">
        <v>511</v>
      </c>
      <c r="H120" s="637"/>
      <c r="I120" s="637">
        <v>511</v>
      </c>
      <c r="J120" s="637"/>
      <c r="K120" s="637"/>
      <c r="L120" s="637"/>
      <c r="M120" s="637"/>
      <c r="N120" s="637">
        <v>1</v>
      </c>
      <c r="O120" s="637">
        <v>514</v>
      </c>
      <c r="P120" s="633"/>
      <c r="Q120" s="638">
        <v>514</v>
      </c>
    </row>
    <row r="121" spans="1:17" ht="14.45" customHeight="1" x14ac:dyDescent="0.2">
      <c r="A121" s="627" t="s">
        <v>2081</v>
      </c>
      <c r="B121" s="628" t="s">
        <v>1865</v>
      </c>
      <c r="C121" s="628" t="s">
        <v>1926</v>
      </c>
      <c r="D121" s="628" t="s">
        <v>2003</v>
      </c>
      <c r="E121" s="628" t="s">
        <v>2004</v>
      </c>
      <c r="F121" s="637">
        <v>1</v>
      </c>
      <c r="G121" s="637">
        <v>1693</v>
      </c>
      <c r="H121" s="637"/>
      <c r="I121" s="637">
        <v>1693</v>
      </c>
      <c r="J121" s="637"/>
      <c r="K121" s="637"/>
      <c r="L121" s="637"/>
      <c r="M121" s="637"/>
      <c r="N121" s="637"/>
      <c r="O121" s="637"/>
      <c r="P121" s="633"/>
      <c r="Q121" s="638"/>
    </row>
    <row r="122" spans="1:17" ht="14.45" customHeight="1" x14ac:dyDescent="0.2">
      <c r="A122" s="627" t="s">
        <v>2081</v>
      </c>
      <c r="B122" s="628" t="s">
        <v>1865</v>
      </c>
      <c r="C122" s="628" t="s">
        <v>1926</v>
      </c>
      <c r="D122" s="628" t="s">
        <v>2007</v>
      </c>
      <c r="E122" s="628" t="s">
        <v>2008</v>
      </c>
      <c r="F122" s="637"/>
      <c r="G122" s="637"/>
      <c r="H122" s="637"/>
      <c r="I122" s="637"/>
      <c r="J122" s="637">
        <v>1</v>
      </c>
      <c r="K122" s="637">
        <v>1944</v>
      </c>
      <c r="L122" s="637">
        <v>1</v>
      </c>
      <c r="M122" s="637">
        <v>1944</v>
      </c>
      <c r="N122" s="637"/>
      <c r="O122" s="637"/>
      <c r="P122" s="633"/>
      <c r="Q122" s="638"/>
    </row>
    <row r="123" spans="1:17" ht="14.45" customHeight="1" x14ac:dyDescent="0.2">
      <c r="A123" s="627" t="s">
        <v>2082</v>
      </c>
      <c r="B123" s="628" t="s">
        <v>1865</v>
      </c>
      <c r="C123" s="628" t="s">
        <v>1866</v>
      </c>
      <c r="D123" s="628" t="s">
        <v>2023</v>
      </c>
      <c r="E123" s="628" t="s">
        <v>2024</v>
      </c>
      <c r="F123" s="637">
        <v>1.3</v>
      </c>
      <c r="G123" s="637">
        <v>1899.3400000000001</v>
      </c>
      <c r="H123" s="637"/>
      <c r="I123" s="637">
        <v>1461.0307692307692</v>
      </c>
      <c r="J123" s="637"/>
      <c r="K123" s="637"/>
      <c r="L123" s="637"/>
      <c r="M123" s="637"/>
      <c r="N123" s="637"/>
      <c r="O123" s="637"/>
      <c r="P123" s="633"/>
      <c r="Q123" s="638"/>
    </row>
    <row r="124" spans="1:17" ht="14.45" customHeight="1" x14ac:dyDescent="0.2">
      <c r="A124" s="627" t="s">
        <v>2082</v>
      </c>
      <c r="B124" s="628" t="s">
        <v>1865</v>
      </c>
      <c r="C124" s="628" t="s">
        <v>1869</v>
      </c>
      <c r="D124" s="628" t="s">
        <v>1874</v>
      </c>
      <c r="E124" s="628" t="s">
        <v>1875</v>
      </c>
      <c r="F124" s="637"/>
      <c r="G124" s="637"/>
      <c r="H124" s="637"/>
      <c r="I124" s="637"/>
      <c r="J124" s="637"/>
      <c r="K124" s="637"/>
      <c r="L124" s="637"/>
      <c r="M124" s="637"/>
      <c r="N124" s="637">
        <v>150</v>
      </c>
      <c r="O124" s="637">
        <v>1072.5</v>
      </c>
      <c r="P124" s="633"/>
      <c r="Q124" s="638">
        <v>7.15</v>
      </c>
    </row>
    <row r="125" spans="1:17" ht="14.45" customHeight="1" x14ac:dyDescent="0.2">
      <c r="A125" s="627" t="s">
        <v>2082</v>
      </c>
      <c r="B125" s="628" t="s">
        <v>1865</v>
      </c>
      <c r="C125" s="628" t="s">
        <v>1869</v>
      </c>
      <c r="D125" s="628" t="s">
        <v>1890</v>
      </c>
      <c r="E125" s="628" t="s">
        <v>1891</v>
      </c>
      <c r="F125" s="637"/>
      <c r="G125" s="637"/>
      <c r="H125" s="637"/>
      <c r="I125" s="637"/>
      <c r="J125" s="637">
        <v>570</v>
      </c>
      <c r="K125" s="637">
        <v>11428.5</v>
      </c>
      <c r="L125" s="637">
        <v>1</v>
      </c>
      <c r="M125" s="637">
        <v>20.05</v>
      </c>
      <c r="N125" s="637"/>
      <c r="O125" s="637"/>
      <c r="P125" s="633"/>
      <c r="Q125" s="638"/>
    </row>
    <row r="126" spans="1:17" ht="14.45" customHeight="1" x14ac:dyDescent="0.2">
      <c r="A126" s="627" t="s">
        <v>2082</v>
      </c>
      <c r="B126" s="628" t="s">
        <v>1865</v>
      </c>
      <c r="C126" s="628" t="s">
        <v>1869</v>
      </c>
      <c r="D126" s="628" t="s">
        <v>2029</v>
      </c>
      <c r="E126" s="628" t="s">
        <v>2030</v>
      </c>
      <c r="F126" s="637">
        <v>819</v>
      </c>
      <c r="G126" s="637">
        <v>27939.239999999998</v>
      </c>
      <c r="H126" s="637"/>
      <c r="I126" s="637">
        <v>34.113846153846154</v>
      </c>
      <c r="J126" s="637"/>
      <c r="K126" s="637"/>
      <c r="L126" s="637"/>
      <c r="M126" s="637"/>
      <c r="N126" s="637"/>
      <c r="O126" s="637"/>
      <c r="P126" s="633"/>
      <c r="Q126" s="638"/>
    </row>
    <row r="127" spans="1:17" ht="14.45" customHeight="1" x14ac:dyDescent="0.2">
      <c r="A127" s="627" t="s">
        <v>2082</v>
      </c>
      <c r="B127" s="628" t="s">
        <v>1865</v>
      </c>
      <c r="C127" s="628" t="s">
        <v>1926</v>
      </c>
      <c r="D127" s="628" t="s">
        <v>1927</v>
      </c>
      <c r="E127" s="628" t="s">
        <v>1928</v>
      </c>
      <c r="F127" s="637"/>
      <c r="G127" s="637"/>
      <c r="H127" s="637"/>
      <c r="I127" s="637"/>
      <c r="J127" s="637">
        <v>1</v>
      </c>
      <c r="K127" s="637">
        <v>38</v>
      </c>
      <c r="L127" s="637">
        <v>1</v>
      </c>
      <c r="M127" s="637">
        <v>38</v>
      </c>
      <c r="N127" s="637">
        <v>1</v>
      </c>
      <c r="O127" s="637">
        <v>38</v>
      </c>
      <c r="P127" s="633">
        <v>1</v>
      </c>
      <c r="Q127" s="638">
        <v>38</v>
      </c>
    </row>
    <row r="128" spans="1:17" ht="14.45" customHeight="1" x14ac:dyDescent="0.2">
      <c r="A128" s="627" t="s">
        <v>2082</v>
      </c>
      <c r="B128" s="628" t="s">
        <v>1865</v>
      </c>
      <c r="C128" s="628" t="s">
        <v>1926</v>
      </c>
      <c r="D128" s="628" t="s">
        <v>1961</v>
      </c>
      <c r="E128" s="628" t="s">
        <v>1962</v>
      </c>
      <c r="F128" s="637"/>
      <c r="G128" s="637"/>
      <c r="H128" s="637"/>
      <c r="I128" s="637"/>
      <c r="J128" s="637">
        <v>2</v>
      </c>
      <c r="K128" s="637">
        <v>3662</v>
      </c>
      <c r="L128" s="637">
        <v>1</v>
      </c>
      <c r="M128" s="637">
        <v>1831</v>
      </c>
      <c r="N128" s="637">
        <v>1</v>
      </c>
      <c r="O128" s="637">
        <v>1835</v>
      </c>
      <c r="P128" s="633">
        <v>0.50109229929000543</v>
      </c>
      <c r="Q128" s="638">
        <v>1835</v>
      </c>
    </row>
    <row r="129" spans="1:17" ht="14.45" customHeight="1" x14ac:dyDescent="0.2">
      <c r="A129" s="627" t="s">
        <v>2082</v>
      </c>
      <c r="B129" s="628" t="s">
        <v>1865</v>
      </c>
      <c r="C129" s="628" t="s">
        <v>1926</v>
      </c>
      <c r="D129" s="628" t="s">
        <v>1963</v>
      </c>
      <c r="E129" s="628" t="s">
        <v>1964</v>
      </c>
      <c r="F129" s="637"/>
      <c r="G129" s="637"/>
      <c r="H129" s="637"/>
      <c r="I129" s="637"/>
      <c r="J129" s="637">
        <v>1</v>
      </c>
      <c r="K129" s="637">
        <v>431</v>
      </c>
      <c r="L129" s="637">
        <v>1</v>
      </c>
      <c r="M129" s="637">
        <v>431</v>
      </c>
      <c r="N129" s="637"/>
      <c r="O129" s="637"/>
      <c r="P129" s="633"/>
      <c r="Q129" s="638"/>
    </row>
    <row r="130" spans="1:17" ht="14.45" customHeight="1" x14ac:dyDescent="0.2">
      <c r="A130" s="627" t="s">
        <v>2082</v>
      </c>
      <c r="B130" s="628" t="s">
        <v>1865</v>
      </c>
      <c r="C130" s="628" t="s">
        <v>1926</v>
      </c>
      <c r="D130" s="628" t="s">
        <v>2041</v>
      </c>
      <c r="E130" s="628" t="s">
        <v>2042</v>
      </c>
      <c r="F130" s="637">
        <v>3</v>
      </c>
      <c r="G130" s="637">
        <v>43526</v>
      </c>
      <c r="H130" s="637"/>
      <c r="I130" s="637">
        <v>14508.666666666666</v>
      </c>
      <c r="J130" s="637"/>
      <c r="K130" s="637"/>
      <c r="L130" s="637"/>
      <c r="M130" s="637"/>
      <c r="N130" s="637"/>
      <c r="O130" s="637"/>
      <c r="P130" s="633"/>
      <c r="Q130" s="638"/>
    </row>
    <row r="131" spans="1:17" ht="14.45" customHeight="1" x14ac:dyDescent="0.2">
      <c r="A131" s="627" t="s">
        <v>2082</v>
      </c>
      <c r="B131" s="628" t="s">
        <v>1865</v>
      </c>
      <c r="C131" s="628" t="s">
        <v>1926</v>
      </c>
      <c r="D131" s="628" t="s">
        <v>1969</v>
      </c>
      <c r="E131" s="628" t="s">
        <v>1970</v>
      </c>
      <c r="F131" s="637"/>
      <c r="G131" s="637"/>
      <c r="H131" s="637"/>
      <c r="I131" s="637"/>
      <c r="J131" s="637"/>
      <c r="K131" s="637"/>
      <c r="L131" s="637"/>
      <c r="M131" s="637"/>
      <c r="N131" s="637">
        <v>1</v>
      </c>
      <c r="O131" s="637">
        <v>45.56</v>
      </c>
      <c r="P131" s="633"/>
      <c r="Q131" s="638">
        <v>45.56</v>
      </c>
    </row>
    <row r="132" spans="1:17" ht="14.45" customHeight="1" x14ac:dyDescent="0.2">
      <c r="A132" s="627" t="s">
        <v>2082</v>
      </c>
      <c r="B132" s="628" t="s">
        <v>1865</v>
      </c>
      <c r="C132" s="628" t="s">
        <v>1926</v>
      </c>
      <c r="D132" s="628" t="s">
        <v>1983</v>
      </c>
      <c r="E132" s="628" t="s">
        <v>1984</v>
      </c>
      <c r="F132" s="637"/>
      <c r="G132" s="637"/>
      <c r="H132" s="637"/>
      <c r="I132" s="637"/>
      <c r="J132" s="637"/>
      <c r="K132" s="637"/>
      <c r="L132" s="637"/>
      <c r="M132" s="637"/>
      <c r="N132" s="637">
        <v>1</v>
      </c>
      <c r="O132" s="637">
        <v>514</v>
      </c>
      <c r="P132" s="633"/>
      <c r="Q132" s="638">
        <v>514</v>
      </c>
    </row>
    <row r="133" spans="1:17" ht="14.45" customHeight="1" x14ac:dyDescent="0.2">
      <c r="A133" s="627" t="s">
        <v>2082</v>
      </c>
      <c r="B133" s="628" t="s">
        <v>1865</v>
      </c>
      <c r="C133" s="628" t="s">
        <v>1926</v>
      </c>
      <c r="D133" s="628" t="s">
        <v>1985</v>
      </c>
      <c r="E133" s="628" t="s">
        <v>1986</v>
      </c>
      <c r="F133" s="637"/>
      <c r="G133" s="637"/>
      <c r="H133" s="637"/>
      <c r="I133" s="637"/>
      <c r="J133" s="637">
        <v>1</v>
      </c>
      <c r="K133" s="637">
        <v>2342</v>
      </c>
      <c r="L133" s="637">
        <v>1</v>
      </c>
      <c r="M133" s="637">
        <v>2342</v>
      </c>
      <c r="N133" s="637"/>
      <c r="O133" s="637"/>
      <c r="P133" s="633"/>
      <c r="Q133" s="638"/>
    </row>
    <row r="134" spans="1:17" ht="14.45" customHeight="1" x14ac:dyDescent="0.2">
      <c r="A134" s="627" t="s">
        <v>2082</v>
      </c>
      <c r="B134" s="628" t="s">
        <v>1865</v>
      </c>
      <c r="C134" s="628" t="s">
        <v>1926</v>
      </c>
      <c r="D134" s="628" t="s">
        <v>1989</v>
      </c>
      <c r="E134" s="628" t="s">
        <v>1990</v>
      </c>
      <c r="F134" s="637"/>
      <c r="G134" s="637"/>
      <c r="H134" s="637"/>
      <c r="I134" s="637"/>
      <c r="J134" s="637"/>
      <c r="K134" s="637"/>
      <c r="L134" s="637"/>
      <c r="M134" s="637"/>
      <c r="N134" s="637">
        <v>1</v>
      </c>
      <c r="O134" s="637">
        <v>360</v>
      </c>
      <c r="P134" s="633"/>
      <c r="Q134" s="638">
        <v>360</v>
      </c>
    </row>
    <row r="135" spans="1:17" ht="14.45" customHeight="1" x14ac:dyDescent="0.2">
      <c r="A135" s="627" t="s">
        <v>1864</v>
      </c>
      <c r="B135" s="628" t="s">
        <v>1865</v>
      </c>
      <c r="C135" s="628" t="s">
        <v>1866</v>
      </c>
      <c r="D135" s="628" t="s">
        <v>2023</v>
      </c>
      <c r="E135" s="628" t="s">
        <v>2024</v>
      </c>
      <c r="F135" s="637">
        <v>0.85000000000000009</v>
      </c>
      <c r="G135" s="637">
        <v>1080.78</v>
      </c>
      <c r="H135" s="637"/>
      <c r="I135" s="637">
        <v>1271.5058823529409</v>
      </c>
      <c r="J135" s="637"/>
      <c r="K135" s="637"/>
      <c r="L135" s="637"/>
      <c r="M135" s="637"/>
      <c r="N135" s="637"/>
      <c r="O135" s="637"/>
      <c r="P135" s="633"/>
      <c r="Q135" s="638"/>
    </row>
    <row r="136" spans="1:17" ht="14.45" customHeight="1" x14ac:dyDescent="0.2">
      <c r="A136" s="627" t="s">
        <v>1864</v>
      </c>
      <c r="B136" s="628" t="s">
        <v>1865</v>
      </c>
      <c r="C136" s="628" t="s">
        <v>1869</v>
      </c>
      <c r="D136" s="628" t="s">
        <v>2029</v>
      </c>
      <c r="E136" s="628" t="s">
        <v>2030</v>
      </c>
      <c r="F136" s="637">
        <v>480</v>
      </c>
      <c r="G136" s="637">
        <v>16361.43</v>
      </c>
      <c r="H136" s="637"/>
      <c r="I136" s="637">
        <v>34.086312499999998</v>
      </c>
      <c r="J136" s="637"/>
      <c r="K136" s="637"/>
      <c r="L136" s="637"/>
      <c r="M136" s="637"/>
      <c r="N136" s="637">
        <v>662</v>
      </c>
      <c r="O136" s="637">
        <v>22594.059999999998</v>
      </c>
      <c r="P136" s="633"/>
      <c r="Q136" s="638">
        <v>34.129999999999995</v>
      </c>
    </row>
    <row r="137" spans="1:17" ht="14.45" customHeight="1" x14ac:dyDescent="0.2">
      <c r="A137" s="627" t="s">
        <v>1864</v>
      </c>
      <c r="B137" s="628" t="s">
        <v>1865</v>
      </c>
      <c r="C137" s="628" t="s">
        <v>1926</v>
      </c>
      <c r="D137" s="628" t="s">
        <v>2041</v>
      </c>
      <c r="E137" s="628" t="s">
        <v>2042</v>
      </c>
      <c r="F137" s="637">
        <v>2</v>
      </c>
      <c r="G137" s="637">
        <v>29017</v>
      </c>
      <c r="H137" s="637"/>
      <c r="I137" s="637">
        <v>14508.5</v>
      </c>
      <c r="J137" s="637"/>
      <c r="K137" s="637"/>
      <c r="L137" s="637"/>
      <c r="M137" s="637"/>
      <c r="N137" s="637">
        <v>2</v>
      </c>
      <c r="O137" s="637">
        <v>29042</v>
      </c>
      <c r="P137" s="633"/>
      <c r="Q137" s="638">
        <v>14521</v>
      </c>
    </row>
    <row r="138" spans="1:17" ht="14.45" customHeight="1" x14ac:dyDescent="0.2">
      <c r="A138" s="627" t="s">
        <v>2083</v>
      </c>
      <c r="B138" s="628" t="s">
        <v>1865</v>
      </c>
      <c r="C138" s="628" t="s">
        <v>1866</v>
      </c>
      <c r="D138" s="628" t="s">
        <v>2026</v>
      </c>
      <c r="E138" s="628" t="s">
        <v>2024</v>
      </c>
      <c r="F138" s="637"/>
      <c r="G138" s="637"/>
      <c r="H138" s="637"/>
      <c r="I138" s="637"/>
      <c r="J138" s="637">
        <v>0.4</v>
      </c>
      <c r="K138" s="637">
        <v>262.20999999999998</v>
      </c>
      <c r="L138" s="637">
        <v>1</v>
      </c>
      <c r="M138" s="637">
        <v>655.52499999999986</v>
      </c>
      <c r="N138" s="637"/>
      <c r="O138" s="637"/>
      <c r="P138" s="633"/>
      <c r="Q138" s="638"/>
    </row>
    <row r="139" spans="1:17" ht="14.45" customHeight="1" x14ac:dyDescent="0.2">
      <c r="A139" s="627" t="s">
        <v>2083</v>
      </c>
      <c r="B139" s="628" t="s">
        <v>1865</v>
      </c>
      <c r="C139" s="628" t="s">
        <v>1869</v>
      </c>
      <c r="D139" s="628" t="s">
        <v>1874</v>
      </c>
      <c r="E139" s="628" t="s">
        <v>1875</v>
      </c>
      <c r="F139" s="637"/>
      <c r="G139" s="637"/>
      <c r="H139" s="637"/>
      <c r="I139" s="637"/>
      <c r="J139" s="637"/>
      <c r="K139" s="637"/>
      <c r="L139" s="637"/>
      <c r="M139" s="637"/>
      <c r="N139" s="637">
        <v>150</v>
      </c>
      <c r="O139" s="637">
        <v>1072.5</v>
      </c>
      <c r="P139" s="633"/>
      <c r="Q139" s="638">
        <v>7.15</v>
      </c>
    </row>
    <row r="140" spans="1:17" ht="14.45" customHeight="1" x14ac:dyDescent="0.2">
      <c r="A140" s="627" t="s">
        <v>2083</v>
      </c>
      <c r="B140" s="628" t="s">
        <v>1865</v>
      </c>
      <c r="C140" s="628" t="s">
        <v>1869</v>
      </c>
      <c r="D140" s="628" t="s">
        <v>1878</v>
      </c>
      <c r="E140" s="628" t="s">
        <v>1879</v>
      </c>
      <c r="F140" s="637"/>
      <c r="G140" s="637"/>
      <c r="H140" s="637"/>
      <c r="I140" s="637"/>
      <c r="J140" s="637">
        <v>320</v>
      </c>
      <c r="K140" s="637">
        <v>1654.4</v>
      </c>
      <c r="L140" s="637">
        <v>1</v>
      </c>
      <c r="M140" s="637">
        <v>5.17</v>
      </c>
      <c r="N140" s="637"/>
      <c r="O140" s="637"/>
      <c r="P140" s="633"/>
      <c r="Q140" s="638"/>
    </row>
    <row r="141" spans="1:17" ht="14.45" customHeight="1" x14ac:dyDescent="0.2">
      <c r="A141" s="627" t="s">
        <v>2083</v>
      </c>
      <c r="B141" s="628" t="s">
        <v>1865</v>
      </c>
      <c r="C141" s="628" t="s">
        <v>1869</v>
      </c>
      <c r="D141" s="628" t="s">
        <v>2029</v>
      </c>
      <c r="E141" s="628" t="s">
        <v>2030</v>
      </c>
      <c r="F141" s="637"/>
      <c r="G141" s="637"/>
      <c r="H141" s="637"/>
      <c r="I141" s="637"/>
      <c r="J141" s="637">
        <v>509</v>
      </c>
      <c r="K141" s="637">
        <v>17295.82</v>
      </c>
      <c r="L141" s="637">
        <v>1</v>
      </c>
      <c r="M141" s="637">
        <v>33.979999999999997</v>
      </c>
      <c r="N141" s="637">
        <v>322</v>
      </c>
      <c r="O141" s="637">
        <v>10989.86</v>
      </c>
      <c r="P141" s="633">
        <v>0.63540554885515699</v>
      </c>
      <c r="Q141" s="638">
        <v>34.130000000000003</v>
      </c>
    </row>
    <row r="142" spans="1:17" ht="14.45" customHeight="1" x14ac:dyDescent="0.2">
      <c r="A142" s="627" t="s">
        <v>2083</v>
      </c>
      <c r="B142" s="628" t="s">
        <v>1865</v>
      </c>
      <c r="C142" s="628" t="s">
        <v>1926</v>
      </c>
      <c r="D142" s="628" t="s">
        <v>1961</v>
      </c>
      <c r="E142" s="628" t="s">
        <v>1962</v>
      </c>
      <c r="F142" s="637"/>
      <c r="G142" s="637"/>
      <c r="H142" s="637"/>
      <c r="I142" s="637"/>
      <c r="J142" s="637">
        <v>1</v>
      </c>
      <c r="K142" s="637">
        <v>1831</v>
      </c>
      <c r="L142" s="637">
        <v>1</v>
      </c>
      <c r="M142" s="637">
        <v>1831</v>
      </c>
      <c r="N142" s="637">
        <v>1</v>
      </c>
      <c r="O142" s="637">
        <v>1835</v>
      </c>
      <c r="P142" s="633">
        <v>1.0021845985800109</v>
      </c>
      <c r="Q142" s="638">
        <v>1835</v>
      </c>
    </row>
    <row r="143" spans="1:17" ht="14.45" customHeight="1" x14ac:dyDescent="0.2">
      <c r="A143" s="627" t="s">
        <v>2083</v>
      </c>
      <c r="B143" s="628" t="s">
        <v>1865</v>
      </c>
      <c r="C143" s="628" t="s">
        <v>1926</v>
      </c>
      <c r="D143" s="628" t="s">
        <v>1963</v>
      </c>
      <c r="E143" s="628" t="s">
        <v>1964</v>
      </c>
      <c r="F143" s="637"/>
      <c r="G143" s="637"/>
      <c r="H143" s="637"/>
      <c r="I143" s="637"/>
      <c r="J143" s="637">
        <v>1</v>
      </c>
      <c r="K143" s="637">
        <v>431</v>
      </c>
      <c r="L143" s="637">
        <v>1</v>
      </c>
      <c r="M143" s="637">
        <v>431</v>
      </c>
      <c r="N143" s="637"/>
      <c r="O143" s="637"/>
      <c r="P143" s="633"/>
      <c r="Q143" s="638"/>
    </row>
    <row r="144" spans="1:17" ht="14.45" customHeight="1" x14ac:dyDescent="0.2">
      <c r="A144" s="627" t="s">
        <v>2083</v>
      </c>
      <c r="B144" s="628" t="s">
        <v>1865</v>
      </c>
      <c r="C144" s="628" t="s">
        <v>1926</v>
      </c>
      <c r="D144" s="628" t="s">
        <v>2041</v>
      </c>
      <c r="E144" s="628" t="s">
        <v>2042</v>
      </c>
      <c r="F144" s="637"/>
      <c r="G144" s="637"/>
      <c r="H144" s="637"/>
      <c r="I144" s="637"/>
      <c r="J144" s="637">
        <v>2</v>
      </c>
      <c r="K144" s="637">
        <v>29030</v>
      </c>
      <c r="L144" s="637">
        <v>1</v>
      </c>
      <c r="M144" s="637">
        <v>14515</v>
      </c>
      <c r="N144" s="637">
        <v>1</v>
      </c>
      <c r="O144" s="637">
        <v>14521</v>
      </c>
      <c r="P144" s="633">
        <v>0.50020668274199109</v>
      </c>
      <c r="Q144" s="638">
        <v>14521</v>
      </c>
    </row>
    <row r="145" spans="1:17" ht="14.45" customHeight="1" x14ac:dyDescent="0.2">
      <c r="A145" s="627" t="s">
        <v>2083</v>
      </c>
      <c r="B145" s="628" t="s">
        <v>1865</v>
      </c>
      <c r="C145" s="628" t="s">
        <v>1926</v>
      </c>
      <c r="D145" s="628" t="s">
        <v>1983</v>
      </c>
      <c r="E145" s="628" t="s">
        <v>1984</v>
      </c>
      <c r="F145" s="637"/>
      <c r="G145" s="637"/>
      <c r="H145" s="637"/>
      <c r="I145" s="637"/>
      <c r="J145" s="637"/>
      <c r="K145" s="637"/>
      <c r="L145" s="637"/>
      <c r="M145" s="637"/>
      <c r="N145" s="637">
        <v>1</v>
      </c>
      <c r="O145" s="637">
        <v>514</v>
      </c>
      <c r="P145" s="633"/>
      <c r="Q145" s="638">
        <v>514</v>
      </c>
    </row>
    <row r="146" spans="1:17" ht="14.45" customHeight="1" x14ac:dyDescent="0.2">
      <c r="A146" s="627" t="s">
        <v>2084</v>
      </c>
      <c r="B146" s="628" t="s">
        <v>1865</v>
      </c>
      <c r="C146" s="628" t="s">
        <v>1866</v>
      </c>
      <c r="D146" s="628" t="s">
        <v>2023</v>
      </c>
      <c r="E146" s="628" t="s">
        <v>2024</v>
      </c>
      <c r="F146" s="637">
        <v>4</v>
      </c>
      <c r="G146" s="637">
        <v>4192.82</v>
      </c>
      <c r="H146" s="637"/>
      <c r="I146" s="637">
        <v>1048.2049999999999</v>
      </c>
      <c r="J146" s="637"/>
      <c r="K146" s="637"/>
      <c r="L146" s="637"/>
      <c r="M146" s="637"/>
      <c r="N146" s="637"/>
      <c r="O146" s="637"/>
      <c r="P146" s="633"/>
      <c r="Q146" s="638"/>
    </row>
    <row r="147" spans="1:17" ht="14.45" customHeight="1" x14ac:dyDescent="0.2">
      <c r="A147" s="627" t="s">
        <v>2084</v>
      </c>
      <c r="B147" s="628" t="s">
        <v>1865</v>
      </c>
      <c r="C147" s="628" t="s">
        <v>1869</v>
      </c>
      <c r="D147" s="628" t="s">
        <v>1874</v>
      </c>
      <c r="E147" s="628" t="s">
        <v>1875</v>
      </c>
      <c r="F147" s="637">
        <v>445</v>
      </c>
      <c r="G147" s="637">
        <v>3199.55</v>
      </c>
      <c r="H147" s="637">
        <v>2.3740817689396749</v>
      </c>
      <c r="I147" s="637">
        <v>7.19</v>
      </c>
      <c r="J147" s="637">
        <v>187</v>
      </c>
      <c r="K147" s="637">
        <v>1347.7</v>
      </c>
      <c r="L147" s="637">
        <v>1</v>
      </c>
      <c r="M147" s="637">
        <v>7.2069518716577541</v>
      </c>
      <c r="N147" s="637">
        <v>430</v>
      </c>
      <c r="O147" s="637">
        <v>3067</v>
      </c>
      <c r="P147" s="633">
        <v>2.2757290198115308</v>
      </c>
      <c r="Q147" s="638">
        <v>7.1325581395348836</v>
      </c>
    </row>
    <row r="148" spans="1:17" ht="14.45" customHeight="1" x14ac:dyDescent="0.2">
      <c r="A148" s="627" t="s">
        <v>2084</v>
      </c>
      <c r="B148" s="628" t="s">
        <v>1865</v>
      </c>
      <c r="C148" s="628" t="s">
        <v>1869</v>
      </c>
      <c r="D148" s="628" t="s">
        <v>1896</v>
      </c>
      <c r="E148" s="628" t="s">
        <v>1897</v>
      </c>
      <c r="F148" s="637">
        <v>1</v>
      </c>
      <c r="G148" s="637">
        <v>2027.89</v>
      </c>
      <c r="H148" s="637"/>
      <c r="I148" s="637">
        <v>2027.89</v>
      </c>
      <c r="J148" s="637"/>
      <c r="K148" s="637"/>
      <c r="L148" s="637"/>
      <c r="M148" s="637"/>
      <c r="N148" s="637">
        <v>1</v>
      </c>
      <c r="O148" s="637">
        <v>1845.28</v>
      </c>
      <c r="P148" s="633"/>
      <c r="Q148" s="638">
        <v>1845.28</v>
      </c>
    </row>
    <row r="149" spans="1:17" ht="14.45" customHeight="1" x14ac:dyDescent="0.2">
      <c r="A149" s="627" t="s">
        <v>2084</v>
      </c>
      <c r="B149" s="628" t="s">
        <v>1865</v>
      </c>
      <c r="C149" s="628" t="s">
        <v>1869</v>
      </c>
      <c r="D149" s="628" t="s">
        <v>2029</v>
      </c>
      <c r="E149" s="628" t="s">
        <v>2030</v>
      </c>
      <c r="F149" s="637">
        <v>2250</v>
      </c>
      <c r="G149" s="637">
        <v>76757.819999999992</v>
      </c>
      <c r="H149" s="637">
        <v>2.4673275537854749</v>
      </c>
      <c r="I149" s="637">
        <v>34.114586666666661</v>
      </c>
      <c r="J149" s="637">
        <v>913</v>
      </c>
      <c r="K149" s="637">
        <v>31109.7</v>
      </c>
      <c r="L149" s="637">
        <v>1</v>
      </c>
      <c r="M149" s="637">
        <v>34.074151150054767</v>
      </c>
      <c r="N149" s="637">
        <v>1156</v>
      </c>
      <c r="O149" s="637">
        <v>39450.18</v>
      </c>
      <c r="P149" s="633">
        <v>1.2680990173482869</v>
      </c>
      <c r="Q149" s="638">
        <v>34.126453287197229</v>
      </c>
    </row>
    <row r="150" spans="1:17" ht="14.45" customHeight="1" x14ac:dyDescent="0.2">
      <c r="A150" s="627" t="s">
        <v>2084</v>
      </c>
      <c r="B150" s="628" t="s">
        <v>1865</v>
      </c>
      <c r="C150" s="628" t="s">
        <v>1869</v>
      </c>
      <c r="D150" s="628" t="s">
        <v>1906</v>
      </c>
      <c r="E150" s="628" t="s">
        <v>1907</v>
      </c>
      <c r="F150" s="637">
        <v>1050</v>
      </c>
      <c r="G150" s="637">
        <v>21660</v>
      </c>
      <c r="H150" s="637">
        <v>2.6151682171338191</v>
      </c>
      <c r="I150" s="637">
        <v>20.62857142857143</v>
      </c>
      <c r="J150" s="637">
        <v>407</v>
      </c>
      <c r="K150" s="637">
        <v>8282.4500000000007</v>
      </c>
      <c r="L150" s="637">
        <v>1</v>
      </c>
      <c r="M150" s="637">
        <v>20.350000000000001</v>
      </c>
      <c r="N150" s="637">
        <v>150</v>
      </c>
      <c r="O150" s="637">
        <v>3090</v>
      </c>
      <c r="P150" s="633">
        <v>0.37307801435565557</v>
      </c>
      <c r="Q150" s="638">
        <v>20.6</v>
      </c>
    </row>
    <row r="151" spans="1:17" ht="14.45" customHeight="1" x14ac:dyDescent="0.2">
      <c r="A151" s="627" t="s">
        <v>2084</v>
      </c>
      <c r="B151" s="628" t="s">
        <v>1865</v>
      </c>
      <c r="C151" s="628" t="s">
        <v>1926</v>
      </c>
      <c r="D151" s="628" t="s">
        <v>1955</v>
      </c>
      <c r="E151" s="628" t="s">
        <v>1956</v>
      </c>
      <c r="F151" s="637">
        <v>1</v>
      </c>
      <c r="G151" s="637">
        <v>682</v>
      </c>
      <c r="H151" s="637"/>
      <c r="I151" s="637">
        <v>682</v>
      </c>
      <c r="J151" s="637"/>
      <c r="K151" s="637"/>
      <c r="L151" s="637"/>
      <c r="M151" s="637"/>
      <c r="N151" s="637"/>
      <c r="O151" s="637"/>
      <c r="P151" s="633"/>
      <c r="Q151" s="638"/>
    </row>
    <row r="152" spans="1:17" ht="14.45" customHeight="1" x14ac:dyDescent="0.2">
      <c r="A152" s="627" t="s">
        <v>2084</v>
      </c>
      <c r="B152" s="628" t="s">
        <v>1865</v>
      </c>
      <c r="C152" s="628" t="s">
        <v>1926</v>
      </c>
      <c r="D152" s="628" t="s">
        <v>1961</v>
      </c>
      <c r="E152" s="628" t="s">
        <v>1962</v>
      </c>
      <c r="F152" s="637">
        <v>6</v>
      </c>
      <c r="G152" s="637">
        <v>10956</v>
      </c>
      <c r="H152" s="637">
        <v>1.9945385035499728</v>
      </c>
      <c r="I152" s="637">
        <v>1826</v>
      </c>
      <c r="J152" s="637">
        <v>3</v>
      </c>
      <c r="K152" s="637">
        <v>5493</v>
      </c>
      <c r="L152" s="637">
        <v>1</v>
      </c>
      <c r="M152" s="637">
        <v>1831</v>
      </c>
      <c r="N152" s="637">
        <v>2</v>
      </c>
      <c r="O152" s="637">
        <v>3670</v>
      </c>
      <c r="P152" s="633">
        <v>0.66812306572000724</v>
      </c>
      <c r="Q152" s="638">
        <v>1835</v>
      </c>
    </row>
    <row r="153" spans="1:17" ht="14.45" customHeight="1" x14ac:dyDescent="0.2">
      <c r="A153" s="627" t="s">
        <v>2084</v>
      </c>
      <c r="B153" s="628" t="s">
        <v>1865</v>
      </c>
      <c r="C153" s="628" t="s">
        <v>1926</v>
      </c>
      <c r="D153" s="628" t="s">
        <v>1965</v>
      </c>
      <c r="E153" s="628" t="s">
        <v>1966</v>
      </c>
      <c r="F153" s="637">
        <v>7</v>
      </c>
      <c r="G153" s="637">
        <v>24654</v>
      </c>
      <c r="H153" s="637">
        <v>1.7445513727710162</v>
      </c>
      <c r="I153" s="637">
        <v>3522</v>
      </c>
      <c r="J153" s="637">
        <v>4</v>
      </c>
      <c r="K153" s="637">
        <v>14132</v>
      </c>
      <c r="L153" s="637">
        <v>1</v>
      </c>
      <c r="M153" s="637">
        <v>3533</v>
      </c>
      <c r="N153" s="637">
        <v>1</v>
      </c>
      <c r="O153" s="637">
        <v>3543</v>
      </c>
      <c r="P153" s="633">
        <v>0.25070761392584207</v>
      </c>
      <c r="Q153" s="638">
        <v>3543</v>
      </c>
    </row>
    <row r="154" spans="1:17" ht="14.45" customHeight="1" x14ac:dyDescent="0.2">
      <c r="A154" s="627" t="s">
        <v>2084</v>
      </c>
      <c r="B154" s="628" t="s">
        <v>1865</v>
      </c>
      <c r="C154" s="628" t="s">
        <v>1926</v>
      </c>
      <c r="D154" s="628" t="s">
        <v>2041</v>
      </c>
      <c r="E154" s="628" t="s">
        <v>2042</v>
      </c>
      <c r="F154" s="637">
        <v>9</v>
      </c>
      <c r="G154" s="637">
        <v>130578</v>
      </c>
      <c r="H154" s="637">
        <v>2.9986910093007233</v>
      </c>
      <c r="I154" s="637">
        <v>14508.666666666666</v>
      </c>
      <c r="J154" s="637">
        <v>3</v>
      </c>
      <c r="K154" s="637">
        <v>43545</v>
      </c>
      <c r="L154" s="637">
        <v>1</v>
      </c>
      <c r="M154" s="637">
        <v>14515</v>
      </c>
      <c r="N154" s="637">
        <v>4</v>
      </c>
      <c r="O154" s="637">
        <v>58084</v>
      </c>
      <c r="P154" s="633">
        <v>1.3338844873119762</v>
      </c>
      <c r="Q154" s="638">
        <v>14521</v>
      </c>
    </row>
    <row r="155" spans="1:17" ht="14.45" customHeight="1" x14ac:dyDescent="0.2">
      <c r="A155" s="627" t="s">
        <v>2084</v>
      </c>
      <c r="B155" s="628" t="s">
        <v>1865</v>
      </c>
      <c r="C155" s="628" t="s">
        <v>1926</v>
      </c>
      <c r="D155" s="628" t="s">
        <v>1983</v>
      </c>
      <c r="E155" s="628" t="s">
        <v>1984</v>
      </c>
      <c r="F155" s="637">
        <v>3</v>
      </c>
      <c r="G155" s="637">
        <v>1530</v>
      </c>
      <c r="H155" s="637">
        <v>0.99609375</v>
      </c>
      <c r="I155" s="637">
        <v>510</v>
      </c>
      <c r="J155" s="637">
        <v>3</v>
      </c>
      <c r="K155" s="637">
        <v>1536</v>
      </c>
      <c r="L155" s="637">
        <v>1</v>
      </c>
      <c r="M155" s="637">
        <v>512</v>
      </c>
      <c r="N155" s="637">
        <v>5</v>
      </c>
      <c r="O155" s="637">
        <v>2570</v>
      </c>
      <c r="P155" s="633">
        <v>1.6731770833333333</v>
      </c>
      <c r="Q155" s="638">
        <v>514</v>
      </c>
    </row>
    <row r="156" spans="1:17" ht="14.45" customHeight="1" x14ac:dyDescent="0.2">
      <c r="A156" s="627" t="s">
        <v>2084</v>
      </c>
      <c r="B156" s="628" t="s">
        <v>1865</v>
      </c>
      <c r="C156" s="628" t="s">
        <v>1926</v>
      </c>
      <c r="D156" s="628" t="s">
        <v>1987</v>
      </c>
      <c r="E156" s="628" t="s">
        <v>1988</v>
      </c>
      <c r="F156" s="637"/>
      <c r="G156" s="637"/>
      <c r="H156" s="637"/>
      <c r="I156" s="637"/>
      <c r="J156" s="637">
        <v>0</v>
      </c>
      <c r="K156" s="637">
        <v>0</v>
      </c>
      <c r="L156" s="637"/>
      <c r="M156" s="637"/>
      <c r="N156" s="637"/>
      <c r="O156" s="637"/>
      <c r="P156" s="633"/>
      <c r="Q156" s="638"/>
    </row>
    <row r="157" spans="1:17" ht="14.45" customHeight="1" x14ac:dyDescent="0.2">
      <c r="A157" s="627" t="s">
        <v>2085</v>
      </c>
      <c r="B157" s="628" t="s">
        <v>1865</v>
      </c>
      <c r="C157" s="628" t="s">
        <v>1866</v>
      </c>
      <c r="D157" s="628" t="s">
        <v>2023</v>
      </c>
      <c r="E157" s="628" t="s">
        <v>2024</v>
      </c>
      <c r="F157" s="637">
        <v>0.60000000000000009</v>
      </c>
      <c r="G157" s="637">
        <v>451.47999999999996</v>
      </c>
      <c r="H157" s="637"/>
      <c r="I157" s="637">
        <v>752.46666666666647</v>
      </c>
      <c r="J157" s="637"/>
      <c r="K157" s="637"/>
      <c r="L157" s="637"/>
      <c r="M157" s="637"/>
      <c r="N157" s="637"/>
      <c r="O157" s="637"/>
      <c r="P157" s="633"/>
      <c r="Q157" s="638"/>
    </row>
    <row r="158" spans="1:17" ht="14.45" customHeight="1" x14ac:dyDescent="0.2">
      <c r="A158" s="627" t="s">
        <v>2085</v>
      </c>
      <c r="B158" s="628" t="s">
        <v>1865</v>
      </c>
      <c r="C158" s="628" t="s">
        <v>1866</v>
      </c>
      <c r="D158" s="628" t="s">
        <v>2026</v>
      </c>
      <c r="E158" s="628" t="s">
        <v>2024</v>
      </c>
      <c r="F158" s="637"/>
      <c r="G158" s="637"/>
      <c r="H158" s="637"/>
      <c r="I158" s="637"/>
      <c r="J158" s="637"/>
      <c r="K158" s="637"/>
      <c r="L158" s="637"/>
      <c r="M158" s="637"/>
      <c r="N158" s="637">
        <v>0.7</v>
      </c>
      <c r="O158" s="637">
        <v>458.86</v>
      </c>
      <c r="P158" s="633"/>
      <c r="Q158" s="638">
        <v>655.51428571428573</v>
      </c>
    </row>
    <row r="159" spans="1:17" ht="14.45" customHeight="1" x14ac:dyDescent="0.2">
      <c r="A159" s="627" t="s">
        <v>2085</v>
      </c>
      <c r="B159" s="628" t="s">
        <v>1865</v>
      </c>
      <c r="C159" s="628" t="s">
        <v>1869</v>
      </c>
      <c r="D159" s="628" t="s">
        <v>1872</v>
      </c>
      <c r="E159" s="628" t="s">
        <v>1873</v>
      </c>
      <c r="F159" s="637">
        <v>28</v>
      </c>
      <c r="G159" s="637">
        <v>72.239999999999995</v>
      </c>
      <c r="H159" s="637">
        <v>0.16868257600523046</v>
      </c>
      <c r="I159" s="637">
        <v>2.5799999999999996</v>
      </c>
      <c r="J159" s="637">
        <v>161</v>
      </c>
      <c r="K159" s="637">
        <v>428.26</v>
      </c>
      <c r="L159" s="637">
        <v>1</v>
      </c>
      <c r="M159" s="637">
        <v>2.66</v>
      </c>
      <c r="N159" s="637">
        <v>64</v>
      </c>
      <c r="O159" s="637">
        <v>159.36000000000001</v>
      </c>
      <c r="P159" s="633">
        <v>0.37211040022416292</v>
      </c>
      <c r="Q159" s="638">
        <v>2.4900000000000002</v>
      </c>
    </row>
    <row r="160" spans="1:17" ht="14.45" customHeight="1" x14ac:dyDescent="0.2">
      <c r="A160" s="627" t="s">
        <v>2085</v>
      </c>
      <c r="B160" s="628" t="s">
        <v>1865</v>
      </c>
      <c r="C160" s="628" t="s">
        <v>1869</v>
      </c>
      <c r="D160" s="628" t="s">
        <v>1874</v>
      </c>
      <c r="E160" s="628" t="s">
        <v>1875</v>
      </c>
      <c r="F160" s="637">
        <v>172</v>
      </c>
      <c r="G160" s="637">
        <v>1236.68</v>
      </c>
      <c r="H160" s="637">
        <v>1.7711134980307914</v>
      </c>
      <c r="I160" s="637">
        <v>7.19</v>
      </c>
      <c r="J160" s="637">
        <v>95</v>
      </c>
      <c r="K160" s="637">
        <v>698.25</v>
      </c>
      <c r="L160" s="637">
        <v>1</v>
      </c>
      <c r="M160" s="637">
        <v>7.35</v>
      </c>
      <c r="N160" s="637">
        <v>79</v>
      </c>
      <c r="O160" s="637">
        <v>564.85</v>
      </c>
      <c r="P160" s="633">
        <v>0.80895094880057294</v>
      </c>
      <c r="Q160" s="638">
        <v>7.15</v>
      </c>
    </row>
    <row r="161" spans="1:17" ht="14.45" customHeight="1" x14ac:dyDescent="0.2">
      <c r="A161" s="627" t="s">
        <v>2085</v>
      </c>
      <c r="B161" s="628" t="s">
        <v>1865</v>
      </c>
      <c r="C161" s="628" t="s">
        <v>1869</v>
      </c>
      <c r="D161" s="628" t="s">
        <v>1880</v>
      </c>
      <c r="E161" s="628" t="s">
        <v>1881</v>
      </c>
      <c r="F161" s="637">
        <v>113</v>
      </c>
      <c r="G161" s="637">
        <v>1038.54</v>
      </c>
      <c r="H161" s="637">
        <v>1.9465811965811965</v>
      </c>
      <c r="I161" s="637">
        <v>9.190619469026549</v>
      </c>
      <c r="J161" s="637">
        <v>57</v>
      </c>
      <c r="K161" s="637">
        <v>533.52</v>
      </c>
      <c r="L161" s="637">
        <v>1</v>
      </c>
      <c r="M161" s="637">
        <v>9.36</v>
      </c>
      <c r="N161" s="637">
        <v>37.200000000000003</v>
      </c>
      <c r="O161" s="637">
        <v>343.72</v>
      </c>
      <c r="P161" s="633">
        <v>0.64424951267056541</v>
      </c>
      <c r="Q161" s="638">
        <v>9.2397849462365595</v>
      </c>
    </row>
    <row r="162" spans="1:17" ht="14.45" customHeight="1" x14ac:dyDescent="0.2">
      <c r="A162" s="627" t="s">
        <v>2085</v>
      </c>
      <c r="B162" s="628" t="s">
        <v>1865</v>
      </c>
      <c r="C162" s="628" t="s">
        <v>1869</v>
      </c>
      <c r="D162" s="628" t="s">
        <v>1884</v>
      </c>
      <c r="E162" s="628" t="s">
        <v>1885</v>
      </c>
      <c r="F162" s="637">
        <v>107</v>
      </c>
      <c r="G162" s="637">
        <v>1093.55</v>
      </c>
      <c r="H162" s="637">
        <v>0.93516166824871516</v>
      </c>
      <c r="I162" s="637">
        <v>10.220093457943925</v>
      </c>
      <c r="J162" s="637">
        <v>113.6</v>
      </c>
      <c r="K162" s="637">
        <v>1169.3699999999999</v>
      </c>
      <c r="L162" s="637">
        <v>1</v>
      </c>
      <c r="M162" s="637">
        <v>10.293749999999999</v>
      </c>
      <c r="N162" s="637">
        <v>148</v>
      </c>
      <c r="O162" s="637">
        <v>1528.8300000000002</v>
      </c>
      <c r="P162" s="633">
        <v>1.3073962903101672</v>
      </c>
      <c r="Q162" s="638">
        <v>10.329932432432434</v>
      </c>
    </row>
    <row r="163" spans="1:17" ht="14.45" customHeight="1" x14ac:dyDescent="0.2">
      <c r="A163" s="627" t="s">
        <v>2085</v>
      </c>
      <c r="B163" s="628" t="s">
        <v>1865</v>
      </c>
      <c r="C163" s="628" t="s">
        <v>1869</v>
      </c>
      <c r="D163" s="628" t="s">
        <v>1890</v>
      </c>
      <c r="E163" s="628" t="s">
        <v>1891</v>
      </c>
      <c r="F163" s="637">
        <v>240</v>
      </c>
      <c r="G163" s="637">
        <v>5016</v>
      </c>
      <c r="H163" s="637"/>
      <c r="I163" s="637">
        <v>20.9</v>
      </c>
      <c r="J163" s="637"/>
      <c r="K163" s="637"/>
      <c r="L163" s="637"/>
      <c r="M163" s="637"/>
      <c r="N163" s="637"/>
      <c r="O163" s="637"/>
      <c r="P163" s="633"/>
      <c r="Q163" s="638"/>
    </row>
    <row r="164" spans="1:17" ht="14.45" customHeight="1" x14ac:dyDescent="0.2">
      <c r="A164" s="627" t="s">
        <v>2085</v>
      </c>
      <c r="B164" s="628" t="s">
        <v>1865</v>
      </c>
      <c r="C164" s="628" t="s">
        <v>1869</v>
      </c>
      <c r="D164" s="628" t="s">
        <v>1896</v>
      </c>
      <c r="E164" s="628" t="s">
        <v>1897</v>
      </c>
      <c r="F164" s="637">
        <v>1</v>
      </c>
      <c r="G164" s="637">
        <v>1817.79</v>
      </c>
      <c r="H164" s="637">
        <v>1</v>
      </c>
      <c r="I164" s="637">
        <v>1817.79</v>
      </c>
      <c r="J164" s="637">
        <v>1</v>
      </c>
      <c r="K164" s="637">
        <v>1817.79</v>
      </c>
      <c r="L164" s="637">
        <v>1</v>
      </c>
      <c r="M164" s="637">
        <v>1817.79</v>
      </c>
      <c r="N164" s="637"/>
      <c r="O164" s="637"/>
      <c r="P164" s="633"/>
      <c r="Q164" s="638"/>
    </row>
    <row r="165" spans="1:17" ht="14.45" customHeight="1" x14ac:dyDescent="0.2">
      <c r="A165" s="627" t="s">
        <v>2085</v>
      </c>
      <c r="B165" s="628" t="s">
        <v>1865</v>
      </c>
      <c r="C165" s="628" t="s">
        <v>1869</v>
      </c>
      <c r="D165" s="628" t="s">
        <v>1900</v>
      </c>
      <c r="E165" s="628" t="s">
        <v>1901</v>
      </c>
      <c r="F165" s="637">
        <v>202</v>
      </c>
      <c r="G165" s="637">
        <v>757.5</v>
      </c>
      <c r="H165" s="637"/>
      <c r="I165" s="637">
        <v>3.75</v>
      </c>
      <c r="J165" s="637"/>
      <c r="K165" s="637"/>
      <c r="L165" s="637"/>
      <c r="M165" s="637"/>
      <c r="N165" s="637"/>
      <c r="O165" s="637"/>
      <c r="P165" s="633"/>
      <c r="Q165" s="638"/>
    </row>
    <row r="166" spans="1:17" ht="14.45" customHeight="1" x14ac:dyDescent="0.2">
      <c r="A166" s="627" t="s">
        <v>2085</v>
      </c>
      <c r="B166" s="628" t="s">
        <v>1865</v>
      </c>
      <c r="C166" s="628" t="s">
        <v>1869</v>
      </c>
      <c r="D166" s="628" t="s">
        <v>2029</v>
      </c>
      <c r="E166" s="628" t="s">
        <v>2030</v>
      </c>
      <c r="F166" s="637">
        <v>275</v>
      </c>
      <c r="G166" s="637">
        <v>9392.1699999999983</v>
      </c>
      <c r="H166" s="637">
        <v>0.41707387473800117</v>
      </c>
      <c r="I166" s="637">
        <v>34.153345454545445</v>
      </c>
      <c r="J166" s="637">
        <v>660</v>
      </c>
      <c r="K166" s="637">
        <v>22519.200000000004</v>
      </c>
      <c r="L166" s="637">
        <v>1</v>
      </c>
      <c r="M166" s="637">
        <v>34.120000000000005</v>
      </c>
      <c r="N166" s="637">
        <v>411</v>
      </c>
      <c r="O166" s="637">
        <v>14025.150000000001</v>
      </c>
      <c r="P166" s="633">
        <v>0.6228085367153362</v>
      </c>
      <c r="Q166" s="638">
        <v>34.124452554744529</v>
      </c>
    </row>
    <row r="167" spans="1:17" ht="14.45" customHeight="1" x14ac:dyDescent="0.2">
      <c r="A167" s="627" t="s">
        <v>2085</v>
      </c>
      <c r="B167" s="628" t="s">
        <v>1865</v>
      </c>
      <c r="C167" s="628" t="s">
        <v>1926</v>
      </c>
      <c r="D167" s="628" t="s">
        <v>1945</v>
      </c>
      <c r="E167" s="628" t="s">
        <v>1946</v>
      </c>
      <c r="F167" s="637">
        <v>1</v>
      </c>
      <c r="G167" s="637">
        <v>1350</v>
      </c>
      <c r="H167" s="637">
        <v>0.49742078113485633</v>
      </c>
      <c r="I167" s="637">
        <v>1350</v>
      </c>
      <c r="J167" s="637">
        <v>2</v>
      </c>
      <c r="K167" s="637">
        <v>2714</v>
      </c>
      <c r="L167" s="637">
        <v>1</v>
      </c>
      <c r="M167" s="637">
        <v>1357</v>
      </c>
      <c r="N167" s="637">
        <v>2</v>
      </c>
      <c r="O167" s="637">
        <v>2724</v>
      </c>
      <c r="P167" s="633">
        <v>1.0036845983787768</v>
      </c>
      <c r="Q167" s="638">
        <v>1362</v>
      </c>
    </row>
    <row r="168" spans="1:17" ht="14.45" customHeight="1" x14ac:dyDescent="0.2">
      <c r="A168" s="627" t="s">
        <v>2085</v>
      </c>
      <c r="B168" s="628" t="s">
        <v>1865</v>
      </c>
      <c r="C168" s="628" t="s">
        <v>1926</v>
      </c>
      <c r="D168" s="628" t="s">
        <v>1947</v>
      </c>
      <c r="E168" s="628" t="s">
        <v>1948</v>
      </c>
      <c r="F168" s="637">
        <v>3</v>
      </c>
      <c r="G168" s="637">
        <v>4296</v>
      </c>
      <c r="H168" s="637">
        <v>0.99652052887961029</v>
      </c>
      <c r="I168" s="637">
        <v>1432</v>
      </c>
      <c r="J168" s="637">
        <v>3</v>
      </c>
      <c r="K168" s="637">
        <v>4311</v>
      </c>
      <c r="L168" s="637">
        <v>1</v>
      </c>
      <c r="M168" s="637">
        <v>1437</v>
      </c>
      <c r="N168" s="637">
        <v>1</v>
      </c>
      <c r="O168" s="637">
        <v>1441</v>
      </c>
      <c r="P168" s="633">
        <v>0.3342611922987706</v>
      </c>
      <c r="Q168" s="638">
        <v>1441</v>
      </c>
    </row>
    <row r="169" spans="1:17" ht="14.45" customHeight="1" x14ac:dyDescent="0.2">
      <c r="A169" s="627" t="s">
        <v>2085</v>
      </c>
      <c r="B169" s="628" t="s">
        <v>1865</v>
      </c>
      <c r="C169" s="628" t="s">
        <v>1926</v>
      </c>
      <c r="D169" s="628" t="s">
        <v>1949</v>
      </c>
      <c r="E169" s="628" t="s">
        <v>1950</v>
      </c>
      <c r="F169" s="637">
        <v>3</v>
      </c>
      <c r="G169" s="637">
        <v>5743</v>
      </c>
      <c r="H169" s="637">
        <v>0.99704861111111109</v>
      </c>
      <c r="I169" s="637">
        <v>1914.3333333333333</v>
      </c>
      <c r="J169" s="637">
        <v>3</v>
      </c>
      <c r="K169" s="637">
        <v>5760</v>
      </c>
      <c r="L169" s="637">
        <v>1</v>
      </c>
      <c r="M169" s="637">
        <v>1920</v>
      </c>
      <c r="N169" s="637">
        <v>4</v>
      </c>
      <c r="O169" s="637">
        <v>7700</v>
      </c>
      <c r="P169" s="633">
        <v>1.3368055555555556</v>
      </c>
      <c r="Q169" s="638">
        <v>1925</v>
      </c>
    </row>
    <row r="170" spans="1:17" ht="14.45" customHeight="1" x14ac:dyDescent="0.2">
      <c r="A170" s="627" t="s">
        <v>2085</v>
      </c>
      <c r="B170" s="628" t="s">
        <v>1865</v>
      </c>
      <c r="C170" s="628" t="s">
        <v>1926</v>
      </c>
      <c r="D170" s="628" t="s">
        <v>1955</v>
      </c>
      <c r="E170" s="628" t="s">
        <v>1956</v>
      </c>
      <c r="F170" s="637">
        <v>1</v>
      </c>
      <c r="G170" s="637">
        <v>682</v>
      </c>
      <c r="H170" s="637">
        <v>0.99562043795620436</v>
      </c>
      <c r="I170" s="637">
        <v>682</v>
      </c>
      <c r="J170" s="637">
        <v>1</v>
      </c>
      <c r="K170" s="637">
        <v>685</v>
      </c>
      <c r="L170" s="637">
        <v>1</v>
      </c>
      <c r="M170" s="637">
        <v>685</v>
      </c>
      <c r="N170" s="637"/>
      <c r="O170" s="637"/>
      <c r="P170" s="633"/>
      <c r="Q170" s="638"/>
    </row>
    <row r="171" spans="1:17" ht="14.45" customHeight="1" x14ac:dyDescent="0.2">
      <c r="A171" s="627" t="s">
        <v>2085</v>
      </c>
      <c r="B171" s="628" t="s">
        <v>1865</v>
      </c>
      <c r="C171" s="628" t="s">
        <v>1926</v>
      </c>
      <c r="D171" s="628" t="s">
        <v>1961</v>
      </c>
      <c r="E171" s="628" t="s">
        <v>1962</v>
      </c>
      <c r="F171" s="637">
        <v>4</v>
      </c>
      <c r="G171" s="637">
        <v>7304</v>
      </c>
      <c r="H171" s="637">
        <v>3.9890770070999455</v>
      </c>
      <c r="I171" s="637">
        <v>1826</v>
      </c>
      <c r="J171" s="637">
        <v>1</v>
      </c>
      <c r="K171" s="637">
        <v>1831</v>
      </c>
      <c r="L171" s="637">
        <v>1</v>
      </c>
      <c r="M171" s="637">
        <v>1831</v>
      </c>
      <c r="N171" s="637">
        <v>3</v>
      </c>
      <c r="O171" s="637">
        <v>5505</v>
      </c>
      <c r="P171" s="633">
        <v>3.0065537957400328</v>
      </c>
      <c r="Q171" s="638">
        <v>1835</v>
      </c>
    </row>
    <row r="172" spans="1:17" ht="14.45" customHeight="1" x14ac:dyDescent="0.2">
      <c r="A172" s="627" t="s">
        <v>2085</v>
      </c>
      <c r="B172" s="628" t="s">
        <v>1865</v>
      </c>
      <c r="C172" s="628" t="s">
        <v>1926</v>
      </c>
      <c r="D172" s="628" t="s">
        <v>1963</v>
      </c>
      <c r="E172" s="628" t="s">
        <v>1964</v>
      </c>
      <c r="F172" s="637">
        <v>1</v>
      </c>
      <c r="G172" s="637">
        <v>430</v>
      </c>
      <c r="H172" s="637"/>
      <c r="I172" s="637">
        <v>430</v>
      </c>
      <c r="J172" s="637"/>
      <c r="K172" s="637"/>
      <c r="L172" s="637"/>
      <c r="M172" s="637"/>
      <c r="N172" s="637"/>
      <c r="O172" s="637"/>
      <c r="P172" s="633"/>
      <c r="Q172" s="638"/>
    </row>
    <row r="173" spans="1:17" ht="14.45" customHeight="1" x14ac:dyDescent="0.2">
      <c r="A173" s="627" t="s">
        <v>2085</v>
      </c>
      <c r="B173" s="628" t="s">
        <v>1865</v>
      </c>
      <c r="C173" s="628" t="s">
        <v>1926</v>
      </c>
      <c r="D173" s="628" t="s">
        <v>2041</v>
      </c>
      <c r="E173" s="628" t="s">
        <v>2042</v>
      </c>
      <c r="F173" s="637">
        <v>3</v>
      </c>
      <c r="G173" s="637">
        <v>43527</v>
      </c>
      <c r="H173" s="637">
        <v>0.99958663451601792</v>
      </c>
      <c r="I173" s="637">
        <v>14509</v>
      </c>
      <c r="J173" s="637">
        <v>3</v>
      </c>
      <c r="K173" s="637">
        <v>43545</v>
      </c>
      <c r="L173" s="637">
        <v>1</v>
      </c>
      <c r="M173" s="637">
        <v>14515</v>
      </c>
      <c r="N173" s="637">
        <v>3</v>
      </c>
      <c r="O173" s="637">
        <v>43563</v>
      </c>
      <c r="P173" s="633">
        <v>1.0004133654839822</v>
      </c>
      <c r="Q173" s="638">
        <v>14521</v>
      </c>
    </row>
    <row r="174" spans="1:17" ht="14.45" customHeight="1" x14ac:dyDescent="0.2">
      <c r="A174" s="627" t="s">
        <v>2085</v>
      </c>
      <c r="B174" s="628" t="s">
        <v>1865</v>
      </c>
      <c r="C174" s="628" t="s">
        <v>1926</v>
      </c>
      <c r="D174" s="628" t="s">
        <v>1981</v>
      </c>
      <c r="E174" s="628" t="s">
        <v>1982</v>
      </c>
      <c r="F174" s="637">
        <v>1</v>
      </c>
      <c r="G174" s="637">
        <v>1343</v>
      </c>
      <c r="H174" s="637"/>
      <c r="I174" s="637">
        <v>1343</v>
      </c>
      <c r="J174" s="637"/>
      <c r="K174" s="637"/>
      <c r="L174" s="637"/>
      <c r="M174" s="637"/>
      <c r="N174" s="637"/>
      <c r="O174" s="637"/>
      <c r="P174" s="633"/>
      <c r="Q174" s="638"/>
    </row>
    <row r="175" spans="1:17" ht="14.45" customHeight="1" x14ac:dyDescent="0.2">
      <c r="A175" s="627" t="s">
        <v>2085</v>
      </c>
      <c r="B175" s="628" t="s">
        <v>1865</v>
      </c>
      <c r="C175" s="628" t="s">
        <v>1926</v>
      </c>
      <c r="D175" s="628" t="s">
        <v>1983</v>
      </c>
      <c r="E175" s="628" t="s">
        <v>1984</v>
      </c>
      <c r="F175" s="637">
        <v>1</v>
      </c>
      <c r="G175" s="637">
        <v>511</v>
      </c>
      <c r="H175" s="637">
        <v>0.998046875</v>
      </c>
      <c r="I175" s="637">
        <v>511</v>
      </c>
      <c r="J175" s="637">
        <v>1</v>
      </c>
      <c r="K175" s="637">
        <v>512</v>
      </c>
      <c r="L175" s="637">
        <v>1</v>
      </c>
      <c r="M175" s="637">
        <v>512</v>
      </c>
      <c r="N175" s="637">
        <v>1</v>
      </c>
      <c r="O175" s="637">
        <v>514</v>
      </c>
      <c r="P175" s="633">
        <v>1.00390625</v>
      </c>
      <c r="Q175" s="638">
        <v>514</v>
      </c>
    </row>
    <row r="176" spans="1:17" ht="14.45" customHeight="1" x14ac:dyDescent="0.2">
      <c r="A176" s="627" t="s">
        <v>2085</v>
      </c>
      <c r="B176" s="628" t="s">
        <v>1865</v>
      </c>
      <c r="C176" s="628" t="s">
        <v>1926</v>
      </c>
      <c r="D176" s="628" t="s">
        <v>1985</v>
      </c>
      <c r="E176" s="628" t="s">
        <v>1986</v>
      </c>
      <c r="F176" s="637">
        <v>1</v>
      </c>
      <c r="G176" s="637">
        <v>2333</v>
      </c>
      <c r="H176" s="637"/>
      <c r="I176" s="637">
        <v>2333</v>
      </c>
      <c r="J176" s="637"/>
      <c r="K176" s="637"/>
      <c r="L176" s="637"/>
      <c r="M176" s="637"/>
      <c r="N176" s="637"/>
      <c r="O176" s="637"/>
      <c r="P176" s="633"/>
      <c r="Q176" s="638"/>
    </row>
    <row r="177" spans="1:17" ht="14.45" customHeight="1" x14ac:dyDescent="0.2">
      <c r="A177" s="627" t="s">
        <v>2085</v>
      </c>
      <c r="B177" s="628" t="s">
        <v>1865</v>
      </c>
      <c r="C177" s="628" t="s">
        <v>1926</v>
      </c>
      <c r="D177" s="628" t="s">
        <v>1997</v>
      </c>
      <c r="E177" s="628" t="s">
        <v>1998</v>
      </c>
      <c r="F177" s="637"/>
      <c r="G177" s="637"/>
      <c r="H177" s="637"/>
      <c r="I177" s="637"/>
      <c r="J177" s="637"/>
      <c r="K177" s="637"/>
      <c r="L177" s="637"/>
      <c r="M177" s="637"/>
      <c r="N177" s="637">
        <v>1</v>
      </c>
      <c r="O177" s="637">
        <v>529</v>
      </c>
      <c r="P177" s="633"/>
      <c r="Q177" s="638">
        <v>529</v>
      </c>
    </row>
    <row r="178" spans="1:17" ht="14.45" customHeight="1" x14ac:dyDescent="0.2">
      <c r="A178" s="627" t="s">
        <v>2085</v>
      </c>
      <c r="B178" s="628" t="s">
        <v>1865</v>
      </c>
      <c r="C178" s="628" t="s">
        <v>1926</v>
      </c>
      <c r="D178" s="628" t="s">
        <v>2005</v>
      </c>
      <c r="E178" s="628" t="s">
        <v>2006</v>
      </c>
      <c r="F178" s="637">
        <v>1</v>
      </c>
      <c r="G178" s="637">
        <v>719</v>
      </c>
      <c r="H178" s="637"/>
      <c r="I178" s="637">
        <v>719</v>
      </c>
      <c r="J178" s="637"/>
      <c r="K178" s="637"/>
      <c r="L178" s="637"/>
      <c r="M178" s="637"/>
      <c r="N178" s="637"/>
      <c r="O178" s="637"/>
      <c r="P178" s="633"/>
      <c r="Q178" s="638"/>
    </row>
    <row r="179" spans="1:17" ht="14.45" customHeight="1" x14ac:dyDescent="0.2">
      <c r="A179" s="627" t="s">
        <v>2086</v>
      </c>
      <c r="B179" s="628" t="s">
        <v>1865</v>
      </c>
      <c r="C179" s="628" t="s">
        <v>1866</v>
      </c>
      <c r="D179" s="628" t="s">
        <v>2023</v>
      </c>
      <c r="E179" s="628" t="s">
        <v>2024</v>
      </c>
      <c r="F179" s="637">
        <v>3.1</v>
      </c>
      <c r="G179" s="637">
        <v>3079.2799999999997</v>
      </c>
      <c r="H179" s="637"/>
      <c r="I179" s="637">
        <v>993.316129032258</v>
      </c>
      <c r="J179" s="637"/>
      <c r="K179" s="637"/>
      <c r="L179" s="637"/>
      <c r="M179" s="637"/>
      <c r="N179" s="637"/>
      <c r="O179" s="637"/>
      <c r="P179" s="633"/>
      <c r="Q179" s="638"/>
    </row>
    <row r="180" spans="1:17" ht="14.45" customHeight="1" x14ac:dyDescent="0.2">
      <c r="A180" s="627" t="s">
        <v>2086</v>
      </c>
      <c r="B180" s="628" t="s">
        <v>1865</v>
      </c>
      <c r="C180" s="628" t="s">
        <v>1866</v>
      </c>
      <c r="D180" s="628" t="s">
        <v>2026</v>
      </c>
      <c r="E180" s="628" t="s">
        <v>2024</v>
      </c>
      <c r="F180" s="637"/>
      <c r="G180" s="637"/>
      <c r="H180" s="637"/>
      <c r="I180" s="637"/>
      <c r="J180" s="637">
        <v>2.0999999999999996</v>
      </c>
      <c r="K180" s="637">
        <v>1376.59</v>
      </c>
      <c r="L180" s="637">
        <v>1</v>
      </c>
      <c r="M180" s="637">
        <v>655.51904761904768</v>
      </c>
      <c r="N180" s="637"/>
      <c r="O180" s="637"/>
      <c r="P180" s="633"/>
      <c r="Q180" s="638"/>
    </row>
    <row r="181" spans="1:17" ht="14.45" customHeight="1" x14ac:dyDescent="0.2">
      <c r="A181" s="627" t="s">
        <v>2086</v>
      </c>
      <c r="B181" s="628" t="s">
        <v>1865</v>
      </c>
      <c r="C181" s="628" t="s">
        <v>1869</v>
      </c>
      <c r="D181" s="628" t="s">
        <v>1874</v>
      </c>
      <c r="E181" s="628" t="s">
        <v>1875</v>
      </c>
      <c r="F181" s="637">
        <v>1630</v>
      </c>
      <c r="G181" s="637">
        <v>11719.7</v>
      </c>
      <c r="H181" s="637">
        <v>12.697399783315277</v>
      </c>
      <c r="I181" s="637">
        <v>7.19</v>
      </c>
      <c r="J181" s="637">
        <v>130</v>
      </c>
      <c r="K181" s="637">
        <v>923</v>
      </c>
      <c r="L181" s="637">
        <v>1</v>
      </c>
      <c r="M181" s="637">
        <v>7.1</v>
      </c>
      <c r="N181" s="637">
        <v>445</v>
      </c>
      <c r="O181" s="637">
        <v>3181.75</v>
      </c>
      <c r="P181" s="633">
        <v>3.4471830985915495</v>
      </c>
      <c r="Q181" s="638">
        <v>7.15</v>
      </c>
    </row>
    <row r="182" spans="1:17" ht="14.45" customHeight="1" x14ac:dyDescent="0.2">
      <c r="A182" s="627" t="s">
        <v>2086</v>
      </c>
      <c r="B182" s="628" t="s">
        <v>1865</v>
      </c>
      <c r="C182" s="628" t="s">
        <v>1869</v>
      </c>
      <c r="D182" s="628" t="s">
        <v>1878</v>
      </c>
      <c r="E182" s="628" t="s">
        <v>1879</v>
      </c>
      <c r="F182" s="637"/>
      <c r="G182" s="637"/>
      <c r="H182" s="637"/>
      <c r="I182" s="637"/>
      <c r="J182" s="637">
        <v>280</v>
      </c>
      <c r="K182" s="637">
        <v>1503.6</v>
      </c>
      <c r="L182" s="637">
        <v>1</v>
      </c>
      <c r="M182" s="637">
        <v>5.37</v>
      </c>
      <c r="N182" s="637"/>
      <c r="O182" s="637"/>
      <c r="P182" s="633"/>
      <c r="Q182" s="638"/>
    </row>
    <row r="183" spans="1:17" ht="14.45" customHeight="1" x14ac:dyDescent="0.2">
      <c r="A183" s="627" t="s">
        <v>2086</v>
      </c>
      <c r="B183" s="628" t="s">
        <v>1865</v>
      </c>
      <c r="C183" s="628" t="s">
        <v>1869</v>
      </c>
      <c r="D183" s="628" t="s">
        <v>1890</v>
      </c>
      <c r="E183" s="628" t="s">
        <v>1891</v>
      </c>
      <c r="F183" s="637">
        <v>2245</v>
      </c>
      <c r="G183" s="637">
        <v>45012.25</v>
      </c>
      <c r="H183" s="637">
        <v>0.43813235101592279</v>
      </c>
      <c r="I183" s="637">
        <v>20.05</v>
      </c>
      <c r="J183" s="637">
        <v>5088</v>
      </c>
      <c r="K183" s="637">
        <v>102736.65</v>
      </c>
      <c r="L183" s="637">
        <v>1</v>
      </c>
      <c r="M183" s="637">
        <v>20.191951650943395</v>
      </c>
      <c r="N183" s="637">
        <v>490</v>
      </c>
      <c r="O183" s="637">
        <v>9829.4</v>
      </c>
      <c r="P183" s="633">
        <v>9.5675691196861104E-2</v>
      </c>
      <c r="Q183" s="638">
        <v>20.059999999999999</v>
      </c>
    </row>
    <row r="184" spans="1:17" ht="14.45" customHeight="1" x14ac:dyDescent="0.2">
      <c r="A184" s="627" t="s">
        <v>2086</v>
      </c>
      <c r="B184" s="628" t="s">
        <v>1865</v>
      </c>
      <c r="C184" s="628" t="s">
        <v>1869</v>
      </c>
      <c r="D184" s="628" t="s">
        <v>1896</v>
      </c>
      <c r="E184" s="628" t="s">
        <v>1897</v>
      </c>
      <c r="F184" s="637">
        <v>4</v>
      </c>
      <c r="G184" s="637">
        <v>7901.46</v>
      </c>
      <c r="H184" s="637"/>
      <c r="I184" s="637">
        <v>1975.365</v>
      </c>
      <c r="J184" s="637"/>
      <c r="K184" s="637"/>
      <c r="L184" s="637"/>
      <c r="M184" s="637"/>
      <c r="N184" s="637"/>
      <c r="O184" s="637"/>
      <c r="P184" s="633"/>
      <c r="Q184" s="638"/>
    </row>
    <row r="185" spans="1:17" ht="14.45" customHeight="1" x14ac:dyDescent="0.2">
      <c r="A185" s="627" t="s">
        <v>2086</v>
      </c>
      <c r="B185" s="628" t="s">
        <v>1865</v>
      </c>
      <c r="C185" s="628" t="s">
        <v>1869</v>
      </c>
      <c r="D185" s="628" t="s">
        <v>1900</v>
      </c>
      <c r="E185" s="628" t="s">
        <v>1901</v>
      </c>
      <c r="F185" s="637">
        <v>1526</v>
      </c>
      <c r="G185" s="637">
        <v>5722.5</v>
      </c>
      <c r="H185" s="637"/>
      <c r="I185" s="637">
        <v>3.75</v>
      </c>
      <c r="J185" s="637"/>
      <c r="K185" s="637"/>
      <c r="L185" s="637"/>
      <c r="M185" s="637"/>
      <c r="N185" s="637"/>
      <c r="O185" s="637"/>
      <c r="P185" s="633"/>
      <c r="Q185" s="638"/>
    </row>
    <row r="186" spans="1:17" ht="14.45" customHeight="1" x14ac:dyDescent="0.2">
      <c r="A186" s="627" t="s">
        <v>2086</v>
      </c>
      <c r="B186" s="628" t="s">
        <v>1865</v>
      </c>
      <c r="C186" s="628" t="s">
        <v>1869</v>
      </c>
      <c r="D186" s="628" t="s">
        <v>2029</v>
      </c>
      <c r="E186" s="628" t="s">
        <v>2030</v>
      </c>
      <c r="F186" s="637">
        <v>2062</v>
      </c>
      <c r="G186" s="637">
        <v>70215.23000000001</v>
      </c>
      <c r="H186" s="637">
        <v>0.89418769080144145</v>
      </c>
      <c r="I186" s="637">
        <v>34.052002909796322</v>
      </c>
      <c r="J186" s="637">
        <v>2310</v>
      </c>
      <c r="K186" s="637">
        <v>78524.039999999994</v>
      </c>
      <c r="L186" s="637">
        <v>1</v>
      </c>
      <c r="M186" s="637">
        <v>33.99309090909091</v>
      </c>
      <c r="N186" s="637">
        <v>427</v>
      </c>
      <c r="O186" s="637">
        <v>14573.510000000002</v>
      </c>
      <c r="P186" s="633">
        <v>0.18559297254700602</v>
      </c>
      <c r="Q186" s="638">
        <v>34.130000000000003</v>
      </c>
    </row>
    <row r="187" spans="1:17" ht="14.45" customHeight="1" x14ac:dyDescent="0.2">
      <c r="A187" s="627" t="s">
        <v>2086</v>
      </c>
      <c r="B187" s="628" t="s">
        <v>1865</v>
      </c>
      <c r="C187" s="628" t="s">
        <v>1926</v>
      </c>
      <c r="D187" s="628" t="s">
        <v>1931</v>
      </c>
      <c r="E187" s="628" t="s">
        <v>1932</v>
      </c>
      <c r="F187" s="637"/>
      <c r="G187" s="637"/>
      <c r="H187" s="637"/>
      <c r="I187" s="637"/>
      <c r="J187" s="637">
        <v>1</v>
      </c>
      <c r="K187" s="637">
        <v>179</v>
      </c>
      <c r="L187" s="637">
        <v>1</v>
      </c>
      <c r="M187" s="637">
        <v>179</v>
      </c>
      <c r="N187" s="637"/>
      <c r="O187" s="637"/>
      <c r="P187" s="633"/>
      <c r="Q187" s="638"/>
    </row>
    <row r="188" spans="1:17" ht="14.45" customHeight="1" x14ac:dyDescent="0.2">
      <c r="A188" s="627" t="s">
        <v>2086</v>
      </c>
      <c r="B188" s="628" t="s">
        <v>1865</v>
      </c>
      <c r="C188" s="628" t="s">
        <v>1926</v>
      </c>
      <c r="D188" s="628" t="s">
        <v>1953</v>
      </c>
      <c r="E188" s="628" t="s">
        <v>1954</v>
      </c>
      <c r="F188" s="637">
        <v>1</v>
      </c>
      <c r="G188" s="637">
        <v>1214</v>
      </c>
      <c r="H188" s="637"/>
      <c r="I188" s="637">
        <v>1214</v>
      </c>
      <c r="J188" s="637"/>
      <c r="K188" s="637"/>
      <c r="L188" s="637"/>
      <c r="M188" s="637"/>
      <c r="N188" s="637"/>
      <c r="O188" s="637"/>
      <c r="P188" s="633"/>
      <c r="Q188" s="638"/>
    </row>
    <row r="189" spans="1:17" ht="14.45" customHeight="1" x14ac:dyDescent="0.2">
      <c r="A189" s="627" t="s">
        <v>2086</v>
      </c>
      <c r="B189" s="628" t="s">
        <v>1865</v>
      </c>
      <c r="C189" s="628" t="s">
        <v>1926</v>
      </c>
      <c r="D189" s="628" t="s">
        <v>1955</v>
      </c>
      <c r="E189" s="628" t="s">
        <v>1956</v>
      </c>
      <c r="F189" s="637">
        <v>4</v>
      </c>
      <c r="G189" s="637">
        <v>2728</v>
      </c>
      <c r="H189" s="637"/>
      <c r="I189" s="637">
        <v>682</v>
      </c>
      <c r="J189" s="637"/>
      <c r="K189" s="637"/>
      <c r="L189" s="637"/>
      <c r="M189" s="637"/>
      <c r="N189" s="637"/>
      <c r="O189" s="637"/>
      <c r="P189" s="633"/>
      <c r="Q189" s="638"/>
    </row>
    <row r="190" spans="1:17" ht="14.45" customHeight="1" x14ac:dyDescent="0.2">
      <c r="A190" s="627" t="s">
        <v>2086</v>
      </c>
      <c r="B190" s="628" t="s">
        <v>1865</v>
      </c>
      <c r="C190" s="628" t="s">
        <v>1926</v>
      </c>
      <c r="D190" s="628" t="s">
        <v>1961</v>
      </c>
      <c r="E190" s="628" t="s">
        <v>1962</v>
      </c>
      <c r="F190" s="637">
        <v>17</v>
      </c>
      <c r="G190" s="637">
        <v>31042</v>
      </c>
      <c r="H190" s="637">
        <v>0.84767886400873838</v>
      </c>
      <c r="I190" s="637">
        <v>1826</v>
      </c>
      <c r="J190" s="637">
        <v>20</v>
      </c>
      <c r="K190" s="637">
        <v>36620</v>
      </c>
      <c r="L190" s="637">
        <v>1</v>
      </c>
      <c r="M190" s="637">
        <v>1831</v>
      </c>
      <c r="N190" s="637">
        <v>5</v>
      </c>
      <c r="O190" s="637">
        <v>9175</v>
      </c>
      <c r="P190" s="633">
        <v>0.25054614964500271</v>
      </c>
      <c r="Q190" s="638">
        <v>1835</v>
      </c>
    </row>
    <row r="191" spans="1:17" ht="14.45" customHeight="1" x14ac:dyDescent="0.2">
      <c r="A191" s="627" t="s">
        <v>2086</v>
      </c>
      <c r="B191" s="628" t="s">
        <v>1865</v>
      </c>
      <c r="C191" s="628" t="s">
        <v>1926</v>
      </c>
      <c r="D191" s="628" t="s">
        <v>1963</v>
      </c>
      <c r="E191" s="628" t="s">
        <v>1964</v>
      </c>
      <c r="F191" s="637">
        <v>4</v>
      </c>
      <c r="G191" s="637">
        <v>1720</v>
      </c>
      <c r="H191" s="637">
        <v>0.39907192575406031</v>
      </c>
      <c r="I191" s="637">
        <v>430</v>
      </c>
      <c r="J191" s="637">
        <v>10</v>
      </c>
      <c r="K191" s="637">
        <v>4310</v>
      </c>
      <c r="L191" s="637">
        <v>1</v>
      </c>
      <c r="M191" s="637">
        <v>431</v>
      </c>
      <c r="N191" s="637">
        <v>1</v>
      </c>
      <c r="O191" s="637">
        <v>433</v>
      </c>
      <c r="P191" s="633">
        <v>0.10046403712296983</v>
      </c>
      <c r="Q191" s="638">
        <v>433</v>
      </c>
    </row>
    <row r="192" spans="1:17" ht="14.45" customHeight="1" x14ac:dyDescent="0.2">
      <c r="A192" s="627" t="s">
        <v>2086</v>
      </c>
      <c r="B192" s="628" t="s">
        <v>1865</v>
      </c>
      <c r="C192" s="628" t="s">
        <v>1926</v>
      </c>
      <c r="D192" s="628" t="s">
        <v>2041</v>
      </c>
      <c r="E192" s="628" t="s">
        <v>2042</v>
      </c>
      <c r="F192" s="637">
        <v>7</v>
      </c>
      <c r="G192" s="637">
        <v>101560</v>
      </c>
      <c r="H192" s="637">
        <v>0.87461246985876684</v>
      </c>
      <c r="I192" s="637">
        <v>14508.571428571429</v>
      </c>
      <c r="J192" s="637">
        <v>8</v>
      </c>
      <c r="K192" s="637">
        <v>116120</v>
      </c>
      <c r="L192" s="637">
        <v>1</v>
      </c>
      <c r="M192" s="637">
        <v>14515</v>
      </c>
      <c r="N192" s="637">
        <v>2</v>
      </c>
      <c r="O192" s="637">
        <v>29042</v>
      </c>
      <c r="P192" s="633">
        <v>0.25010334137099555</v>
      </c>
      <c r="Q192" s="638">
        <v>14521</v>
      </c>
    </row>
    <row r="193" spans="1:17" ht="14.45" customHeight="1" x14ac:dyDescent="0.2">
      <c r="A193" s="627" t="s">
        <v>2086</v>
      </c>
      <c r="B193" s="628" t="s">
        <v>1865</v>
      </c>
      <c r="C193" s="628" t="s">
        <v>1926</v>
      </c>
      <c r="D193" s="628" t="s">
        <v>1981</v>
      </c>
      <c r="E193" s="628" t="s">
        <v>1982</v>
      </c>
      <c r="F193" s="637">
        <v>2</v>
      </c>
      <c r="G193" s="637">
        <v>2686</v>
      </c>
      <c r="H193" s="637"/>
      <c r="I193" s="637">
        <v>1343</v>
      </c>
      <c r="J193" s="637"/>
      <c r="K193" s="637"/>
      <c r="L193" s="637"/>
      <c r="M193" s="637"/>
      <c r="N193" s="637"/>
      <c r="O193" s="637"/>
      <c r="P193" s="633"/>
      <c r="Q193" s="638"/>
    </row>
    <row r="194" spans="1:17" ht="14.45" customHeight="1" x14ac:dyDescent="0.2">
      <c r="A194" s="627" t="s">
        <v>2086</v>
      </c>
      <c r="B194" s="628" t="s">
        <v>1865</v>
      </c>
      <c r="C194" s="628" t="s">
        <v>1926</v>
      </c>
      <c r="D194" s="628" t="s">
        <v>1983</v>
      </c>
      <c r="E194" s="628" t="s">
        <v>1984</v>
      </c>
      <c r="F194" s="637">
        <v>8</v>
      </c>
      <c r="G194" s="637">
        <v>4082</v>
      </c>
      <c r="H194" s="637">
        <v>7.97265625</v>
      </c>
      <c r="I194" s="637">
        <v>510.25</v>
      </c>
      <c r="J194" s="637">
        <v>1</v>
      </c>
      <c r="K194" s="637">
        <v>512</v>
      </c>
      <c r="L194" s="637">
        <v>1</v>
      </c>
      <c r="M194" s="637">
        <v>512</v>
      </c>
      <c r="N194" s="637">
        <v>3</v>
      </c>
      <c r="O194" s="637">
        <v>1542</v>
      </c>
      <c r="P194" s="633">
        <v>3.01171875</v>
      </c>
      <c r="Q194" s="638">
        <v>514</v>
      </c>
    </row>
    <row r="195" spans="1:17" ht="14.45" customHeight="1" x14ac:dyDescent="0.2">
      <c r="A195" s="627" t="s">
        <v>2086</v>
      </c>
      <c r="B195" s="628" t="s">
        <v>1865</v>
      </c>
      <c r="C195" s="628" t="s">
        <v>1926</v>
      </c>
      <c r="D195" s="628" t="s">
        <v>1985</v>
      </c>
      <c r="E195" s="628" t="s">
        <v>1986</v>
      </c>
      <c r="F195" s="637">
        <v>4</v>
      </c>
      <c r="G195" s="637">
        <v>9332</v>
      </c>
      <c r="H195" s="637">
        <v>0.44273650251447005</v>
      </c>
      <c r="I195" s="637">
        <v>2333</v>
      </c>
      <c r="J195" s="637">
        <v>9</v>
      </c>
      <c r="K195" s="637">
        <v>21078</v>
      </c>
      <c r="L195" s="637">
        <v>1</v>
      </c>
      <c r="M195" s="637">
        <v>2342</v>
      </c>
      <c r="N195" s="637">
        <v>1</v>
      </c>
      <c r="O195" s="637">
        <v>2351</v>
      </c>
      <c r="P195" s="633">
        <v>0.11153809659360471</v>
      </c>
      <c r="Q195" s="638">
        <v>2351</v>
      </c>
    </row>
    <row r="196" spans="1:17" ht="14.45" customHeight="1" x14ac:dyDescent="0.2">
      <c r="A196" s="627" t="s">
        <v>2086</v>
      </c>
      <c r="B196" s="628" t="s">
        <v>1865</v>
      </c>
      <c r="C196" s="628" t="s">
        <v>1926</v>
      </c>
      <c r="D196" s="628" t="s">
        <v>2005</v>
      </c>
      <c r="E196" s="628" t="s">
        <v>2006</v>
      </c>
      <c r="F196" s="637">
        <v>4</v>
      </c>
      <c r="G196" s="637">
        <v>2876</v>
      </c>
      <c r="H196" s="637">
        <v>0.44259772237611572</v>
      </c>
      <c r="I196" s="637">
        <v>719</v>
      </c>
      <c r="J196" s="637">
        <v>9</v>
      </c>
      <c r="K196" s="637">
        <v>6498</v>
      </c>
      <c r="L196" s="637">
        <v>1</v>
      </c>
      <c r="M196" s="637">
        <v>722</v>
      </c>
      <c r="N196" s="637">
        <v>1</v>
      </c>
      <c r="O196" s="637">
        <v>724</v>
      </c>
      <c r="P196" s="633">
        <v>0.11141889812249924</v>
      </c>
      <c r="Q196" s="638">
        <v>724</v>
      </c>
    </row>
    <row r="197" spans="1:17" ht="14.45" customHeight="1" x14ac:dyDescent="0.2">
      <c r="A197" s="627" t="s">
        <v>2087</v>
      </c>
      <c r="B197" s="628" t="s">
        <v>1865</v>
      </c>
      <c r="C197" s="628" t="s">
        <v>1866</v>
      </c>
      <c r="D197" s="628" t="s">
        <v>2023</v>
      </c>
      <c r="E197" s="628" t="s">
        <v>2024</v>
      </c>
      <c r="F197" s="637">
        <v>0.95</v>
      </c>
      <c r="G197" s="637">
        <v>622.74</v>
      </c>
      <c r="H197" s="637"/>
      <c r="I197" s="637">
        <v>655.51578947368421</v>
      </c>
      <c r="J197" s="637"/>
      <c r="K197" s="637"/>
      <c r="L197" s="637"/>
      <c r="M197" s="637"/>
      <c r="N197" s="637"/>
      <c r="O197" s="637"/>
      <c r="P197" s="633"/>
      <c r="Q197" s="638"/>
    </row>
    <row r="198" spans="1:17" ht="14.45" customHeight="1" x14ac:dyDescent="0.2">
      <c r="A198" s="627" t="s">
        <v>2087</v>
      </c>
      <c r="B198" s="628" t="s">
        <v>1865</v>
      </c>
      <c r="C198" s="628" t="s">
        <v>1866</v>
      </c>
      <c r="D198" s="628" t="s">
        <v>2026</v>
      </c>
      <c r="E198" s="628" t="s">
        <v>2024</v>
      </c>
      <c r="F198" s="637"/>
      <c r="G198" s="637"/>
      <c r="H198" s="637"/>
      <c r="I198" s="637"/>
      <c r="J198" s="637"/>
      <c r="K198" s="637"/>
      <c r="L198" s="637"/>
      <c r="M198" s="637"/>
      <c r="N198" s="637">
        <v>0.5</v>
      </c>
      <c r="O198" s="637">
        <v>327.76</v>
      </c>
      <c r="P198" s="633"/>
      <c r="Q198" s="638">
        <v>655.52</v>
      </c>
    </row>
    <row r="199" spans="1:17" ht="14.45" customHeight="1" x14ac:dyDescent="0.2">
      <c r="A199" s="627" t="s">
        <v>2087</v>
      </c>
      <c r="B199" s="628" t="s">
        <v>1865</v>
      </c>
      <c r="C199" s="628" t="s">
        <v>1866</v>
      </c>
      <c r="D199" s="628" t="s">
        <v>2026</v>
      </c>
      <c r="E199" s="628" t="s">
        <v>2027</v>
      </c>
      <c r="F199" s="637"/>
      <c r="G199" s="637"/>
      <c r="H199" s="637"/>
      <c r="I199" s="637"/>
      <c r="J199" s="637">
        <v>0.5</v>
      </c>
      <c r="K199" s="637">
        <v>327.76</v>
      </c>
      <c r="L199" s="637">
        <v>1</v>
      </c>
      <c r="M199" s="637">
        <v>655.52</v>
      </c>
      <c r="N199" s="637"/>
      <c r="O199" s="637"/>
      <c r="P199" s="633"/>
      <c r="Q199" s="638"/>
    </row>
    <row r="200" spans="1:17" ht="14.45" customHeight="1" x14ac:dyDescent="0.2">
      <c r="A200" s="627" t="s">
        <v>2087</v>
      </c>
      <c r="B200" s="628" t="s">
        <v>1865</v>
      </c>
      <c r="C200" s="628" t="s">
        <v>1869</v>
      </c>
      <c r="D200" s="628" t="s">
        <v>1874</v>
      </c>
      <c r="E200" s="628" t="s">
        <v>1875</v>
      </c>
      <c r="F200" s="637">
        <v>180</v>
      </c>
      <c r="G200" s="637">
        <v>1323</v>
      </c>
      <c r="H200" s="637"/>
      <c r="I200" s="637">
        <v>7.35</v>
      </c>
      <c r="J200" s="637"/>
      <c r="K200" s="637"/>
      <c r="L200" s="637"/>
      <c r="M200" s="637"/>
      <c r="N200" s="637"/>
      <c r="O200" s="637"/>
      <c r="P200" s="633"/>
      <c r="Q200" s="638"/>
    </row>
    <row r="201" spans="1:17" ht="14.45" customHeight="1" x14ac:dyDescent="0.2">
      <c r="A201" s="627" t="s">
        <v>2087</v>
      </c>
      <c r="B201" s="628" t="s">
        <v>1865</v>
      </c>
      <c r="C201" s="628" t="s">
        <v>1869</v>
      </c>
      <c r="D201" s="628" t="s">
        <v>1880</v>
      </c>
      <c r="E201" s="628" t="s">
        <v>1881</v>
      </c>
      <c r="F201" s="637">
        <v>277</v>
      </c>
      <c r="G201" s="637">
        <v>2531.7799999999997</v>
      </c>
      <c r="H201" s="637">
        <v>0.78712754315276323</v>
      </c>
      <c r="I201" s="637">
        <v>9.1399999999999988</v>
      </c>
      <c r="J201" s="637">
        <v>346</v>
      </c>
      <c r="K201" s="637">
        <v>3216.48</v>
      </c>
      <c r="L201" s="637">
        <v>1</v>
      </c>
      <c r="M201" s="637">
        <v>9.2961849710982651</v>
      </c>
      <c r="N201" s="637">
        <v>399</v>
      </c>
      <c r="O201" s="637">
        <v>3702.7200000000003</v>
      </c>
      <c r="P201" s="633">
        <v>1.1511714669452322</v>
      </c>
      <c r="Q201" s="638">
        <v>9.2800000000000011</v>
      </c>
    </row>
    <row r="202" spans="1:17" ht="14.45" customHeight="1" x14ac:dyDescent="0.2">
      <c r="A202" s="627" t="s">
        <v>2087</v>
      </c>
      <c r="B202" s="628" t="s">
        <v>1865</v>
      </c>
      <c r="C202" s="628" t="s">
        <v>1869</v>
      </c>
      <c r="D202" s="628" t="s">
        <v>1884</v>
      </c>
      <c r="E202" s="628" t="s">
        <v>1885</v>
      </c>
      <c r="F202" s="637">
        <v>705</v>
      </c>
      <c r="G202" s="637">
        <v>7179.8</v>
      </c>
      <c r="H202" s="637">
        <v>2.4593409604713297</v>
      </c>
      <c r="I202" s="637">
        <v>10.184113475177305</v>
      </c>
      <c r="J202" s="637">
        <v>284</v>
      </c>
      <c r="K202" s="637">
        <v>2919.4</v>
      </c>
      <c r="L202" s="637">
        <v>1</v>
      </c>
      <c r="M202" s="637">
        <v>10.279577464788733</v>
      </c>
      <c r="N202" s="637">
        <v>478</v>
      </c>
      <c r="O202" s="637">
        <v>4937.74</v>
      </c>
      <c r="P202" s="633">
        <v>1.691354387887922</v>
      </c>
      <c r="Q202" s="638">
        <v>10.33</v>
      </c>
    </row>
    <row r="203" spans="1:17" ht="14.45" customHeight="1" x14ac:dyDescent="0.2">
      <c r="A203" s="627" t="s">
        <v>2087</v>
      </c>
      <c r="B203" s="628" t="s">
        <v>1865</v>
      </c>
      <c r="C203" s="628" t="s">
        <v>1869</v>
      </c>
      <c r="D203" s="628" t="s">
        <v>1896</v>
      </c>
      <c r="E203" s="628" t="s">
        <v>1897</v>
      </c>
      <c r="F203" s="637">
        <v>1</v>
      </c>
      <c r="G203" s="637">
        <v>1817.79</v>
      </c>
      <c r="H203" s="637"/>
      <c r="I203" s="637">
        <v>1817.79</v>
      </c>
      <c r="J203" s="637"/>
      <c r="K203" s="637"/>
      <c r="L203" s="637"/>
      <c r="M203" s="637"/>
      <c r="N203" s="637"/>
      <c r="O203" s="637"/>
      <c r="P203" s="633"/>
      <c r="Q203" s="638"/>
    </row>
    <row r="204" spans="1:17" ht="14.45" customHeight="1" x14ac:dyDescent="0.2">
      <c r="A204" s="627" t="s">
        <v>2087</v>
      </c>
      <c r="B204" s="628" t="s">
        <v>1865</v>
      </c>
      <c r="C204" s="628" t="s">
        <v>1869</v>
      </c>
      <c r="D204" s="628" t="s">
        <v>1900</v>
      </c>
      <c r="E204" s="628" t="s">
        <v>1901</v>
      </c>
      <c r="F204" s="637">
        <v>2995</v>
      </c>
      <c r="G204" s="637">
        <v>11304.95</v>
      </c>
      <c r="H204" s="637">
        <v>0.60705540579725703</v>
      </c>
      <c r="I204" s="637">
        <v>3.7746076794657766</v>
      </c>
      <c r="J204" s="637">
        <v>5010</v>
      </c>
      <c r="K204" s="637">
        <v>18622.600000000002</v>
      </c>
      <c r="L204" s="637">
        <v>1</v>
      </c>
      <c r="M204" s="637">
        <v>3.7170858283433139</v>
      </c>
      <c r="N204" s="637">
        <v>1660</v>
      </c>
      <c r="O204" s="637">
        <v>6075.6</v>
      </c>
      <c r="P204" s="633">
        <v>0.32624875151697397</v>
      </c>
      <c r="Q204" s="638">
        <v>3.66</v>
      </c>
    </row>
    <row r="205" spans="1:17" ht="14.45" customHeight="1" x14ac:dyDescent="0.2">
      <c r="A205" s="627" t="s">
        <v>2087</v>
      </c>
      <c r="B205" s="628" t="s">
        <v>1865</v>
      </c>
      <c r="C205" s="628" t="s">
        <v>1869</v>
      </c>
      <c r="D205" s="628" t="s">
        <v>2029</v>
      </c>
      <c r="E205" s="628" t="s">
        <v>2030</v>
      </c>
      <c r="F205" s="637">
        <v>922</v>
      </c>
      <c r="G205" s="637">
        <v>31389.83</v>
      </c>
      <c r="H205" s="637">
        <v>0.62456435455232084</v>
      </c>
      <c r="I205" s="637">
        <v>34.045368763557484</v>
      </c>
      <c r="J205" s="637">
        <v>1473</v>
      </c>
      <c r="K205" s="637">
        <v>50258.76</v>
      </c>
      <c r="L205" s="637">
        <v>1</v>
      </c>
      <c r="M205" s="637">
        <v>34.120000000000005</v>
      </c>
      <c r="N205" s="637">
        <v>1190</v>
      </c>
      <c r="O205" s="637">
        <v>40610.020000000004</v>
      </c>
      <c r="P205" s="633">
        <v>0.80801874140945784</v>
      </c>
      <c r="Q205" s="638">
        <v>34.126067226890761</v>
      </c>
    </row>
    <row r="206" spans="1:17" ht="14.45" customHeight="1" x14ac:dyDescent="0.2">
      <c r="A206" s="627" t="s">
        <v>2087</v>
      </c>
      <c r="B206" s="628" t="s">
        <v>1865</v>
      </c>
      <c r="C206" s="628" t="s">
        <v>1869</v>
      </c>
      <c r="D206" s="628" t="s">
        <v>1906</v>
      </c>
      <c r="E206" s="628" t="s">
        <v>1907</v>
      </c>
      <c r="F206" s="637">
        <v>103</v>
      </c>
      <c r="G206" s="637">
        <v>2136.2200000000003</v>
      </c>
      <c r="H206" s="637">
        <v>1.0226236979166667</v>
      </c>
      <c r="I206" s="637">
        <v>20.740000000000002</v>
      </c>
      <c r="J206" s="637">
        <v>102</v>
      </c>
      <c r="K206" s="637">
        <v>2088.96</v>
      </c>
      <c r="L206" s="637">
        <v>1</v>
      </c>
      <c r="M206" s="637">
        <v>20.48</v>
      </c>
      <c r="N206" s="637">
        <v>583</v>
      </c>
      <c r="O206" s="637">
        <v>12003.68</v>
      </c>
      <c r="P206" s="633">
        <v>5.7462469362745097</v>
      </c>
      <c r="Q206" s="638">
        <v>20.589502572898798</v>
      </c>
    </row>
    <row r="207" spans="1:17" ht="14.45" customHeight="1" x14ac:dyDescent="0.2">
      <c r="A207" s="627" t="s">
        <v>2087</v>
      </c>
      <c r="B207" s="628" t="s">
        <v>1865</v>
      </c>
      <c r="C207" s="628" t="s">
        <v>1869</v>
      </c>
      <c r="D207" s="628" t="s">
        <v>2031</v>
      </c>
      <c r="E207" s="628" t="s">
        <v>2032</v>
      </c>
      <c r="F207" s="637"/>
      <c r="G207" s="637"/>
      <c r="H207" s="637"/>
      <c r="I207" s="637"/>
      <c r="J207" s="637"/>
      <c r="K207" s="637"/>
      <c r="L207" s="637"/>
      <c r="M207" s="637"/>
      <c r="N207" s="637">
        <v>122</v>
      </c>
      <c r="O207" s="637">
        <v>8970.66</v>
      </c>
      <c r="P207" s="633"/>
      <c r="Q207" s="638">
        <v>73.53</v>
      </c>
    </row>
    <row r="208" spans="1:17" ht="14.45" customHeight="1" x14ac:dyDescent="0.2">
      <c r="A208" s="627" t="s">
        <v>2087</v>
      </c>
      <c r="B208" s="628" t="s">
        <v>1865</v>
      </c>
      <c r="C208" s="628" t="s">
        <v>1926</v>
      </c>
      <c r="D208" s="628" t="s">
        <v>1947</v>
      </c>
      <c r="E208" s="628" t="s">
        <v>1948</v>
      </c>
      <c r="F208" s="637">
        <v>2</v>
      </c>
      <c r="G208" s="637">
        <v>2864</v>
      </c>
      <c r="H208" s="637">
        <v>1.9930410577592206</v>
      </c>
      <c r="I208" s="637">
        <v>1432</v>
      </c>
      <c r="J208" s="637">
        <v>1</v>
      </c>
      <c r="K208" s="637">
        <v>1437</v>
      </c>
      <c r="L208" s="637">
        <v>1</v>
      </c>
      <c r="M208" s="637">
        <v>1437</v>
      </c>
      <c r="N208" s="637">
        <v>2</v>
      </c>
      <c r="O208" s="637">
        <v>2882</v>
      </c>
      <c r="P208" s="633">
        <v>2.0055671537926236</v>
      </c>
      <c r="Q208" s="638">
        <v>1441</v>
      </c>
    </row>
    <row r="209" spans="1:17" ht="14.45" customHeight="1" x14ac:dyDescent="0.2">
      <c r="A209" s="627" t="s">
        <v>2087</v>
      </c>
      <c r="B209" s="628" t="s">
        <v>1865</v>
      </c>
      <c r="C209" s="628" t="s">
        <v>1926</v>
      </c>
      <c r="D209" s="628" t="s">
        <v>1949</v>
      </c>
      <c r="E209" s="628" t="s">
        <v>1950</v>
      </c>
      <c r="F209" s="637">
        <v>5</v>
      </c>
      <c r="G209" s="637">
        <v>9572</v>
      </c>
      <c r="H209" s="637">
        <v>2.4927083333333333</v>
      </c>
      <c r="I209" s="637">
        <v>1914.4</v>
      </c>
      <c r="J209" s="637">
        <v>2</v>
      </c>
      <c r="K209" s="637">
        <v>3840</v>
      </c>
      <c r="L209" s="637">
        <v>1</v>
      </c>
      <c r="M209" s="637">
        <v>1920</v>
      </c>
      <c r="N209" s="637">
        <v>3</v>
      </c>
      <c r="O209" s="637">
        <v>5775</v>
      </c>
      <c r="P209" s="633">
        <v>1.50390625</v>
      </c>
      <c r="Q209" s="638">
        <v>1925</v>
      </c>
    </row>
    <row r="210" spans="1:17" ht="14.45" customHeight="1" x14ac:dyDescent="0.2">
      <c r="A210" s="627" t="s">
        <v>2087</v>
      </c>
      <c r="B210" s="628" t="s">
        <v>1865</v>
      </c>
      <c r="C210" s="628" t="s">
        <v>1926</v>
      </c>
      <c r="D210" s="628" t="s">
        <v>1955</v>
      </c>
      <c r="E210" s="628" t="s">
        <v>1956</v>
      </c>
      <c r="F210" s="637">
        <v>1</v>
      </c>
      <c r="G210" s="637">
        <v>682</v>
      </c>
      <c r="H210" s="637"/>
      <c r="I210" s="637">
        <v>682</v>
      </c>
      <c r="J210" s="637"/>
      <c r="K210" s="637"/>
      <c r="L210" s="637"/>
      <c r="M210" s="637"/>
      <c r="N210" s="637"/>
      <c r="O210" s="637"/>
      <c r="P210" s="633"/>
      <c r="Q210" s="638"/>
    </row>
    <row r="211" spans="1:17" ht="14.45" customHeight="1" x14ac:dyDescent="0.2">
      <c r="A211" s="627" t="s">
        <v>2087</v>
      </c>
      <c r="B211" s="628" t="s">
        <v>1865</v>
      </c>
      <c r="C211" s="628" t="s">
        <v>1926</v>
      </c>
      <c r="D211" s="628" t="s">
        <v>1957</v>
      </c>
      <c r="E211" s="628" t="s">
        <v>1958</v>
      </c>
      <c r="F211" s="637"/>
      <c r="G211" s="637"/>
      <c r="H211" s="637"/>
      <c r="I211" s="637"/>
      <c r="J211" s="637"/>
      <c r="K211" s="637"/>
      <c r="L211" s="637"/>
      <c r="M211" s="637"/>
      <c r="N211" s="637">
        <v>3</v>
      </c>
      <c r="O211" s="637">
        <v>2166</v>
      </c>
      <c r="P211" s="633"/>
      <c r="Q211" s="638">
        <v>722</v>
      </c>
    </row>
    <row r="212" spans="1:17" ht="14.45" customHeight="1" x14ac:dyDescent="0.2">
      <c r="A212" s="627" t="s">
        <v>2087</v>
      </c>
      <c r="B212" s="628" t="s">
        <v>1865</v>
      </c>
      <c r="C212" s="628" t="s">
        <v>1926</v>
      </c>
      <c r="D212" s="628" t="s">
        <v>1961</v>
      </c>
      <c r="E212" s="628" t="s">
        <v>1962</v>
      </c>
      <c r="F212" s="637">
        <v>11</v>
      </c>
      <c r="G212" s="637">
        <v>20086</v>
      </c>
      <c r="H212" s="637">
        <v>0.7835686978232036</v>
      </c>
      <c r="I212" s="637">
        <v>1826</v>
      </c>
      <c r="J212" s="637">
        <v>14</v>
      </c>
      <c r="K212" s="637">
        <v>25634</v>
      </c>
      <c r="L212" s="637">
        <v>1</v>
      </c>
      <c r="M212" s="637">
        <v>1831</v>
      </c>
      <c r="N212" s="637">
        <v>5</v>
      </c>
      <c r="O212" s="637">
        <v>9175</v>
      </c>
      <c r="P212" s="633">
        <v>0.3579230709214325</v>
      </c>
      <c r="Q212" s="638">
        <v>1835</v>
      </c>
    </row>
    <row r="213" spans="1:17" ht="14.45" customHeight="1" x14ac:dyDescent="0.2">
      <c r="A213" s="627" t="s">
        <v>2087</v>
      </c>
      <c r="B213" s="628" t="s">
        <v>1865</v>
      </c>
      <c r="C213" s="628" t="s">
        <v>1926</v>
      </c>
      <c r="D213" s="628" t="s">
        <v>1965</v>
      </c>
      <c r="E213" s="628" t="s">
        <v>1966</v>
      </c>
      <c r="F213" s="637">
        <v>2</v>
      </c>
      <c r="G213" s="637">
        <v>7044</v>
      </c>
      <c r="H213" s="637">
        <v>0.99688649872629498</v>
      </c>
      <c r="I213" s="637">
        <v>3522</v>
      </c>
      <c r="J213" s="637">
        <v>2</v>
      </c>
      <c r="K213" s="637">
        <v>7066</v>
      </c>
      <c r="L213" s="637">
        <v>1</v>
      </c>
      <c r="M213" s="637">
        <v>3533</v>
      </c>
      <c r="N213" s="637">
        <v>2</v>
      </c>
      <c r="O213" s="637">
        <v>7086</v>
      </c>
      <c r="P213" s="633">
        <v>1.0028304557033683</v>
      </c>
      <c r="Q213" s="638">
        <v>3543</v>
      </c>
    </row>
    <row r="214" spans="1:17" ht="14.45" customHeight="1" x14ac:dyDescent="0.2">
      <c r="A214" s="627" t="s">
        <v>2087</v>
      </c>
      <c r="B214" s="628" t="s">
        <v>1865</v>
      </c>
      <c r="C214" s="628" t="s">
        <v>1926</v>
      </c>
      <c r="D214" s="628" t="s">
        <v>2041</v>
      </c>
      <c r="E214" s="628" t="s">
        <v>2042</v>
      </c>
      <c r="F214" s="637">
        <v>3</v>
      </c>
      <c r="G214" s="637">
        <v>43525</v>
      </c>
      <c r="H214" s="637">
        <v>0.49977035250889884</v>
      </c>
      <c r="I214" s="637">
        <v>14508.333333333334</v>
      </c>
      <c r="J214" s="637">
        <v>6</v>
      </c>
      <c r="K214" s="637">
        <v>87090</v>
      </c>
      <c r="L214" s="637">
        <v>1</v>
      </c>
      <c r="M214" s="637">
        <v>14515</v>
      </c>
      <c r="N214" s="637">
        <v>5</v>
      </c>
      <c r="O214" s="637">
        <v>72605</v>
      </c>
      <c r="P214" s="633">
        <v>0.83367780456998508</v>
      </c>
      <c r="Q214" s="638">
        <v>14521</v>
      </c>
    </row>
    <row r="215" spans="1:17" ht="14.45" customHeight="1" x14ac:dyDescent="0.2">
      <c r="A215" s="627" t="s">
        <v>2087</v>
      </c>
      <c r="B215" s="628" t="s">
        <v>1865</v>
      </c>
      <c r="C215" s="628" t="s">
        <v>1926</v>
      </c>
      <c r="D215" s="628" t="s">
        <v>1981</v>
      </c>
      <c r="E215" s="628" t="s">
        <v>1982</v>
      </c>
      <c r="F215" s="637">
        <v>4</v>
      </c>
      <c r="G215" s="637">
        <v>5371</v>
      </c>
      <c r="H215" s="637">
        <v>0.5696256230777389</v>
      </c>
      <c r="I215" s="637">
        <v>1342.75</v>
      </c>
      <c r="J215" s="637">
        <v>7</v>
      </c>
      <c r="K215" s="637">
        <v>9429</v>
      </c>
      <c r="L215" s="637">
        <v>1</v>
      </c>
      <c r="M215" s="637">
        <v>1347</v>
      </c>
      <c r="N215" s="637">
        <v>2</v>
      </c>
      <c r="O215" s="637">
        <v>2702</v>
      </c>
      <c r="P215" s="633">
        <v>0.28656273199703042</v>
      </c>
      <c r="Q215" s="638">
        <v>1351</v>
      </c>
    </row>
    <row r="216" spans="1:17" ht="14.45" customHeight="1" x14ac:dyDescent="0.2">
      <c r="A216" s="627" t="s">
        <v>2087</v>
      </c>
      <c r="B216" s="628" t="s">
        <v>1865</v>
      </c>
      <c r="C216" s="628" t="s">
        <v>1926</v>
      </c>
      <c r="D216" s="628" t="s">
        <v>1983</v>
      </c>
      <c r="E216" s="628" t="s">
        <v>1984</v>
      </c>
      <c r="F216" s="637">
        <v>1</v>
      </c>
      <c r="G216" s="637">
        <v>511</v>
      </c>
      <c r="H216" s="637"/>
      <c r="I216" s="637">
        <v>511</v>
      </c>
      <c r="J216" s="637"/>
      <c r="K216" s="637"/>
      <c r="L216" s="637"/>
      <c r="M216" s="637"/>
      <c r="N216" s="637"/>
      <c r="O216" s="637"/>
      <c r="P216" s="633"/>
      <c r="Q216" s="638"/>
    </row>
    <row r="217" spans="1:17" ht="14.45" customHeight="1" x14ac:dyDescent="0.2">
      <c r="A217" s="627" t="s">
        <v>2087</v>
      </c>
      <c r="B217" s="628" t="s">
        <v>1865</v>
      </c>
      <c r="C217" s="628" t="s">
        <v>1926</v>
      </c>
      <c r="D217" s="628" t="s">
        <v>1997</v>
      </c>
      <c r="E217" s="628" t="s">
        <v>1998</v>
      </c>
      <c r="F217" s="637"/>
      <c r="G217" s="637"/>
      <c r="H217" s="637"/>
      <c r="I217" s="637"/>
      <c r="J217" s="637">
        <v>2</v>
      </c>
      <c r="K217" s="637">
        <v>1054</v>
      </c>
      <c r="L217" s="637">
        <v>1</v>
      </c>
      <c r="M217" s="637">
        <v>527</v>
      </c>
      <c r="N217" s="637">
        <v>1</v>
      </c>
      <c r="O217" s="637">
        <v>529</v>
      </c>
      <c r="P217" s="633">
        <v>0.50189753320683117</v>
      </c>
      <c r="Q217" s="638">
        <v>529</v>
      </c>
    </row>
    <row r="218" spans="1:17" ht="14.45" customHeight="1" x14ac:dyDescent="0.2">
      <c r="A218" s="627" t="s">
        <v>2088</v>
      </c>
      <c r="B218" s="628" t="s">
        <v>1865</v>
      </c>
      <c r="C218" s="628" t="s">
        <v>1866</v>
      </c>
      <c r="D218" s="628" t="s">
        <v>2023</v>
      </c>
      <c r="E218" s="628" t="s">
        <v>2024</v>
      </c>
      <c r="F218" s="637">
        <v>0.9</v>
      </c>
      <c r="G218" s="637">
        <v>1113.5500000000002</v>
      </c>
      <c r="H218" s="637"/>
      <c r="I218" s="637">
        <v>1237.2777777777781</v>
      </c>
      <c r="J218" s="637"/>
      <c r="K218" s="637"/>
      <c r="L218" s="637"/>
      <c r="M218" s="637"/>
      <c r="N218" s="637"/>
      <c r="O218" s="637"/>
      <c r="P218" s="633"/>
      <c r="Q218" s="638"/>
    </row>
    <row r="219" spans="1:17" ht="14.45" customHeight="1" x14ac:dyDescent="0.2">
      <c r="A219" s="627" t="s">
        <v>2088</v>
      </c>
      <c r="B219" s="628" t="s">
        <v>1865</v>
      </c>
      <c r="C219" s="628" t="s">
        <v>1866</v>
      </c>
      <c r="D219" s="628" t="s">
        <v>2026</v>
      </c>
      <c r="E219" s="628" t="s">
        <v>2024</v>
      </c>
      <c r="F219" s="637"/>
      <c r="G219" s="637"/>
      <c r="H219" s="637"/>
      <c r="I219" s="637"/>
      <c r="J219" s="637">
        <v>0.5</v>
      </c>
      <c r="K219" s="637">
        <v>327.76</v>
      </c>
      <c r="L219" s="637">
        <v>1</v>
      </c>
      <c r="M219" s="637">
        <v>655.52</v>
      </c>
      <c r="N219" s="637"/>
      <c r="O219" s="637"/>
      <c r="P219" s="633"/>
      <c r="Q219" s="638"/>
    </row>
    <row r="220" spans="1:17" ht="14.45" customHeight="1" x14ac:dyDescent="0.2">
      <c r="A220" s="627" t="s">
        <v>2088</v>
      </c>
      <c r="B220" s="628" t="s">
        <v>1865</v>
      </c>
      <c r="C220" s="628" t="s">
        <v>1869</v>
      </c>
      <c r="D220" s="628" t="s">
        <v>1890</v>
      </c>
      <c r="E220" s="628" t="s">
        <v>1891</v>
      </c>
      <c r="F220" s="637">
        <v>1070</v>
      </c>
      <c r="G220" s="637">
        <v>21453.5</v>
      </c>
      <c r="H220" s="637"/>
      <c r="I220" s="637">
        <v>20.05</v>
      </c>
      <c r="J220" s="637"/>
      <c r="K220" s="637"/>
      <c r="L220" s="637"/>
      <c r="M220" s="637"/>
      <c r="N220" s="637">
        <v>1050</v>
      </c>
      <c r="O220" s="637">
        <v>21063</v>
      </c>
      <c r="P220" s="633"/>
      <c r="Q220" s="638">
        <v>20.059999999999999</v>
      </c>
    </row>
    <row r="221" spans="1:17" ht="14.45" customHeight="1" x14ac:dyDescent="0.2">
      <c r="A221" s="627" t="s">
        <v>2088</v>
      </c>
      <c r="B221" s="628" t="s">
        <v>1865</v>
      </c>
      <c r="C221" s="628" t="s">
        <v>1869</v>
      </c>
      <c r="D221" s="628" t="s">
        <v>1900</v>
      </c>
      <c r="E221" s="628" t="s">
        <v>1901</v>
      </c>
      <c r="F221" s="637"/>
      <c r="G221" s="637"/>
      <c r="H221" s="637"/>
      <c r="I221" s="637"/>
      <c r="J221" s="637"/>
      <c r="K221" s="637"/>
      <c r="L221" s="637"/>
      <c r="M221" s="637"/>
      <c r="N221" s="637">
        <v>830</v>
      </c>
      <c r="O221" s="637">
        <v>3037.8</v>
      </c>
      <c r="P221" s="633"/>
      <c r="Q221" s="638">
        <v>3.66</v>
      </c>
    </row>
    <row r="222" spans="1:17" ht="14.45" customHeight="1" x14ac:dyDescent="0.2">
      <c r="A222" s="627" t="s">
        <v>2088</v>
      </c>
      <c r="B222" s="628" t="s">
        <v>1865</v>
      </c>
      <c r="C222" s="628" t="s">
        <v>1869</v>
      </c>
      <c r="D222" s="628" t="s">
        <v>2029</v>
      </c>
      <c r="E222" s="628" t="s">
        <v>2030</v>
      </c>
      <c r="F222" s="637">
        <v>426</v>
      </c>
      <c r="G222" s="637">
        <v>14516.64</v>
      </c>
      <c r="H222" s="637">
        <v>0.72707165717548428</v>
      </c>
      <c r="I222" s="637">
        <v>34.076619718309857</v>
      </c>
      <c r="J222" s="637">
        <v>586</v>
      </c>
      <c r="K222" s="637">
        <v>19965.899999999998</v>
      </c>
      <c r="L222" s="637">
        <v>1</v>
      </c>
      <c r="M222" s="637">
        <v>34.071501706484639</v>
      </c>
      <c r="N222" s="637">
        <v>559</v>
      </c>
      <c r="O222" s="637">
        <v>19078.669999999998</v>
      </c>
      <c r="P222" s="633">
        <v>0.95556273446225815</v>
      </c>
      <c r="Q222" s="638">
        <v>34.129999999999995</v>
      </c>
    </row>
    <row r="223" spans="1:17" ht="14.45" customHeight="1" x14ac:dyDescent="0.2">
      <c r="A223" s="627" t="s">
        <v>2088</v>
      </c>
      <c r="B223" s="628" t="s">
        <v>1865</v>
      </c>
      <c r="C223" s="628" t="s">
        <v>1869</v>
      </c>
      <c r="D223" s="628" t="s">
        <v>1906</v>
      </c>
      <c r="E223" s="628" t="s">
        <v>1907</v>
      </c>
      <c r="F223" s="637">
        <v>106</v>
      </c>
      <c r="G223" s="637">
        <v>2176.9899999999998</v>
      </c>
      <c r="H223" s="637"/>
      <c r="I223" s="637">
        <v>20.537641509433961</v>
      </c>
      <c r="J223" s="637"/>
      <c r="K223" s="637"/>
      <c r="L223" s="637"/>
      <c r="M223" s="637"/>
      <c r="N223" s="637"/>
      <c r="O223" s="637"/>
      <c r="P223" s="633"/>
      <c r="Q223" s="638"/>
    </row>
    <row r="224" spans="1:17" ht="14.45" customHeight="1" x14ac:dyDescent="0.2">
      <c r="A224" s="627" t="s">
        <v>2088</v>
      </c>
      <c r="B224" s="628" t="s">
        <v>1865</v>
      </c>
      <c r="C224" s="628" t="s">
        <v>1926</v>
      </c>
      <c r="D224" s="628" t="s">
        <v>1961</v>
      </c>
      <c r="E224" s="628" t="s">
        <v>1962</v>
      </c>
      <c r="F224" s="637">
        <v>5</v>
      </c>
      <c r="G224" s="637">
        <v>9130</v>
      </c>
      <c r="H224" s="637"/>
      <c r="I224" s="637">
        <v>1826</v>
      </c>
      <c r="J224" s="637"/>
      <c r="K224" s="637"/>
      <c r="L224" s="637"/>
      <c r="M224" s="637"/>
      <c r="N224" s="637">
        <v>6</v>
      </c>
      <c r="O224" s="637">
        <v>11010</v>
      </c>
      <c r="P224" s="633"/>
      <c r="Q224" s="638">
        <v>1835</v>
      </c>
    </row>
    <row r="225" spans="1:17" ht="14.45" customHeight="1" x14ac:dyDescent="0.2">
      <c r="A225" s="627" t="s">
        <v>2088</v>
      </c>
      <c r="B225" s="628" t="s">
        <v>1865</v>
      </c>
      <c r="C225" s="628" t="s">
        <v>1926</v>
      </c>
      <c r="D225" s="628" t="s">
        <v>1963</v>
      </c>
      <c r="E225" s="628" t="s">
        <v>1964</v>
      </c>
      <c r="F225" s="637">
        <v>2</v>
      </c>
      <c r="G225" s="637">
        <v>860</v>
      </c>
      <c r="H225" s="637"/>
      <c r="I225" s="637">
        <v>430</v>
      </c>
      <c r="J225" s="637"/>
      <c r="K225" s="637"/>
      <c r="L225" s="637"/>
      <c r="M225" s="637"/>
      <c r="N225" s="637">
        <v>2</v>
      </c>
      <c r="O225" s="637">
        <v>866</v>
      </c>
      <c r="P225" s="633"/>
      <c r="Q225" s="638">
        <v>433</v>
      </c>
    </row>
    <row r="226" spans="1:17" ht="14.45" customHeight="1" x14ac:dyDescent="0.2">
      <c r="A226" s="627" t="s">
        <v>2088</v>
      </c>
      <c r="B226" s="628" t="s">
        <v>1865</v>
      </c>
      <c r="C226" s="628" t="s">
        <v>1926</v>
      </c>
      <c r="D226" s="628" t="s">
        <v>1965</v>
      </c>
      <c r="E226" s="628" t="s">
        <v>1966</v>
      </c>
      <c r="F226" s="637">
        <v>2</v>
      </c>
      <c r="G226" s="637">
        <v>7044</v>
      </c>
      <c r="H226" s="637"/>
      <c r="I226" s="637">
        <v>3522</v>
      </c>
      <c r="J226" s="637"/>
      <c r="K226" s="637"/>
      <c r="L226" s="637"/>
      <c r="M226" s="637"/>
      <c r="N226" s="637"/>
      <c r="O226" s="637"/>
      <c r="P226" s="633"/>
      <c r="Q226" s="638"/>
    </row>
    <row r="227" spans="1:17" ht="14.45" customHeight="1" x14ac:dyDescent="0.2">
      <c r="A227" s="627" t="s">
        <v>2088</v>
      </c>
      <c r="B227" s="628" t="s">
        <v>1865</v>
      </c>
      <c r="C227" s="628" t="s">
        <v>1926</v>
      </c>
      <c r="D227" s="628" t="s">
        <v>2041</v>
      </c>
      <c r="E227" s="628" t="s">
        <v>2042</v>
      </c>
      <c r="F227" s="637">
        <v>2</v>
      </c>
      <c r="G227" s="637">
        <v>29017</v>
      </c>
      <c r="H227" s="637">
        <v>0.99955218739235274</v>
      </c>
      <c r="I227" s="637">
        <v>14508.5</v>
      </c>
      <c r="J227" s="637">
        <v>2</v>
      </c>
      <c r="K227" s="637">
        <v>29030</v>
      </c>
      <c r="L227" s="637">
        <v>1</v>
      </c>
      <c r="M227" s="637">
        <v>14515</v>
      </c>
      <c r="N227" s="637">
        <v>3</v>
      </c>
      <c r="O227" s="637">
        <v>43563</v>
      </c>
      <c r="P227" s="633">
        <v>1.5006200482259731</v>
      </c>
      <c r="Q227" s="638">
        <v>14521</v>
      </c>
    </row>
    <row r="228" spans="1:17" ht="14.45" customHeight="1" x14ac:dyDescent="0.2">
      <c r="A228" s="627" t="s">
        <v>2088</v>
      </c>
      <c r="B228" s="628" t="s">
        <v>1865</v>
      </c>
      <c r="C228" s="628" t="s">
        <v>1926</v>
      </c>
      <c r="D228" s="628" t="s">
        <v>1969</v>
      </c>
      <c r="E228" s="628" t="s">
        <v>1970</v>
      </c>
      <c r="F228" s="637">
        <v>1</v>
      </c>
      <c r="G228" s="637">
        <v>33.33</v>
      </c>
      <c r="H228" s="637"/>
      <c r="I228" s="637">
        <v>33.33</v>
      </c>
      <c r="J228" s="637"/>
      <c r="K228" s="637"/>
      <c r="L228" s="637"/>
      <c r="M228" s="637"/>
      <c r="N228" s="637">
        <v>1</v>
      </c>
      <c r="O228" s="637">
        <v>45.56</v>
      </c>
      <c r="P228" s="633"/>
      <c r="Q228" s="638">
        <v>45.56</v>
      </c>
    </row>
    <row r="229" spans="1:17" ht="14.45" customHeight="1" x14ac:dyDescent="0.2">
      <c r="A229" s="627" t="s">
        <v>2088</v>
      </c>
      <c r="B229" s="628" t="s">
        <v>1865</v>
      </c>
      <c r="C229" s="628" t="s">
        <v>1926</v>
      </c>
      <c r="D229" s="628" t="s">
        <v>1981</v>
      </c>
      <c r="E229" s="628" t="s">
        <v>1982</v>
      </c>
      <c r="F229" s="637"/>
      <c r="G229" s="637"/>
      <c r="H229" s="637"/>
      <c r="I229" s="637"/>
      <c r="J229" s="637"/>
      <c r="K229" s="637"/>
      <c r="L229" s="637"/>
      <c r="M229" s="637"/>
      <c r="N229" s="637">
        <v>1</v>
      </c>
      <c r="O229" s="637">
        <v>1351</v>
      </c>
      <c r="P229" s="633"/>
      <c r="Q229" s="638">
        <v>1351</v>
      </c>
    </row>
    <row r="230" spans="1:17" ht="14.45" customHeight="1" x14ac:dyDescent="0.2">
      <c r="A230" s="627" t="s">
        <v>2088</v>
      </c>
      <c r="B230" s="628" t="s">
        <v>1865</v>
      </c>
      <c r="C230" s="628" t="s">
        <v>1926</v>
      </c>
      <c r="D230" s="628" t="s">
        <v>1985</v>
      </c>
      <c r="E230" s="628" t="s">
        <v>1986</v>
      </c>
      <c r="F230" s="637">
        <v>2</v>
      </c>
      <c r="G230" s="637">
        <v>4666</v>
      </c>
      <c r="H230" s="637"/>
      <c r="I230" s="637">
        <v>2333</v>
      </c>
      <c r="J230" s="637"/>
      <c r="K230" s="637"/>
      <c r="L230" s="637"/>
      <c r="M230" s="637"/>
      <c r="N230" s="637">
        <v>2</v>
      </c>
      <c r="O230" s="637">
        <v>4702</v>
      </c>
      <c r="P230" s="633"/>
      <c r="Q230" s="638">
        <v>2351</v>
      </c>
    </row>
    <row r="231" spans="1:17" ht="14.45" customHeight="1" x14ac:dyDescent="0.2">
      <c r="A231" s="627" t="s">
        <v>2088</v>
      </c>
      <c r="B231" s="628" t="s">
        <v>1865</v>
      </c>
      <c r="C231" s="628" t="s">
        <v>1926</v>
      </c>
      <c r="D231" s="628" t="s">
        <v>1989</v>
      </c>
      <c r="E231" s="628" t="s">
        <v>1990</v>
      </c>
      <c r="F231" s="637"/>
      <c r="G231" s="637"/>
      <c r="H231" s="637"/>
      <c r="I231" s="637"/>
      <c r="J231" s="637"/>
      <c r="K231" s="637"/>
      <c r="L231" s="637"/>
      <c r="M231" s="637"/>
      <c r="N231" s="637">
        <v>2</v>
      </c>
      <c r="O231" s="637">
        <v>720</v>
      </c>
      <c r="P231" s="633"/>
      <c r="Q231" s="638">
        <v>360</v>
      </c>
    </row>
    <row r="232" spans="1:17" ht="14.45" customHeight="1" x14ac:dyDescent="0.2">
      <c r="A232" s="627" t="s">
        <v>2088</v>
      </c>
      <c r="B232" s="628" t="s">
        <v>1865</v>
      </c>
      <c r="C232" s="628" t="s">
        <v>1926</v>
      </c>
      <c r="D232" s="628" t="s">
        <v>1991</v>
      </c>
      <c r="E232" s="628" t="s">
        <v>1992</v>
      </c>
      <c r="F232" s="637">
        <v>2</v>
      </c>
      <c r="G232" s="637">
        <v>1404</v>
      </c>
      <c r="H232" s="637">
        <v>0.49646393210749645</v>
      </c>
      <c r="I232" s="637">
        <v>702</v>
      </c>
      <c r="J232" s="637">
        <v>4</v>
      </c>
      <c r="K232" s="637">
        <v>2828</v>
      </c>
      <c r="L232" s="637">
        <v>1</v>
      </c>
      <c r="M232" s="637">
        <v>707</v>
      </c>
      <c r="N232" s="637"/>
      <c r="O232" s="637"/>
      <c r="P232" s="633"/>
      <c r="Q232" s="638"/>
    </row>
    <row r="233" spans="1:17" ht="14.45" customHeight="1" x14ac:dyDescent="0.2">
      <c r="A233" s="627" t="s">
        <v>2088</v>
      </c>
      <c r="B233" s="628" t="s">
        <v>1865</v>
      </c>
      <c r="C233" s="628" t="s">
        <v>1926</v>
      </c>
      <c r="D233" s="628" t="s">
        <v>2005</v>
      </c>
      <c r="E233" s="628" t="s">
        <v>2006</v>
      </c>
      <c r="F233" s="637">
        <v>2</v>
      </c>
      <c r="G233" s="637">
        <v>1438</v>
      </c>
      <c r="H233" s="637"/>
      <c r="I233" s="637">
        <v>719</v>
      </c>
      <c r="J233" s="637"/>
      <c r="K233" s="637"/>
      <c r="L233" s="637"/>
      <c r="M233" s="637"/>
      <c r="N233" s="637">
        <v>2</v>
      </c>
      <c r="O233" s="637">
        <v>1448</v>
      </c>
      <c r="P233" s="633"/>
      <c r="Q233" s="638">
        <v>724</v>
      </c>
    </row>
    <row r="234" spans="1:17" ht="14.45" customHeight="1" x14ac:dyDescent="0.2">
      <c r="A234" s="627" t="s">
        <v>2089</v>
      </c>
      <c r="B234" s="628" t="s">
        <v>1865</v>
      </c>
      <c r="C234" s="628" t="s">
        <v>1926</v>
      </c>
      <c r="D234" s="628" t="s">
        <v>1931</v>
      </c>
      <c r="E234" s="628" t="s">
        <v>1932</v>
      </c>
      <c r="F234" s="637">
        <v>1</v>
      </c>
      <c r="G234" s="637">
        <v>178</v>
      </c>
      <c r="H234" s="637"/>
      <c r="I234" s="637">
        <v>178</v>
      </c>
      <c r="J234" s="637"/>
      <c r="K234" s="637"/>
      <c r="L234" s="637"/>
      <c r="M234" s="637"/>
      <c r="N234" s="637"/>
      <c r="O234" s="637"/>
      <c r="P234" s="633"/>
      <c r="Q234" s="638"/>
    </row>
    <row r="235" spans="1:17" ht="14.45" customHeight="1" x14ac:dyDescent="0.2">
      <c r="A235" s="627" t="s">
        <v>2089</v>
      </c>
      <c r="B235" s="628" t="s">
        <v>1865</v>
      </c>
      <c r="C235" s="628" t="s">
        <v>1926</v>
      </c>
      <c r="D235" s="628" t="s">
        <v>1969</v>
      </c>
      <c r="E235" s="628" t="s">
        <v>1970</v>
      </c>
      <c r="F235" s="637">
        <v>1</v>
      </c>
      <c r="G235" s="637">
        <v>33.33</v>
      </c>
      <c r="H235" s="637"/>
      <c r="I235" s="637">
        <v>33.33</v>
      </c>
      <c r="J235" s="637"/>
      <c r="K235" s="637"/>
      <c r="L235" s="637"/>
      <c r="M235" s="637"/>
      <c r="N235" s="637"/>
      <c r="O235" s="637"/>
      <c r="P235" s="633"/>
      <c r="Q235" s="638"/>
    </row>
    <row r="236" spans="1:17" ht="14.45" customHeight="1" x14ac:dyDescent="0.2">
      <c r="A236" s="627" t="s">
        <v>2090</v>
      </c>
      <c r="B236" s="628" t="s">
        <v>1865</v>
      </c>
      <c r="C236" s="628" t="s">
        <v>1866</v>
      </c>
      <c r="D236" s="628" t="s">
        <v>2023</v>
      </c>
      <c r="E236" s="628" t="s">
        <v>2024</v>
      </c>
      <c r="F236" s="637">
        <v>7.6999999999999993</v>
      </c>
      <c r="G236" s="637">
        <v>9410.7300000000032</v>
      </c>
      <c r="H236" s="637">
        <v>10.346919254112063</v>
      </c>
      <c r="I236" s="637">
        <v>1222.1727272727278</v>
      </c>
      <c r="J236" s="637">
        <v>0.5</v>
      </c>
      <c r="K236" s="637">
        <v>909.52</v>
      </c>
      <c r="L236" s="637">
        <v>1</v>
      </c>
      <c r="M236" s="637">
        <v>1819.04</v>
      </c>
      <c r="N236" s="637"/>
      <c r="O236" s="637"/>
      <c r="P236" s="633"/>
      <c r="Q236" s="638"/>
    </row>
    <row r="237" spans="1:17" ht="14.45" customHeight="1" x14ac:dyDescent="0.2">
      <c r="A237" s="627" t="s">
        <v>2090</v>
      </c>
      <c r="B237" s="628" t="s">
        <v>1865</v>
      </c>
      <c r="C237" s="628" t="s">
        <v>1866</v>
      </c>
      <c r="D237" s="628" t="s">
        <v>2026</v>
      </c>
      <c r="E237" s="628" t="s">
        <v>2024</v>
      </c>
      <c r="F237" s="637"/>
      <c r="G237" s="637"/>
      <c r="H237" s="637"/>
      <c r="I237" s="637"/>
      <c r="J237" s="637">
        <v>3.6999999999999997</v>
      </c>
      <c r="K237" s="637">
        <v>2425.42</v>
      </c>
      <c r="L237" s="637">
        <v>1</v>
      </c>
      <c r="M237" s="637">
        <v>655.51891891891898</v>
      </c>
      <c r="N237" s="637"/>
      <c r="O237" s="637"/>
      <c r="P237" s="633"/>
      <c r="Q237" s="638"/>
    </row>
    <row r="238" spans="1:17" ht="14.45" customHeight="1" x14ac:dyDescent="0.2">
      <c r="A238" s="627" t="s">
        <v>2090</v>
      </c>
      <c r="B238" s="628" t="s">
        <v>1865</v>
      </c>
      <c r="C238" s="628" t="s">
        <v>1866</v>
      </c>
      <c r="D238" s="628" t="s">
        <v>2026</v>
      </c>
      <c r="E238" s="628" t="s">
        <v>2027</v>
      </c>
      <c r="F238" s="637"/>
      <c r="G238" s="637"/>
      <c r="H238" s="637"/>
      <c r="I238" s="637"/>
      <c r="J238" s="637">
        <v>0.55000000000000004</v>
      </c>
      <c r="K238" s="637">
        <v>360.54</v>
      </c>
      <c r="L238" s="637">
        <v>1</v>
      </c>
      <c r="M238" s="637">
        <v>655.5272727272727</v>
      </c>
      <c r="N238" s="637"/>
      <c r="O238" s="637"/>
      <c r="P238" s="633"/>
      <c r="Q238" s="638"/>
    </row>
    <row r="239" spans="1:17" ht="14.45" customHeight="1" x14ac:dyDescent="0.2">
      <c r="A239" s="627" t="s">
        <v>2090</v>
      </c>
      <c r="B239" s="628" t="s">
        <v>1865</v>
      </c>
      <c r="C239" s="628" t="s">
        <v>1866</v>
      </c>
      <c r="D239" s="628" t="s">
        <v>1867</v>
      </c>
      <c r="E239" s="628" t="s">
        <v>1868</v>
      </c>
      <c r="F239" s="637"/>
      <c r="G239" s="637"/>
      <c r="H239" s="637"/>
      <c r="I239" s="637"/>
      <c r="J239" s="637"/>
      <c r="K239" s="637"/>
      <c r="L239" s="637"/>
      <c r="M239" s="637"/>
      <c r="N239" s="637">
        <v>1</v>
      </c>
      <c r="O239" s="637">
        <v>1763.77</v>
      </c>
      <c r="P239" s="633"/>
      <c r="Q239" s="638">
        <v>1763.77</v>
      </c>
    </row>
    <row r="240" spans="1:17" ht="14.45" customHeight="1" x14ac:dyDescent="0.2">
      <c r="A240" s="627" t="s">
        <v>2090</v>
      </c>
      <c r="B240" s="628" t="s">
        <v>1865</v>
      </c>
      <c r="C240" s="628" t="s">
        <v>1869</v>
      </c>
      <c r="D240" s="628" t="s">
        <v>1872</v>
      </c>
      <c r="E240" s="628" t="s">
        <v>1873</v>
      </c>
      <c r="F240" s="637"/>
      <c r="G240" s="637"/>
      <c r="H240" s="637"/>
      <c r="I240" s="637"/>
      <c r="J240" s="637">
        <v>190</v>
      </c>
      <c r="K240" s="637">
        <v>505.4</v>
      </c>
      <c r="L240" s="637">
        <v>1</v>
      </c>
      <c r="M240" s="637">
        <v>2.6599999999999997</v>
      </c>
      <c r="N240" s="637"/>
      <c r="O240" s="637"/>
      <c r="P240" s="633"/>
      <c r="Q240" s="638"/>
    </row>
    <row r="241" spans="1:17" ht="14.45" customHeight="1" x14ac:dyDescent="0.2">
      <c r="A241" s="627" t="s">
        <v>2090</v>
      </c>
      <c r="B241" s="628" t="s">
        <v>1865</v>
      </c>
      <c r="C241" s="628" t="s">
        <v>1869</v>
      </c>
      <c r="D241" s="628" t="s">
        <v>1874</v>
      </c>
      <c r="E241" s="628" t="s">
        <v>1875</v>
      </c>
      <c r="F241" s="637">
        <v>7654</v>
      </c>
      <c r="G241" s="637">
        <v>55294.499999999993</v>
      </c>
      <c r="H241" s="637">
        <v>0.44646148119649048</v>
      </c>
      <c r="I241" s="637">
        <v>7.2242618238829364</v>
      </c>
      <c r="J241" s="637">
        <v>17183</v>
      </c>
      <c r="K241" s="637">
        <v>123850.54999999997</v>
      </c>
      <c r="L241" s="637">
        <v>1</v>
      </c>
      <c r="M241" s="637">
        <v>7.2077372984926944</v>
      </c>
      <c r="N241" s="637">
        <v>9717</v>
      </c>
      <c r="O241" s="637">
        <v>69383.649999999994</v>
      </c>
      <c r="P241" s="633">
        <v>0.56022076607653348</v>
      </c>
      <c r="Q241" s="638">
        <v>7.1404394360399293</v>
      </c>
    </row>
    <row r="242" spans="1:17" ht="14.45" customHeight="1" x14ac:dyDescent="0.2">
      <c r="A242" s="627" t="s">
        <v>2090</v>
      </c>
      <c r="B242" s="628" t="s">
        <v>1865</v>
      </c>
      <c r="C242" s="628" t="s">
        <v>1869</v>
      </c>
      <c r="D242" s="628" t="s">
        <v>1878</v>
      </c>
      <c r="E242" s="628" t="s">
        <v>1879</v>
      </c>
      <c r="F242" s="637">
        <v>2416</v>
      </c>
      <c r="G242" s="637">
        <v>12893.92</v>
      </c>
      <c r="H242" s="637">
        <v>0.75163309537883261</v>
      </c>
      <c r="I242" s="637">
        <v>5.3368874172185432</v>
      </c>
      <c r="J242" s="637">
        <v>3242</v>
      </c>
      <c r="K242" s="637">
        <v>17154.54</v>
      </c>
      <c r="L242" s="637">
        <v>1</v>
      </c>
      <c r="M242" s="637">
        <v>5.2913448488587296</v>
      </c>
      <c r="N242" s="637">
        <v>837</v>
      </c>
      <c r="O242" s="637">
        <v>4332.2299999999996</v>
      </c>
      <c r="P242" s="633">
        <v>0.25254130976406242</v>
      </c>
      <c r="Q242" s="638">
        <v>5.1759020310633206</v>
      </c>
    </row>
    <row r="243" spans="1:17" ht="14.45" customHeight="1" x14ac:dyDescent="0.2">
      <c r="A243" s="627" t="s">
        <v>2090</v>
      </c>
      <c r="B243" s="628" t="s">
        <v>1865</v>
      </c>
      <c r="C243" s="628" t="s">
        <v>1869</v>
      </c>
      <c r="D243" s="628" t="s">
        <v>1882</v>
      </c>
      <c r="E243" s="628" t="s">
        <v>1883</v>
      </c>
      <c r="F243" s="637"/>
      <c r="G243" s="637"/>
      <c r="H243" s="637"/>
      <c r="I243" s="637"/>
      <c r="J243" s="637">
        <v>482</v>
      </c>
      <c r="K243" s="637">
        <v>4530.8</v>
      </c>
      <c r="L243" s="637">
        <v>1</v>
      </c>
      <c r="M243" s="637">
        <v>9.4</v>
      </c>
      <c r="N243" s="637">
        <v>132</v>
      </c>
      <c r="O243" s="637">
        <v>1230.24</v>
      </c>
      <c r="P243" s="633">
        <v>0.2715282069391719</v>
      </c>
      <c r="Q243" s="638">
        <v>9.32</v>
      </c>
    </row>
    <row r="244" spans="1:17" ht="14.45" customHeight="1" x14ac:dyDescent="0.2">
      <c r="A244" s="627" t="s">
        <v>2090</v>
      </c>
      <c r="B244" s="628" t="s">
        <v>1865</v>
      </c>
      <c r="C244" s="628" t="s">
        <v>1869</v>
      </c>
      <c r="D244" s="628" t="s">
        <v>1888</v>
      </c>
      <c r="E244" s="628" t="s">
        <v>1889</v>
      </c>
      <c r="F244" s="637"/>
      <c r="G244" s="637"/>
      <c r="H244" s="637"/>
      <c r="I244" s="637"/>
      <c r="J244" s="637"/>
      <c r="K244" s="637"/>
      <c r="L244" s="637"/>
      <c r="M244" s="637"/>
      <c r="N244" s="637">
        <v>411</v>
      </c>
      <c r="O244" s="637">
        <v>3177.03</v>
      </c>
      <c r="P244" s="633"/>
      <c r="Q244" s="638">
        <v>7.73</v>
      </c>
    </row>
    <row r="245" spans="1:17" ht="14.45" customHeight="1" x14ac:dyDescent="0.2">
      <c r="A245" s="627" t="s">
        <v>2090</v>
      </c>
      <c r="B245" s="628" t="s">
        <v>1865</v>
      </c>
      <c r="C245" s="628" t="s">
        <v>1869</v>
      </c>
      <c r="D245" s="628" t="s">
        <v>1890</v>
      </c>
      <c r="E245" s="628" t="s">
        <v>1891</v>
      </c>
      <c r="F245" s="637">
        <v>520</v>
      </c>
      <c r="G245" s="637">
        <v>10868</v>
      </c>
      <c r="H245" s="637">
        <v>1.8280908326324643</v>
      </c>
      <c r="I245" s="637">
        <v>20.9</v>
      </c>
      <c r="J245" s="637">
        <v>290</v>
      </c>
      <c r="K245" s="637">
        <v>5945</v>
      </c>
      <c r="L245" s="637">
        <v>1</v>
      </c>
      <c r="M245" s="637">
        <v>20.5</v>
      </c>
      <c r="N245" s="637">
        <v>550</v>
      </c>
      <c r="O245" s="637">
        <v>11033</v>
      </c>
      <c r="P245" s="633">
        <v>1.8558452481076535</v>
      </c>
      <c r="Q245" s="638">
        <v>20.059999999999999</v>
      </c>
    </row>
    <row r="246" spans="1:17" ht="14.45" customHeight="1" x14ac:dyDescent="0.2">
      <c r="A246" s="627" t="s">
        <v>2090</v>
      </c>
      <c r="B246" s="628" t="s">
        <v>1865</v>
      </c>
      <c r="C246" s="628" t="s">
        <v>1869</v>
      </c>
      <c r="D246" s="628" t="s">
        <v>1896</v>
      </c>
      <c r="E246" s="628" t="s">
        <v>1897</v>
      </c>
      <c r="F246" s="637">
        <v>34</v>
      </c>
      <c r="G246" s="637">
        <v>66006.86</v>
      </c>
      <c r="H246" s="637">
        <v>0.50179822752876979</v>
      </c>
      <c r="I246" s="637">
        <v>1941.3782352941178</v>
      </c>
      <c r="J246" s="637">
        <v>72</v>
      </c>
      <c r="K246" s="637">
        <v>131540.64000000001</v>
      </c>
      <c r="L246" s="637">
        <v>1</v>
      </c>
      <c r="M246" s="637">
        <v>1826.9533333333336</v>
      </c>
      <c r="N246" s="637">
        <v>31</v>
      </c>
      <c r="O246" s="637">
        <v>57222.159999999996</v>
      </c>
      <c r="P246" s="633">
        <v>0.43501506454583155</v>
      </c>
      <c r="Q246" s="638">
        <v>1845.8761290322579</v>
      </c>
    </row>
    <row r="247" spans="1:17" ht="14.45" customHeight="1" x14ac:dyDescent="0.2">
      <c r="A247" s="627" t="s">
        <v>2090</v>
      </c>
      <c r="B247" s="628" t="s">
        <v>1865</v>
      </c>
      <c r="C247" s="628" t="s">
        <v>1869</v>
      </c>
      <c r="D247" s="628" t="s">
        <v>1900</v>
      </c>
      <c r="E247" s="628" t="s">
        <v>1901</v>
      </c>
      <c r="F247" s="637">
        <v>10626</v>
      </c>
      <c r="G247" s="637">
        <v>39924.28</v>
      </c>
      <c r="H247" s="637">
        <v>0.80295097093958934</v>
      </c>
      <c r="I247" s="637">
        <v>3.7572256728778468</v>
      </c>
      <c r="J247" s="637">
        <v>13369</v>
      </c>
      <c r="K247" s="637">
        <v>49721.939999999995</v>
      </c>
      <c r="L247" s="637">
        <v>1</v>
      </c>
      <c r="M247" s="637">
        <v>3.7191966489640209</v>
      </c>
      <c r="N247" s="637">
        <v>14977</v>
      </c>
      <c r="O247" s="637">
        <v>54815.82</v>
      </c>
      <c r="P247" s="633">
        <v>1.1024473300921083</v>
      </c>
      <c r="Q247" s="638">
        <v>3.66</v>
      </c>
    </row>
    <row r="248" spans="1:17" ht="14.45" customHeight="1" x14ac:dyDescent="0.2">
      <c r="A248" s="627" t="s">
        <v>2090</v>
      </c>
      <c r="B248" s="628" t="s">
        <v>1865</v>
      </c>
      <c r="C248" s="628" t="s">
        <v>1869</v>
      </c>
      <c r="D248" s="628" t="s">
        <v>1902</v>
      </c>
      <c r="E248" s="628" t="s">
        <v>1903</v>
      </c>
      <c r="F248" s="637"/>
      <c r="G248" s="637"/>
      <c r="H248" s="637"/>
      <c r="I248" s="637"/>
      <c r="J248" s="637">
        <v>842</v>
      </c>
      <c r="K248" s="637">
        <v>5085.68</v>
      </c>
      <c r="L248" s="637">
        <v>1</v>
      </c>
      <c r="M248" s="637">
        <v>6.04</v>
      </c>
      <c r="N248" s="637"/>
      <c r="O248" s="637"/>
      <c r="P248" s="633"/>
      <c r="Q248" s="638"/>
    </row>
    <row r="249" spans="1:17" ht="14.45" customHeight="1" x14ac:dyDescent="0.2">
      <c r="A249" s="627" t="s">
        <v>2090</v>
      </c>
      <c r="B249" s="628" t="s">
        <v>1865</v>
      </c>
      <c r="C249" s="628" t="s">
        <v>1869</v>
      </c>
      <c r="D249" s="628" t="s">
        <v>2029</v>
      </c>
      <c r="E249" s="628" t="s">
        <v>2030</v>
      </c>
      <c r="F249" s="637">
        <v>4875</v>
      </c>
      <c r="G249" s="637">
        <v>166385.81999999998</v>
      </c>
      <c r="H249" s="637">
        <v>0.83749711582484976</v>
      </c>
      <c r="I249" s="637">
        <v>34.130424615384612</v>
      </c>
      <c r="J249" s="637">
        <v>5839</v>
      </c>
      <c r="K249" s="637">
        <v>198670.32</v>
      </c>
      <c r="L249" s="637">
        <v>1</v>
      </c>
      <c r="M249" s="637">
        <v>34.024716561054973</v>
      </c>
      <c r="N249" s="637">
        <v>3714</v>
      </c>
      <c r="O249" s="637">
        <v>126756.26000000001</v>
      </c>
      <c r="P249" s="633">
        <v>0.63802313299742008</v>
      </c>
      <c r="Q249" s="638">
        <v>34.129310716208941</v>
      </c>
    </row>
    <row r="250" spans="1:17" ht="14.45" customHeight="1" x14ac:dyDescent="0.2">
      <c r="A250" s="627" t="s">
        <v>2090</v>
      </c>
      <c r="B250" s="628" t="s">
        <v>1865</v>
      </c>
      <c r="C250" s="628" t="s">
        <v>1869</v>
      </c>
      <c r="D250" s="628" t="s">
        <v>1906</v>
      </c>
      <c r="E250" s="628" t="s">
        <v>1907</v>
      </c>
      <c r="F250" s="637"/>
      <c r="G250" s="637"/>
      <c r="H250" s="637"/>
      <c r="I250" s="637"/>
      <c r="J250" s="637"/>
      <c r="K250" s="637"/>
      <c r="L250" s="637"/>
      <c r="M250" s="637"/>
      <c r="N250" s="637">
        <v>206</v>
      </c>
      <c r="O250" s="637">
        <v>4243.6000000000004</v>
      </c>
      <c r="P250" s="633"/>
      <c r="Q250" s="638">
        <v>20.6</v>
      </c>
    </row>
    <row r="251" spans="1:17" ht="14.45" customHeight="1" x14ac:dyDescent="0.2">
      <c r="A251" s="627" t="s">
        <v>2090</v>
      </c>
      <c r="B251" s="628" t="s">
        <v>1865</v>
      </c>
      <c r="C251" s="628" t="s">
        <v>1926</v>
      </c>
      <c r="D251" s="628" t="s">
        <v>1927</v>
      </c>
      <c r="E251" s="628" t="s">
        <v>1928</v>
      </c>
      <c r="F251" s="637"/>
      <c r="G251" s="637"/>
      <c r="H251" s="637"/>
      <c r="I251" s="637"/>
      <c r="J251" s="637"/>
      <c r="K251" s="637"/>
      <c r="L251" s="637"/>
      <c r="M251" s="637"/>
      <c r="N251" s="637">
        <v>1</v>
      </c>
      <c r="O251" s="637">
        <v>38</v>
      </c>
      <c r="P251" s="633"/>
      <c r="Q251" s="638">
        <v>38</v>
      </c>
    </row>
    <row r="252" spans="1:17" ht="14.45" customHeight="1" x14ac:dyDescent="0.2">
      <c r="A252" s="627" t="s">
        <v>2090</v>
      </c>
      <c r="B252" s="628" t="s">
        <v>1865</v>
      </c>
      <c r="C252" s="628" t="s">
        <v>1926</v>
      </c>
      <c r="D252" s="628" t="s">
        <v>1929</v>
      </c>
      <c r="E252" s="628" t="s">
        <v>1930</v>
      </c>
      <c r="F252" s="637"/>
      <c r="G252" s="637"/>
      <c r="H252" s="637"/>
      <c r="I252" s="637"/>
      <c r="J252" s="637">
        <v>2</v>
      </c>
      <c r="K252" s="637">
        <v>894</v>
      </c>
      <c r="L252" s="637">
        <v>1</v>
      </c>
      <c r="M252" s="637">
        <v>447</v>
      </c>
      <c r="N252" s="637">
        <v>1</v>
      </c>
      <c r="O252" s="637">
        <v>449</v>
      </c>
      <c r="P252" s="633">
        <v>0.50223713646532442</v>
      </c>
      <c r="Q252" s="638">
        <v>449</v>
      </c>
    </row>
    <row r="253" spans="1:17" ht="14.45" customHeight="1" x14ac:dyDescent="0.2">
      <c r="A253" s="627" t="s">
        <v>2090</v>
      </c>
      <c r="B253" s="628" t="s">
        <v>1865</v>
      </c>
      <c r="C253" s="628" t="s">
        <v>1926</v>
      </c>
      <c r="D253" s="628" t="s">
        <v>1949</v>
      </c>
      <c r="E253" s="628" t="s">
        <v>1950</v>
      </c>
      <c r="F253" s="637"/>
      <c r="G253" s="637"/>
      <c r="H253" s="637"/>
      <c r="I253" s="637"/>
      <c r="J253" s="637">
        <v>3</v>
      </c>
      <c r="K253" s="637">
        <v>5760</v>
      </c>
      <c r="L253" s="637">
        <v>1</v>
      </c>
      <c r="M253" s="637">
        <v>1920</v>
      </c>
      <c r="N253" s="637">
        <v>1</v>
      </c>
      <c r="O253" s="637">
        <v>1925</v>
      </c>
      <c r="P253" s="633">
        <v>0.3342013888888889</v>
      </c>
      <c r="Q253" s="638">
        <v>1925</v>
      </c>
    </row>
    <row r="254" spans="1:17" ht="14.45" customHeight="1" x14ac:dyDescent="0.2">
      <c r="A254" s="627" t="s">
        <v>2090</v>
      </c>
      <c r="B254" s="628" t="s">
        <v>1865</v>
      </c>
      <c r="C254" s="628" t="s">
        <v>1926</v>
      </c>
      <c r="D254" s="628" t="s">
        <v>1955</v>
      </c>
      <c r="E254" s="628" t="s">
        <v>1956</v>
      </c>
      <c r="F254" s="637">
        <v>33</v>
      </c>
      <c r="G254" s="637">
        <v>22506</v>
      </c>
      <c r="H254" s="637">
        <v>0.46275316130358796</v>
      </c>
      <c r="I254" s="637">
        <v>682</v>
      </c>
      <c r="J254" s="637">
        <v>71</v>
      </c>
      <c r="K254" s="637">
        <v>48635</v>
      </c>
      <c r="L254" s="637">
        <v>1</v>
      </c>
      <c r="M254" s="637">
        <v>685</v>
      </c>
      <c r="N254" s="637">
        <v>30</v>
      </c>
      <c r="O254" s="637">
        <v>20610</v>
      </c>
      <c r="P254" s="633">
        <v>0.42376889071656215</v>
      </c>
      <c r="Q254" s="638">
        <v>687</v>
      </c>
    </row>
    <row r="255" spans="1:17" ht="14.45" customHeight="1" x14ac:dyDescent="0.2">
      <c r="A255" s="627" t="s">
        <v>2090</v>
      </c>
      <c r="B255" s="628" t="s">
        <v>1865</v>
      </c>
      <c r="C255" s="628" t="s">
        <v>1926</v>
      </c>
      <c r="D255" s="628" t="s">
        <v>1957</v>
      </c>
      <c r="E255" s="628" t="s">
        <v>1958</v>
      </c>
      <c r="F255" s="637"/>
      <c r="G255" s="637"/>
      <c r="H255" s="637"/>
      <c r="I255" s="637"/>
      <c r="J255" s="637"/>
      <c r="K255" s="637"/>
      <c r="L255" s="637"/>
      <c r="M255" s="637"/>
      <c r="N255" s="637">
        <v>1</v>
      </c>
      <c r="O255" s="637">
        <v>722</v>
      </c>
      <c r="P255" s="633"/>
      <c r="Q255" s="638">
        <v>722</v>
      </c>
    </row>
    <row r="256" spans="1:17" ht="14.45" customHeight="1" x14ac:dyDescent="0.2">
      <c r="A256" s="627" t="s">
        <v>2090</v>
      </c>
      <c r="B256" s="628" t="s">
        <v>1865</v>
      </c>
      <c r="C256" s="628" t="s">
        <v>1926</v>
      </c>
      <c r="D256" s="628" t="s">
        <v>1961</v>
      </c>
      <c r="E256" s="628" t="s">
        <v>1962</v>
      </c>
      <c r="F256" s="637">
        <v>68</v>
      </c>
      <c r="G256" s="637">
        <v>124168</v>
      </c>
      <c r="H256" s="637">
        <v>0.36656383308485985</v>
      </c>
      <c r="I256" s="637">
        <v>1826</v>
      </c>
      <c r="J256" s="637">
        <v>185</v>
      </c>
      <c r="K256" s="637">
        <v>338735</v>
      </c>
      <c r="L256" s="637">
        <v>1</v>
      </c>
      <c r="M256" s="637">
        <v>1831</v>
      </c>
      <c r="N256" s="637">
        <v>126</v>
      </c>
      <c r="O256" s="637">
        <v>231210</v>
      </c>
      <c r="P256" s="633">
        <v>0.68256896984368309</v>
      </c>
      <c r="Q256" s="638">
        <v>1835</v>
      </c>
    </row>
    <row r="257" spans="1:17" ht="14.45" customHeight="1" x14ac:dyDescent="0.2">
      <c r="A257" s="627" t="s">
        <v>2090</v>
      </c>
      <c r="B257" s="628" t="s">
        <v>1865</v>
      </c>
      <c r="C257" s="628" t="s">
        <v>1926</v>
      </c>
      <c r="D257" s="628" t="s">
        <v>1963</v>
      </c>
      <c r="E257" s="628" t="s">
        <v>1964</v>
      </c>
      <c r="F257" s="637">
        <v>5</v>
      </c>
      <c r="G257" s="637">
        <v>2150</v>
      </c>
      <c r="H257" s="637">
        <v>0.4156999226604795</v>
      </c>
      <c r="I257" s="637">
        <v>430</v>
      </c>
      <c r="J257" s="637">
        <v>12</v>
      </c>
      <c r="K257" s="637">
        <v>5172</v>
      </c>
      <c r="L257" s="637">
        <v>1</v>
      </c>
      <c r="M257" s="637">
        <v>431</v>
      </c>
      <c r="N257" s="637">
        <v>5</v>
      </c>
      <c r="O257" s="637">
        <v>2165</v>
      </c>
      <c r="P257" s="633">
        <v>0.41860015467904099</v>
      </c>
      <c r="Q257" s="638">
        <v>433</v>
      </c>
    </row>
    <row r="258" spans="1:17" ht="14.45" customHeight="1" x14ac:dyDescent="0.2">
      <c r="A258" s="627" t="s">
        <v>2090</v>
      </c>
      <c r="B258" s="628" t="s">
        <v>1865</v>
      </c>
      <c r="C258" s="628" t="s">
        <v>1926</v>
      </c>
      <c r="D258" s="628" t="s">
        <v>2041</v>
      </c>
      <c r="E258" s="628" t="s">
        <v>2042</v>
      </c>
      <c r="F258" s="637">
        <v>18</v>
      </c>
      <c r="G258" s="637">
        <v>261158</v>
      </c>
      <c r="H258" s="637">
        <v>0.81783108383177272</v>
      </c>
      <c r="I258" s="637">
        <v>14508.777777777777</v>
      </c>
      <c r="J258" s="637">
        <v>22</v>
      </c>
      <c r="K258" s="637">
        <v>319330</v>
      </c>
      <c r="L258" s="637">
        <v>1</v>
      </c>
      <c r="M258" s="637">
        <v>14515</v>
      </c>
      <c r="N258" s="637">
        <v>17</v>
      </c>
      <c r="O258" s="637">
        <v>246857</v>
      </c>
      <c r="P258" s="633">
        <v>0.77304669151034977</v>
      </c>
      <c r="Q258" s="638">
        <v>14521</v>
      </c>
    </row>
    <row r="259" spans="1:17" ht="14.45" customHeight="1" x14ac:dyDescent="0.2">
      <c r="A259" s="627" t="s">
        <v>2090</v>
      </c>
      <c r="B259" s="628" t="s">
        <v>1865</v>
      </c>
      <c r="C259" s="628" t="s">
        <v>1926</v>
      </c>
      <c r="D259" s="628" t="s">
        <v>1973</v>
      </c>
      <c r="E259" s="628" t="s">
        <v>1974</v>
      </c>
      <c r="F259" s="637">
        <v>1</v>
      </c>
      <c r="G259" s="637">
        <v>611</v>
      </c>
      <c r="H259" s="637"/>
      <c r="I259" s="637">
        <v>611</v>
      </c>
      <c r="J259" s="637"/>
      <c r="K259" s="637"/>
      <c r="L259" s="637"/>
      <c r="M259" s="637"/>
      <c r="N259" s="637"/>
      <c r="O259" s="637"/>
      <c r="P259" s="633"/>
      <c r="Q259" s="638"/>
    </row>
    <row r="260" spans="1:17" ht="14.45" customHeight="1" x14ac:dyDescent="0.2">
      <c r="A260" s="627" t="s">
        <v>2090</v>
      </c>
      <c r="B260" s="628" t="s">
        <v>1865</v>
      </c>
      <c r="C260" s="628" t="s">
        <v>1926</v>
      </c>
      <c r="D260" s="628" t="s">
        <v>1979</v>
      </c>
      <c r="E260" s="628" t="s">
        <v>1980</v>
      </c>
      <c r="F260" s="637"/>
      <c r="G260" s="637"/>
      <c r="H260" s="637"/>
      <c r="I260" s="637"/>
      <c r="J260" s="637">
        <v>1</v>
      </c>
      <c r="K260" s="637">
        <v>438</v>
      </c>
      <c r="L260" s="637">
        <v>1</v>
      </c>
      <c r="M260" s="637">
        <v>438</v>
      </c>
      <c r="N260" s="637"/>
      <c r="O260" s="637"/>
      <c r="P260" s="633"/>
      <c r="Q260" s="638"/>
    </row>
    <row r="261" spans="1:17" ht="14.45" customHeight="1" x14ac:dyDescent="0.2">
      <c r="A261" s="627" t="s">
        <v>2090</v>
      </c>
      <c r="B261" s="628" t="s">
        <v>1865</v>
      </c>
      <c r="C261" s="628" t="s">
        <v>1926</v>
      </c>
      <c r="D261" s="628" t="s">
        <v>1981</v>
      </c>
      <c r="E261" s="628" t="s">
        <v>1982</v>
      </c>
      <c r="F261" s="637">
        <v>15</v>
      </c>
      <c r="G261" s="637">
        <v>20143</v>
      </c>
      <c r="H261" s="637">
        <v>0.78705114679795252</v>
      </c>
      <c r="I261" s="637">
        <v>1342.8666666666666</v>
      </c>
      <c r="J261" s="637">
        <v>19</v>
      </c>
      <c r="K261" s="637">
        <v>25593</v>
      </c>
      <c r="L261" s="637">
        <v>1</v>
      </c>
      <c r="M261" s="637">
        <v>1347</v>
      </c>
      <c r="N261" s="637">
        <v>21</v>
      </c>
      <c r="O261" s="637">
        <v>28371</v>
      </c>
      <c r="P261" s="633">
        <v>1.1085453053569336</v>
      </c>
      <c r="Q261" s="638">
        <v>1351</v>
      </c>
    </row>
    <row r="262" spans="1:17" ht="14.45" customHeight="1" x14ac:dyDescent="0.2">
      <c r="A262" s="627" t="s">
        <v>2090</v>
      </c>
      <c r="B262" s="628" t="s">
        <v>1865</v>
      </c>
      <c r="C262" s="628" t="s">
        <v>1926</v>
      </c>
      <c r="D262" s="628" t="s">
        <v>1983</v>
      </c>
      <c r="E262" s="628" t="s">
        <v>1984</v>
      </c>
      <c r="F262" s="637">
        <v>42</v>
      </c>
      <c r="G262" s="637">
        <v>21439</v>
      </c>
      <c r="H262" s="637">
        <v>0.39502874410377359</v>
      </c>
      <c r="I262" s="637">
        <v>510.45238095238096</v>
      </c>
      <c r="J262" s="637">
        <v>106</v>
      </c>
      <c r="K262" s="637">
        <v>54272</v>
      </c>
      <c r="L262" s="637">
        <v>1</v>
      </c>
      <c r="M262" s="637">
        <v>512</v>
      </c>
      <c r="N262" s="637">
        <v>64</v>
      </c>
      <c r="O262" s="637">
        <v>32896</v>
      </c>
      <c r="P262" s="633">
        <v>0.60613207547169812</v>
      </c>
      <c r="Q262" s="638">
        <v>514</v>
      </c>
    </row>
    <row r="263" spans="1:17" ht="14.45" customHeight="1" x14ac:dyDescent="0.2">
      <c r="A263" s="627" t="s">
        <v>2090</v>
      </c>
      <c r="B263" s="628" t="s">
        <v>1865</v>
      </c>
      <c r="C263" s="628" t="s">
        <v>1926</v>
      </c>
      <c r="D263" s="628" t="s">
        <v>1985</v>
      </c>
      <c r="E263" s="628" t="s">
        <v>1986</v>
      </c>
      <c r="F263" s="637">
        <v>1</v>
      </c>
      <c r="G263" s="637">
        <v>2333</v>
      </c>
      <c r="H263" s="637">
        <v>0.99615713065755762</v>
      </c>
      <c r="I263" s="637">
        <v>2333</v>
      </c>
      <c r="J263" s="637">
        <v>1</v>
      </c>
      <c r="K263" s="637">
        <v>2342</v>
      </c>
      <c r="L263" s="637">
        <v>1</v>
      </c>
      <c r="M263" s="637">
        <v>2342</v>
      </c>
      <c r="N263" s="637">
        <v>1</v>
      </c>
      <c r="O263" s="637">
        <v>2351</v>
      </c>
      <c r="P263" s="633">
        <v>1.0038428693424424</v>
      </c>
      <c r="Q263" s="638">
        <v>2351</v>
      </c>
    </row>
    <row r="264" spans="1:17" ht="14.45" customHeight="1" x14ac:dyDescent="0.2">
      <c r="A264" s="627" t="s">
        <v>2090</v>
      </c>
      <c r="B264" s="628" t="s">
        <v>1865</v>
      </c>
      <c r="C264" s="628" t="s">
        <v>1926</v>
      </c>
      <c r="D264" s="628" t="s">
        <v>2005</v>
      </c>
      <c r="E264" s="628" t="s">
        <v>2006</v>
      </c>
      <c r="F264" s="637">
        <v>1</v>
      </c>
      <c r="G264" s="637">
        <v>719</v>
      </c>
      <c r="H264" s="637">
        <v>0.99584487534626043</v>
      </c>
      <c r="I264" s="637">
        <v>719</v>
      </c>
      <c r="J264" s="637">
        <v>1</v>
      </c>
      <c r="K264" s="637">
        <v>722</v>
      </c>
      <c r="L264" s="637">
        <v>1</v>
      </c>
      <c r="M264" s="637">
        <v>722</v>
      </c>
      <c r="N264" s="637">
        <v>1</v>
      </c>
      <c r="O264" s="637">
        <v>724</v>
      </c>
      <c r="P264" s="633">
        <v>1.002770083102493</v>
      </c>
      <c r="Q264" s="638">
        <v>724</v>
      </c>
    </row>
    <row r="265" spans="1:17" ht="14.45" customHeight="1" x14ac:dyDescent="0.2">
      <c r="A265" s="627" t="s">
        <v>2090</v>
      </c>
      <c r="B265" s="628" t="s">
        <v>1865</v>
      </c>
      <c r="C265" s="628" t="s">
        <v>1926</v>
      </c>
      <c r="D265" s="628" t="s">
        <v>2007</v>
      </c>
      <c r="E265" s="628" t="s">
        <v>2008</v>
      </c>
      <c r="F265" s="637"/>
      <c r="G265" s="637"/>
      <c r="H265" s="637"/>
      <c r="I265" s="637"/>
      <c r="J265" s="637"/>
      <c r="K265" s="637"/>
      <c r="L265" s="637"/>
      <c r="M265" s="637"/>
      <c r="N265" s="637">
        <v>1</v>
      </c>
      <c r="O265" s="637">
        <v>1953</v>
      </c>
      <c r="P265" s="633"/>
      <c r="Q265" s="638">
        <v>1953</v>
      </c>
    </row>
    <row r="266" spans="1:17" ht="14.45" customHeight="1" x14ac:dyDescent="0.2">
      <c r="A266" s="627" t="s">
        <v>2091</v>
      </c>
      <c r="B266" s="628" t="s">
        <v>1865</v>
      </c>
      <c r="C266" s="628" t="s">
        <v>1866</v>
      </c>
      <c r="D266" s="628" t="s">
        <v>2023</v>
      </c>
      <c r="E266" s="628" t="s">
        <v>2024</v>
      </c>
      <c r="F266" s="637">
        <v>7.9499999999999993</v>
      </c>
      <c r="G266" s="637">
        <v>9749.130000000001</v>
      </c>
      <c r="H266" s="637"/>
      <c r="I266" s="637">
        <v>1226.3056603773587</v>
      </c>
      <c r="J266" s="637"/>
      <c r="K266" s="637"/>
      <c r="L266" s="637"/>
      <c r="M266" s="637"/>
      <c r="N266" s="637"/>
      <c r="O266" s="637"/>
      <c r="P266" s="633"/>
      <c r="Q266" s="638"/>
    </row>
    <row r="267" spans="1:17" ht="14.45" customHeight="1" x14ac:dyDescent="0.2">
      <c r="A267" s="627" t="s">
        <v>2091</v>
      </c>
      <c r="B267" s="628" t="s">
        <v>1865</v>
      </c>
      <c r="C267" s="628" t="s">
        <v>1866</v>
      </c>
      <c r="D267" s="628" t="s">
        <v>2026</v>
      </c>
      <c r="E267" s="628" t="s">
        <v>2024</v>
      </c>
      <c r="F267" s="637"/>
      <c r="G267" s="637"/>
      <c r="H267" s="637"/>
      <c r="I267" s="637"/>
      <c r="J267" s="637">
        <v>2.75</v>
      </c>
      <c r="K267" s="637">
        <v>1802.68</v>
      </c>
      <c r="L267" s="637">
        <v>1</v>
      </c>
      <c r="M267" s="637">
        <v>655.52</v>
      </c>
      <c r="N267" s="637">
        <v>0.03</v>
      </c>
      <c r="O267" s="637">
        <v>19.670000000000002</v>
      </c>
      <c r="P267" s="633">
        <v>1.0911531719439945E-2</v>
      </c>
      <c r="Q267" s="638">
        <v>655.66666666666674</v>
      </c>
    </row>
    <row r="268" spans="1:17" ht="14.45" customHeight="1" x14ac:dyDescent="0.2">
      <c r="A268" s="627" t="s">
        <v>2091</v>
      </c>
      <c r="B268" s="628" t="s">
        <v>1865</v>
      </c>
      <c r="C268" s="628" t="s">
        <v>1866</v>
      </c>
      <c r="D268" s="628" t="s">
        <v>2026</v>
      </c>
      <c r="E268" s="628" t="s">
        <v>2027</v>
      </c>
      <c r="F268" s="637"/>
      <c r="G268" s="637"/>
      <c r="H268" s="637"/>
      <c r="I268" s="637"/>
      <c r="J268" s="637">
        <v>0.45</v>
      </c>
      <c r="K268" s="637">
        <v>294.98</v>
      </c>
      <c r="L268" s="637">
        <v>1</v>
      </c>
      <c r="M268" s="637">
        <v>655.51111111111118</v>
      </c>
      <c r="N268" s="637">
        <v>0.5</v>
      </c>
      <c r="O268" s="637">
        <v>327.76</v>
      </c>
      <c r="P268" s="633">
        <v>1.1111261780459691</v>
      </c>
      <c r="Q268" s="638">
        <v>655.52</v>
      </c>
    </row>
    <row r="269" spans="1:17" ht="14.45" customHeight="1" x14ac:dyDescent="0.2">
      <c r="A269" s="627" t="s">
        <v>2091</v>
      </c>
      <c r="B269" s="628" t="s">
        <v>1865</v>
      </c>
      <c r="C269" s="628" t="s">
        <v>1869</v>
      </c>
      <c r="D269" s="628" t="s">
        <v>1874</v>
      </c>
      <c r="E269" s="628" t="s">
        <v>1875</v>
      </c>
      <c r="F269" s="637">
        <v>3310</v>
      </c>
      <c r="G269" s="637">
        <v>23842.100000000006</v>
      </c>
      <c r="H269" s="637">
        <v>2.9337443166786645</v>
      </c>
      <c r="I269" s="637">
        <v>7.2030513595166177</v>
      </c>
      <c r="J269" s="637">
        <v>1121</v>
      </c>
      <c r="K269" s="637">
        <v>8126.85</v>
      </c>
      <c r="L269" s="637">
        <v>1</v>
      </c>
      <c r="M269" s="637">
        <v>7.2496431757359501</v>
      </c>
      <c r="N269" s="637">
        <v>614</v>
      </c>
      <c r="O269" s="637">
        <v>4381.95</v>
      </c>
      <c r="P269" s="633">
        <v>0.53919415271599691</v>
      </c>
      <c r="Q269" s="638">
        <v>7.1367263843648203</v>
      </c>
    </row>
    <row r="270" spans="1:17" ht="14.45" customHeight="1" x14ac:dyDescent="0.2">
      <c r="A270" s="627" t="s">
        <v>2091</v>
      </c>
      <c r="B270" s="628" t="s">
        <v>1865</v>
      </c>
      <c r="C270" s="628" t="s">
        <v>1869</v>
      </c>
      <c r="D270" s="628" t="s">
        <v>1878</v>
      </c>
      <c r="E270" s="628" t="s">
        <v>1879</v>
      </c>
      <c r="F270" s="637">
        <v>2386</v>
      </c>
      <c r="G270" s="637">
        <v>12745.38</v>
      </c>
      <c r="H270" s="637"/>
      <c r="I270" s="637">
        <v>5.3417351215423299</v>
      </c>
      <c r="J270" s="637"/>
      <c r="K270" s="637"/>
      <c r="L270" s="637"/>
      <c r="M270" s="637"/>
      <c r="N270" s="637">
        <v>1153</v>
      </c>
      <c r="O270" s="637">
        <v>5969.74</v>
      </c>
      <c r="P270" s="633"/>
      <c r="Q270" s="638">
        <v>5.1775715524718127</v>
      </c>
    </row>
    <row r="271" spans="1:17" ht="14.45" customHeight="1" x14ac:dyDescent="0.2">
      <c r="A271" s="627" t="s">
        <v>2091</v>
      </c>
      <c r="B271" s="628" t="s">
        <v>1865</v>
      </c>
      <c r="C271" s="628" t="s">
        <v>1869</v>
      </c>
      <c r="D271" s="628" t="s">
        <v>1890</v>
      </c>
      <c r="E271" s="628" t="s">
        <v>1891</v>
      </c>
      <c r="F271" s="637">
        <v>935</v>
      </c>
      <c r="G271" s="637">
        <v>19541.5</v>
      </c>
      <c r="H271" s="637">
        <v>0.9844832363535605</v>
      </c>
      <c r="I271" s="637">
        <v>20.9</v>
      </c>
      <c r="J271" s="637">
        <v>990</v>
      </c>
      <c r="K271" s="637">
        <v>19849.5</v>
      </c>
      <c r="L271" s="637">
        <v>1</v>
      </c>
      <c r="M271" s="637">
        <v>20.05</v>
      </c>
      <c r="N271" s="637"/>
      <c r="O271" s="637"/>
      <c r="P271" s="633"/>
      <c r="Q271" s="638"/>
    </row>
    <row r="272" spans="1:17" ht="14.45" customHeight="1" x14ac:dyDescent="0.2">
      <c r="A272" s="627" t="s">
        <v>2091</v>
      </c>
      <c r="B272" s="628" t="s">
        <v>1865</v>
      </c>
      <c r="C272" s="628" t="s">
        <v>1869</v>
      </c>
      <c r="D272" s="628" t="s">
        <v>1896</v>
      </c>
      <c r="E272" s="628" t="s">
        <v>1897</v>
      </c>
      <c r="F272" s="637">
        <v>6</v>
      </c>
      <c r="G272" s="637">
        <v>11537.04</v>
      </c>
      <c r="H272" s="637">
        <v>2.1049689282338906</v>
      </c>
      <c r="I272" s="637">
        <v>1922.8400000000001</v>
      </c>
      <c r="J272" s="637">
        <v>3</v>
      </c>
      <c r="K272" s="637">
        <v>5480.86</v>
      </c>
      <c r="L272" s="637">
        <v>1</v>
      </c>
      <c r="M272" s="637">
        <v>1826.9533333333331</v>
      </c>
      <c r="N272" s="637"/>
      <c r="O272" s="637"/>
      <c r="P272" s="633"/>
      <c r="Q272" s="638"/>
    </row>
    <row r="273" spans="1:17" ht="14.45" customHeight="1" x14ac:dyDescent="0.2">
      <c r="A273" s="627" t="s">
        <v>2091</v>
      </c>
      <c r="B273" s="628" t="s">
        <v>1865</v>
      </c>
      <c r="C273" s="628" t="s">
        <v>1869</v>
      </c>
      <c r="D273" s="628" t="s">
        <v>1900</v>
      </c>
      <c r="E273" s="628" t="s">
        <v>1901</v>
      </c>
      <c r="F273" s="637">
        <v>5771</v>
      </c>
      <c r="G273" s="637">
        <v>21877.31</v>
      </c>
      <c r="H273" s="637">
        <v>2.5683381701040617</v>
      </c>
      <c r="I273" s="637">
        <v>3.7909045226130655</v>
      </c>
      <c r="J273" s="637">
        <v>2288</v>
      </c>
      <c r="K273" s="637">
        <v>8518.0799999999981</v>
      </c>
      <c r="L273" s="637">
        <v>1</v>
      </c>
      <c r="M273" s="637">
        <v>3.7229370629370622</v>
      </c>
      <c r="N273" s="637">
        <v>3564</v>
      </c>
      <c r="O273" s="637">
        <v>13044.24</v>
      </c>
      <c r="P273" s="633">
        <v>1.5313591795334163</v>
      </c>
      <c r="Q273" s="638">
        <v>3.66</v>
      </c>
    </row>
    <row r="274" spans="1:17" ht="14.45" customHeight="1" x14ac:dyDescent="0.2">
      <c r="A274" s="627" t="s">
        <v>2091</v>
      </c>
      <c r="B274" s="628" t="s">
        <v>1865</v>
      </c>
      <c r="C274" s="628" t="s">
        <v>1869</v>
      </c>
      <c r="D274" s="628" t="s">
        <v>2029</v>
      </c>
      <c r="E274" s="628" t="s">
        <v>2030</v>
      </c>
      <c r="F274" s="637">
        <v>4424</v>
      </c>
      <c r="G274" s="637">
        <v>150989.01999999999</v>
      </c>
      <c r="H274" s="637">
        <v>0.65926676868724932</v>
      </c>
      <c r="I274" s="637">
        <v>34.129525316455691</v>
      </c>
      <c r="J274" s="637">
        <v>6728</v>
      </c>
      <c r="K274" s="637">
        <v>229025.68000000002</v>
      </c>
      <c r="L274" s="637">
        <v>1</v>
      </c>
      <c r="M274" s="637">
        <v>34.040677764565999</v>
      </c>
      <c r="N274" s="637">
        <v>5187</v>
      </c>
      <c r="O274" s="637">
        <v>177026.04</v>
      </c>
      <c r="P274" s="633">
        <v>0.77295279725836852</v>
      </c>
      <c r="Q274" s="638">
        <v>34.128791208791213</v>
      </c>
    </row>
    <row r="275" spans="1:17" ht="14.45" customHeight="1" x14ac:dyDescent="0.2">
      <c r="A275" s="627" t="s">
        <v>2091</v>
      </c>
      <c r="B275" s="628" t="s">
        <v>1865</v>
      </c>
      <c r="C275" s="628" t="s">
        <v>1869</v>
      </c>
      <c r="D275" s="628" t="s">
        <v>1904</v>
      </c>
      <c r="E275" s="628" t="s">
        <v>1905</v>
      </c>
      <c r="F275" s="637">
        <v>320</v>
      </c>
      <c r="G275" s="637">
        <v>49390.400000000001</v>
      </c>
      <c r="H275" s="637">
        <v>0.69705908088868318</v>
      </c>
      <c r="I275" s="637">
        <v>154.345</v>
      </c>
      <c r="J275" s="637">
        <v>473</v>
      </c>
      <c r="K275" s="637">
        <v>70855.399999999994</v>
      </c>
      <c r="L275" s="637">
        <v>1</v>
      </c>
      <c r="M275" s="637">
        <v>149.79999999999998</v>
      </c>
      <c r="N275" s="637">
        <v>659</v>
      </c>
      <c r="O275" s="637">
        <v>102660.35</v>
      </c>
      <c r="P275" s="633">
        <v>1.4488712222357085</v>
      </c>
      <c r="Q275" s="638">
        <v>155.78201820940819</v>
      </c>
    </row>
    <row r="276" spans="1:17" ht="14.45" customHeight="1" x14ac:dyDescent="0.2">
      <c r="A276" s="627" t="s">
        <v>2091</v>
      </c>
      <c r="B276" s="628" t="s">
        <v>1865</v>
      </c>
      <c r="C276" s="628" t="s">
        <v>1869</v>
      </c>
      <c r="D276" s="628" t="s">
        <v>2035</v>
      </c>
      <c r="E276" s="628" t="s">
        <v>2036</v>
      </c>
      <c r="F276" s="637">
        <v>1</v>
      </c>
      <c r="G276" s="637">
        <v>43570.94</v>
      </c>
      <c r="H276" s="637"/>
      <c r="I276" s="637">
        <v>43570.94</v>
      </c>
      <c r="J276" s="637"/>
      <c r="K276" s="637"/>
      <c r="L276" s="637"/>
      <c r="M276" s="637"/>
      <c r="N276" s="637"/>
      <c r="O276" s="637"/>
      <c r="P276" s="633"/>
      <c r="Q276" s="638"/>
    </row>
    <row r="277" spans="1:17" ht="14.45" customHeight="1" x14ac:dyDescent="0.2">
      <c r="A277" s="627" t="s">
        <v>2091</v>
      </c>
      <c r="B277" s="628" t="s">
        <v>1865</v>
      </c>
      <c r="C277" s="628" t="s">
        <v>1926</v>
      </c>
      <c r="D277" s="628" t="s">
        <v>1927</v>
      </c>
      <c r="E277" s="628" t="s">
        <v>1928</v>
      </c>
      <c r="F277" s="637"/>
      <c r="G277" s="637"/>
      <c r="H277" s="637"/>
      <c r="I277" s="637"/>
      <c r="J277" s="637">
        <v>1</v>
      </c>
      <c r="K277" s="637">
        <v>38</v>
      </c>
      <c r="L277" s="637">
        <v>1</v>
      </c>
      <c r="M277" s="637">
        <v>38</v>
      </c>
      <c r="N277" s="637"/>
      <c r="O277" s="637"/>
      <c r="P277" s="633"/>
      <c r="Q277" s="638"/>
    </row>
    <row r="278" spans="1:17" ht="14.45" customHeight="1" x14ac:dyDescent="0.2">
      <c r="A278" s="627" t="s">
        <v>2091</v>
      </c>
      <c r="B278" s="628" t="s">
        <v>1865</v>
      </c>
      <c r="C278" s="628" t="s">
        <v>1926</v>
      </c>
      <c r="D278" s="628" t="s">
        <v>1929</v>
      </c>
      <c r="E278" s="628" t="s">
        <v>1930</v>
      </c>
      <c r="F278" s="637">
        <v>1</v>
      </c>
      <c r="G278" s="637">
        <v>444</v>
      </c>
      <c r="H278" s="637"/>
      <c r="I278" s="637">
        <v>444</v>
      </c>
      <c r="J278" s="637"/>
      <c r="K278" s="637"/>
      <c r="L278" s="637"/>
      <c r="M278" s="637"/>
      <c r="N278" s="637"/>
      <c r="O278" s="637"/>
      <c r="P278" s="633"/>
      <c r="Q278" s="638"/>
    </row>
    <row r="279" spans="1:17" ht="14.45" customHeight="1" x14ac:dyDescent="0.2">
      <c r="A279" s="627" t="s">
        <v>2091</v>
      </c>
      <c r="B279" s="628" t="s">
        <v>1865</v>
      </c>
      <c r="C279" s="628" t="s">
        <v>1926</v>
      </c>
      <c r="D279" s="628" t="s">
        <v>1955</v>
      </c>
      <c r="E279" s="628" t="s">
        <v>1956</v>
      </c>
      <c r="F279" s="637">
        <v>6</v>
      </c>
      <c r="G279" s="637">
        <v>4092</v>
      </c>
      <c r="H279" s="637">
        <v>1.9912408759124087</v>
      </c>
      <c r="I279" s="637">
        <v>682</v>
      </c>
      <c r="J279" s="637">
        <v>3</v>
      </c>
      <c r="K279" s="637">
        <v>2055</v>
      </c>
      <c r="L279" s="637">
        <v>1</v>
      </c>
      <c r="M279" s="637">
        <v>685</v>
      </c>
      <c r="N279" s="637"/>
      <c r="O279" s="637"/>
      <c r="P279" s="633"/>
      <c r="Q279" s="638"/>
    </row>
    <row r="280" spans="1:17" ht="14.45" customHeight="1" x14ac:dyDescent="0.2">
      <c r="A280" s="627" t="s">
        <v>2091</v>
      </c>
      <c r="B280" s="628" t="s">
        <v>1865</v>
      </c>
      <c r="C280" s="628" t="s">
        <v>1926</v>
      </c>
      <c r="D280" s="628" t="s">
        <v>1961</v>
      </c>
      <c r="E280" s="628" t="s">
        <v>1962</v>
      </c>
      <c r="F280" s="637">
        <v>34</v>
      </c>
      <c r="G280" s="637">
        <v>62084</v>
      </c>
      <c r="H280" s="637">
        <v>1.7845870821236598</v>
      </c>
      <c r="I280" s="637">
        <v>1826</v>
      </c>
      <c r="J280" s="637">
        <v>19</v>
      </c>
      <c r="K280" s="637">
        <v>34789</v>
      </c>
      <c r="L280" s="637">
        <v>1</v>
      </c>
      <c r="M280" s="637">
        <v>1831</v>
      </c>
      <c r="N280" s="637">
        <v>23</v>
      </c>
      <c r="O280" s="637">
        <v>42205</v>
      </c>
      <c r="P280" s="633">
        <v>1.2131708298600132</v>
      </c>
      <c r="Q280" s="638">
        <v>1835</v>
      </c>
    </row>
    <row r="281" spans="1:17" ht="14.45" customHeight="1" x14ac:dyDescent="0.2">
      <c r="A281" s="627" t="s">
        <v>2091</v>
      </c>
      <c r="B281" s="628" t="s">
        <v>1865</v>
      </c>
      <c r="C281" s="628" t="s">
        <v>1926</v>
      </c>
      <c r="D281" s="628" t="s">
        <v>1963</v>
      </c>
      <c r="E281" s="628" t="s">
        <v>1964</v>
      </c>
      <c r="F281" s="637">
        <v>8</v>
      </c>
      <c r="G281" s="637">
        <v>3440</v>
      </c>
      <c r="H281" s="637">
        <v>1.5962877030162412</v>
      </c>
      <c r="I281" s="637">
        <v>430</v>
      </c>
      <c r="J281" s="637">
        <v>5</v>
      </c>
      <c r="K281" s="637">
        <v>2155</v>
      </c>
      <c r="L281" s="637">
        <v>1</v>
      </c>
      <c r="M281" s="637">
        <v>431</v>
      </c>
      <c r="N281" s="637">
        <v>8</v>
      </c>
      <c r="O281" s="637">
        <v>3464</v>
      </c>
      <c r="P281" s="633">
        <v>1.6074245939675174</v>
      </c>
      <c r="Q281" s="638">
        <v>433</v>
      </c>
    </row>
    <row r="282" spans="1:17" ht="14.45" customHeight="1" x14ac:dyDescent="0.2">
      <c r="A282" s="627" t="s">
        <v>2091</v>
      </c>
      <c r="B282" s="628" t="s">
        <v>1865</v>
      </c>
      <c r="C282" s="628" t="s">
        <v>1926</v>
      </c>
      <c r="D282" s="628" t="s">
        <v>2041</v>
      </c>
      <c r="E282" s="628" t="s">
        <v>2042</v>
      </c>
      <c r="F282" s="637">
        <v>19</v>
      </c>
      <c r="G282" s="637">
        <v>275666</v>
      </c>
      <c r="H282" s="637">
        <v>0.75967206338270754</v>
      </c>
      <c r="I282" s="637">
        <v>14508.736842105263</v>
      </c>
      <c r="J282" s="637">
        <v>25</v>
      </c>
      <c r="K282" s="637">
        <v>362875</v>
      </c>
      <c r="L282" s="637">
        <v>1</v>
      </c>
      <c r="M282" s="637">
        <v>14515</v>
      </c>
      <c r="N282" s="637">
        <v>23</v>
      </c>
      <c r="O282" s="637">
        <v>333983</v>
      </c>
      <c r="P282" s="633">
        <v>0.92038029624526352</v>
      </c>
      <c r="Q282" s="638">
        <v>14521</v>
      </c>
    </row>
    <row r="283" spans="1:17" ht="14.45" customHeight="1" x14ac:dyDescent="0.2">
      <c r="A283" s="627" t="s">
        <v>2091</v>
      </c>
      <c r="B283" s="628" t="s">
        <v>1865</v>
      </c>
      <c r="C283" s="628" t="s">
        <v>1926</v>
      </c>
      <c r="D283" s="628" t="s">
        <v>1973</v>
      </c>
      <c r="E283" s="628" t="s">
        <v>1974</v>
      </c>
      <c r="F283" s="637"/>
      <c r="G283" s="637"/>
      <c r="H283" s="637"/>
      <c r="I283" s="637"/>
      <c r="J283" s="637"/>
      <c r="K283" s="637"/>
      <c r="L283" s="637"/>
      <c r="M283" s="637"/>
      <c r="N283" s="637">
        <v>1</v>
      </c>
      <c r="O283" s="637">
        <v>618</v>
      </c>
      <c r="P283" s="633"/>
      <c r="Q283" s="638">
        <v>618</v>
      </c>
    </row>
    <row r="284" spans="1:17" ht="14.45" customHeight="1" x14ac:dyDescent="0.2">
      <c r="A284" s="627" t="s">
        <v>2091</v>
      </c>
      <c r="B284" s="628" t="s">
        <v>1865</v>
      </c>
      <c r="C284" s="628" t="s">
        <v>1926</v>
      </c>
      <c r="D284" s="628" t="s">
        <v>1981</v>
      </c>
      <c r="E284" s="628" t="s">
        <v>1982</v>
      </c>
      <c r="F284" s="637">
        <v>8</v>
      </c>
      <c r="G284" s="637">
        <v>10741</v>
      </c>
      <c r="H284" s="637">
        <v>2.6580054441969811</v>
      </c>
      <c r="I284" s="637">
        <v>1342.625</v>
      </c>
      <c r="J284" s="637">
        <v>3</v>
      </c>
      <c r="K284" s="637">
        <v>4041</v>
      </c>
      <c r="L284" s="637">
        <v>1</v>
      </c>
      <c r="M284" s="637">
        <v>1347</v>
      </c>
      <c r="N284" s="637">
        <v>5</v>
      </c>
      <c r="O284" s="637">
        <v>6755</v>
      </c>
      <c r="P284" s="633">
        <v>1.6716159366493442</v>
      </c>
      <c r="Q284" s="638">
        <v>1351</v>
      </c>
    </row>
    <row r="285" spans="1:17" ht="14.45" customHeight="1" x14ac:dyDescent="0.2">
      <c r="A285" s="627" t="s">
        <v>2091</v>
      </c>
      <c r="B285" s="628" t="s">
        <v>1865</v>
      </c>
      <c r="C285" s="628" t="s">
        <v>1926</v>
      </c>
      <c r="D285" s="628" t="s">
        <v>1983</v>
      </c>
      <c r="E285" s="628" t="s">
        <v>1984</v>
      </c>
      <c r="F285" s="637">
        <v>19</v>
      </c>
      <c r="G285" s="637">
        <v>9692</v>
      </c>
      <c r="H285" s="637">
        <v>2.7042410714285716</v>
      </c>
      <c r="I285" s="637">
        <v>510.10526315789474</v>
      </c>
      <c r="J285" s="637">
        <v>7</v>
      </c>
      <c r="K285" s="637">
        <v>3584</v>
      </c>
      <c r="L285" s="637">
        <v>1</v>
      </c>
      <c r="M285" s="637">
        <v>512</v>
      </c>
      <c r="N285" s="637">
        <v>4</v>
      </c>
      <c r="O285" s="637">
        <v>2056</v>
      </c>
      <c r="P285" s="633">
        <v>0.5736607142857143</v>
      </c>
      <c r="Q285" s="638">
        <v>514</v>
      </c>
    </row>
    <row r="286" spans="1:17" ht="14.45" customHeight="1" x14ac:dyDescent="0.2">
      <c r="A286" s="627" t="s">
        <v>2091</v>
      </c>
      <c r="B286" s="628" t="s">
        <v>1865</v>
      </c>
      <c r="C286" s="628" t="s">
        <v>1926</v>
      </c>
      <c r="D286" s="628" t="s">
        <v>1985</v>
      </c>
      <c r="E286" s="628" t="s">
        <v>1986</v>
      </c>
      <c r="F286" s="637">
        <v>2</v>
      </c>
      <c r="G286" s="637">
        <v>4666</v>
      </c>
      <c r="H286" s="637">
        <v>0.99615713065755762</v>
      </c>
      <c r="I286" s="637">
        <v>2333</v>
      </c>
      <c r="J286" s="637">
        <v>2</v>
      </c>
      <c r="K286" s="637">
        <v>4684</v>
      </c>
      <c r="L286" s="637">
        <v>1</v>
      </c>
      <c r="M286" s="637">
        <v>2342</v>
      </c>
      <c r="N286" s="637"/>
      <c r="O286" s="637"/>
      <c r="P286" s="633"/>
      <c r="Q286" s="638"/>
    </row>
    <row r="287" spans="1:17" ht="14.45" customHeight="1" x14ac:dyDescent="0.2">
      <c r="A287" s="627" t="s">
        <v>2091</v>
      </c>
      <c r="B287" s="628" t="s">
        <v>1865</v>
      </c>
      <c r="C287" s="628" t="s">
        <v>1926</v>
      </c>
      <c r="D287" s="628" t="s">
        <v>2005</v>
      </c>
      <c r="E287" s="628" t="s">
        <v>2006</v>
      </c>
      <c r="F287" s="637">
        <v>2</v>
      </c>
      <c r="G287" s="637">
        <v>1438</v>
      </c>
      <c r="H287" s="637">
        <v>0.99584487534626043</v>
      </c>
      <c r="I287" s="637">
        <v>719</v>
      </c>
      <c r="J287" s="637">
        <v>2</v>
      </c>
      <c r="K287" s="637">
        <v>1444</v>
      </c>
      <c r="L287" s="637">
        <v>1</v>
      </c>
      <c r="M287" s="637">
        <v>722</v>
      </c>
      <c r="N287" s="637"/>
      <c r="O287" s="637"/>
      <c r="P287" s="633"/>
      <c r="Q287" s="638"/>
    </row>
    <row r="288" spans="1:17" ht="14.45" customHeight="1" x14ac:dyDescent="0.2">
      <c r="A288" s="627" t="s">
        <v>2092</v>
      </c>
      <c r="B288" s="628" t="s">
        <v>1865</v>
      </c>
      <c r="C288" s="628" t="s">
        <v>1866</v>
      </c>
      <c r="D288" s="628" t="s">
        <v>2023</v>
      </c>
      <c r="E288" s="628" t="s">
        <v>2024</v>
      </c>
      <c r="F288" s="637">
        <v>0.4</v>
      </c>
      <c r="G288" s="637">
        <v>262.20999999999998</v>
      </c>
      <c r="H288" s="637"/>
      <c r="I288" s="637">
        <v>655.52499999999986</v>
      </c>
      <c r="J288" s="637"/>
      <c r="K288" s="637"/>
      <c r="L288" s="637"/>
      <c r="M288" s="637"/>
      <c r="N288" s="637"/>
      <c r="O288" s="637"/>
      <c r="P288" s="633"/>
      <c r="Q288" s="638"/>
    </row>
    <row r="289" spans="1:17" ht="14.45" customHeight="1" x14ac:dyDescent="0.2">
      <c r="A289" s="627" t="s">
        <v>2092</v>
      </c>
      <c r="B289" s="628" t="s">
        <v>1865</v>
      </c>
      <c r="C289" s="628" t="s">
        <v>1869</v>
      </c>
      <c r="D289" s="628" t="s">
        <v>1874</v>
      </c>
      <c r="E289" s="628" t="s">
        <v>1875</v>
      </c>
      <c r="F289" s="637">
        <v>370</v>
      </c>
      <c r="G289" s="637">
        <v>2660.3</v>
      </c>
      <c r="H289" s="637"/>
      <c r="I289" s="637">
        <v>7.19</v>
      </c>
      <c r="J289" s="637"/>
      <c r="K289" s="637"/>
      <c r="L289" s="637"/>
      <c r="M289" s="637"/>
      <c r="N289" s="637"/>
      <c r="O289" s="637"/>
      <c r="P289" s="633"/>
      <c r="Q289" s="638"/>
    </row>
    <row r="290" spans="1:17" ht="14.45" customHeight="1" x14ac:dyDescent="0.2">
      <c r="A290" s="627" t="s">
        <v>2092</v>
      </c>
      <c r="B290" s="628" t="s">
        <v>1865</v>
      </c>
      <c r="C290" s="628" t="s">
        <v>1869</v>
      </c>
      <c r="D290" s="628" t="s">
        <v>1896</v>
      </c>
      <c r="E290" s="628" t="s">
        <v>1897</v>
      </c>
      <c r="F290" s="637">
        <v>1</v>
      </c>
      <c r="G290" s="637">
        <v>2027.89</v>
      </c>
      <c r="H290" s="637"/>
      <c r="I290" s="637">
        <v>2027.89</v>
      </c>
      <c r="J290" s="637"/>
      <c r="K290" s="637"/>
      <c r="L290" s="637"/>
      <c r="M290" s="637"/>
      <c r="N290" s="637"/>
      <c r="O290" s="637"/>
      <c r="P290" s="633"/>
      <c r="Q290" s="638"/>
    </row>
    <row r="291" spans="1:17" ht="14.45" customHeight="1" x14ac:dyDescent="0.2">
      <c r="A291" s="627" t="s">
        <v>2092</v>
      </c>
      <c r="B291" s="628" t="s">
        <v>1865</v>
      </c>
      <c r="C291" s="628" t="s">
        <v>1869</v>
      </c>
      <c r="D291" s="628" t="s">
        <v>2029</v>
      </c>
      <c r="E291" s="628" t="s">
        <v>2030</v>
      </c>
      <c r="F291" s="637">
        <v>139</v>
      </c>
      <c r="G291" s="637">
        <v>4723.22</v>
      </c>
      <c r="H291" s="637">
        <v>0.51652858217703979</v>
      </c>
      <c r="I291" s="637">
        <v>33.980000000000004</v>
      </c>
      <c r="J291" s="637">
        <v>268</v>
      </c>
      <c r="K291" s="637">
        <v>9144.16</v>
      </c>
      <c r="L291" s="637">
        <v>1</v>
      </c>
      <c r="M291" s="637">
        <v>34.119999999999997</v>
      </c>
      <c r="N291" s="637"/>
      <c r="O291" s="637"/>
      <c r="P291" s="633"/>
      <c r="Q291" s="638"/>
    </row>
    <row r="292" spans="1:17" ht="14.45" customHeight="1" x14ac:dyDescent="0.2">
      <c r="A292" s="627" t="s">
        <v>2092</v>
      </c>
      <c r="B292" s="628" t="s">
        <v>1865</v>
      </c>
      <c r="C292" s="628" t="s">
        <v>1926</v>
      </c>
      <c r="D292" s="628" t="s">
        <v>1955</v>
      </c>
      <c r="E292" s="628" t="s">
        <v>1956</v>
      </c>
      <c r="F292" s="637">
        <v>1</v>
      </c>
      <c r="G292" s="637">
        <v>682</v>
      </c>
      <c r="H292" s="637"/>
      <c r="I292" s="637">
        <v>682</v>
      </c>
      <c r="J292" s="637"/>
      <c r="K292" s="637"/>
      <c r="L292" s="637"/>
      <c r="M292" s="637"/>
      <c r="N292" s="637"/>
      <c r="O292" s="637"/>
      <c r="P292" s="633"/>
      <c r="Q292" s="638"/>
    </row>
    <row r="293" spans="1:17" ht="14.45" customHeight="1" x14ac:dyDescent="0.2">
      <c r="A293" s="627" t="s">
        <v>2092</v>
      </c>
      <c r="B293" s="628" t="s">
        <v>1865</v>
      </c>
      <c r="C293" s="628" t="s">
        <v>1926</v>
      </c>
      <c r="D293" s="628" t="s">
        <v>1961</v>
      </c>
      <c r="E293" s="628" t="s">
        <v>1962</v>
      </c>
      <c r="F293" s="637">
        <v>2</v>
      </c>
      <c r="G293" s="637">
        <v>3652</v>
      </c>
      <c r="H293" s="637"/>
      <c r="I293" s="637">
        <v>1826</v>
      </c>
      <c r="J293" s="637"/>
      <c r="K293" s="637"/>
      <c r="L293" s="637"/>
      <c r="M293" s="637"/>
      <c r="N293" s="637"/>
      <c r="O293" s="637"/>
      <c r="P293" s="633"/>
      <c r="Q293" s="638"/>
    </row>
    <row r="294" spans="1:17" ht="14.45" customHeight="1" x14ac:dyDescent="0.2">
      <c r="A294" s="627" t="s">
        <v>2092</v>
      </c>
      <c r="B294" s="628" t="s">
        <v>1865</v>
      </c>
      <c r="C294" s="628" t="s">
        <v>1926</v>
      </c>
      <c r="D294" s="628" t="s">
        <v>2041</v>
      </c>
      <c r="E294" s="628" t="s">
        <v>2042</v>
      </c>
      <c r="F294" s="637">
        <v>1</v>
      </c>
      <c r="G294" s="637">
        <v>14508</v>
      </c>
      <c r="H294" s="637">
        <v>0.99951774026868756</v>
      </c>
      <c r="I294" s="637">
        <v>14508</v>
      </c>
      <c r="J294" s="637">
        <v>1</v>
      </c>
      <c r="K294" s="637">
        <v>14515</v>
      </c>
      <c r="L294" s="637">
        <v>1</v>
      </c>
      <c r="M294" s="637">
        <v>14515</v>
      </c>
      <c r="N294" s="637"/>
      <c r="O294" s="637"/>
      <c r="P294" s="633"/>
      <c r="Q294" s="638"/>
    </row>
    <row r="295" spans="1:17" ht="14.45" customHeight="1" x14ac:dyDescent="0.2">
      <c r="A295" s="627" t="s">
        <v>2092</v>
      </c>
      <c r="B295" s="628" t="s">
        <v>1865</v>
      </c>
      <c r="C295" s="628" t="s">
        <v>1926</v>
      </c>
      <c r="D295" s="628" t="s">
        <v>1983</v>
      </c>
      <c r="E295" s="628" t="s">
        <v>1984</v>
      </c>
      <c r="F295" s="637">
        <v>2</v>
      </c>
      <c r="G295" s="637">
        <v>1020</v>
      </c>
      <c r="H295" s="637"/>
      <c r="I295" s="637">
        <v>510</v>
      </c>
      <c r="J295" s="637"/>
      <c r="K295" s="637"/>
      <c r="L295" s="637"/>
      <c r="M295" s="637"/>
      <c r="N295" s="637"/>
      <c r="O295" s="637"/>
      <c r="P295" s="633"/>
      <c r="Q295" s="638"/>
    </row>
    <row r="296" spans="1:17" ht="14.45" customHeight="1" x14ac:dyDescent="0.2">
      <c r="A296" s="627" t="s">
        <v>2093</v>
      </c>
      <c r="B296" s="628" t="s">
        <v>1865</v>
      </c>
      <c r="C296" s="628" t="s">
        <v>1869</v>
      </c>
      <c r="D296" s="628" t="s">
        <v>1874</v>
      </c>
      <c r="E296" s="628" t="s">
        <v>1875</v>
      </c>
      <c r="F296" s="637">
        <v>719</v>
      </c>
      <c r="G296" s="637">
        <v>5198.25</v>
      </c>
      <c r="H296" s="637">
        <v>4.7149659863945574</v>
      </c>
      <c r="I296" s="637">
        <v>7.2298331015299029</v>
      </c>
      <c r="J296" s="637">
        <v>150</v>
      </c>
      <c r="K296" s="637">
        <v>1102.5</v>
      </c>
      <c r="L296" s="637">
        <v>1</v>
      </c>
      <c r="M296" s="637">
        <v>7.35</v>
      </c>
      <c r="N296" s="637">
        <v>150</v>
      </c>
      <c r="O296" s="637">
        <v>1072.5</v>
      </c>
      <c r="P296" s="633">
        <v>0.97278911564625847</v>
      </c>
      <c r="Q296" s="638">
        <v>7.15</v>
      </c>
    </row>
    <row r="297" spans="1:17" ht="14.45" customHeight="1" x14ac:dyDescent="0.2">
      <c r="A297" s="627" t="s">
        <v>2093</v>
      </c>
      <c r="B297" s="628" t="s">
        <v>1865</v>
      </c>
      <c r="C297" s="628" t="s">
        <v>1869</v>
      </c>
      <c r="D297" s="628" t="s">
        <v>1896</v>
      </c>
      <c r="E297" s="628" t="s">
        <v>1897</v>
      </c>
      <c r="F297" s="637">
        <v>2</v>
      </c>
      <c r="G297" s="637">
        <v>3845.6800000000003</v>
      </c>
      <c r="H297" s="637"/>
      <c r="I297" s="637">
        <v>1922.8400000000001</v>
      </c>
      <c r="J297" s="637"/>
      <c r="K297" s="637"/>
      <c r="L297" s="637"/>
      <c r="M297" s="637"/>
      <c r="N297" s="637">
        <v>1</v>
      </c>
      <c r="O297" s="637">
        <v>1846.12</v>
      </c>
      <c r="P297" s="633"/>
      <c r="Q297" s="638">
        <v>1846.12</v>
      </c>
    </row>
    <row r="298" spans="1:17" ht="14.45" customHeight="1" x14ac:dyDescent="0.2">
      <c r="A298" s="627" t="s">
        <v>2093</v>
      </c>
      <c r="B298" s="628" t="s">
        <v>1865</v>
      </c>
      <c r="C298" s="628" t="s">
        <v>1869</v>
      </c>
      <c r="D298" s="628" t="s">
        <v>1904</v>
      </c>
      <c r="E298" s="628" t="s">
        <v>1905</v>
      </c>
      <c r="F298" s="637">
        <v>142</v>
      </c>
      <c r="G298" s="637">
        <v>21271.599999999999</v>
      </c>
      <c r="H298" s="637"/>
      <c r="I298" s="637">
        <v>149.79999999999998</v>
      </c>
      <c r="J298" s="637"/>
      <c r="K298" s="637"/>
      <c r="L298" s="637"/>
      <c r="M298" s="637"/>
      <c r="N298" s="637"/>
      <c r="O298" s="637"/>
      <c r="P298" s="633"/>
      <c r="Q298" s="638"/>
    </row>
    <row r="299" spans="1:17" ht="14.45" customHeight="1" x14ac:dyDescent="0.2">
      <c r="A299" s="627" t="s">
        <v>2093</v>
      </c>
      <c r="B299" s="628" t="s">
        <v>1865</v>
      </c>
      <c r="C299" s="628" t="s">
        <v>1926</v>
      </c>
      <c r="D299" s="628" t="s">
        <v>1955</v>
      </c>
      <c r="E299" s="628" t="s">
        <v>1956</v>
      </c>
      <c r="F299" s="637">
        <v>2</v>
      </c>
      <c r="G299" s="637">
        <v>1364</v>
      </c>
      <c r="H299" s="637"/>
      <c r="I299" s="637">
        <v>682</v>
      </c>
      <c r="J299" s="637"/>
      <c r="K299" s="637"/>
      <c r="L299" s="637"/>
      <c r="M299" s="637"/>
      <c r="N299" s="637">
        <v>1</v>
      </c>
      <c r="O299" s="637">
        <v>687</v>
      </c>
      <c r="P299" s="633"/>
      <c r="Q299" s="638">
        <v>687</v>
      </c>
    </row>
    <row r="300" spans="1:17" ht="14.45" customHeight="1" x14ac:dyDescent="0.2">
      <c r="A300" s="627" t="s">
        <v>2093</v>
      </c>
      <c r="B300" s="628" t="s">
        <v>1865</v>
      </c>
      <c r="C300" s="628" t="s">
        <v>1926</v>
      </c>
      <c r="D300" s="628" t="s">
        <v>1961</v>
      </c>
      <c r="E300" s="628" t="s">
        <v>1962</v>
      </c>
      <c r="F300" s="637">
        <v>5</v>
      </c>
      <c r="G300" s="637">
        <v>9130</v>
      </c>
      <c r="H300" s="637">
        <v>4.9863462588749314</v>
      </c>
      <c r="I300" s="637">
        <v>1826</v>
      </c>
      <c r="J300" s="637">
        <v>1</v>
      </c>
      <c r="K300" s="637">
        <v>1831</v>
      </c>
      <c r="L300" s="637">
        <v>1</v>
      </c>
      <c r="M300" s="637">
        <v>1831</v>
      </c>
      <c r="N300" s="637">
        <v>2</v>
      </c>
      <c r="O300" s="637">
        <v>3670</v>
      </c>
      <c r="P300" s="633">
        <v>2.0043691971600217</v>
      </c>
      <c r="Q300" s="638">
        <v>1835</v>
      </c>
    </row>
    <row r="301" spans="1:17" ht="14.45" customHeight="1" x14ac:dyDescent="0.2">
      <c r="A301" s="627" t="s">
        <v>2093</v>
      </c>
      <c r="B301" s="628" t="s">
        <v>1865</v>
      </c>
      <c r="C301" s="628" t="s">
        <v>1926</v>
      </c>
      <c r="D301" s="628" t="s">
        <v>1963</v>
      </c>
      <c r="E301" s="628" t="s">
        <v>1964</v>
      </c>
      <c r="F301" s="637">
        <v>1</v>
      </c>
      <c r="G301" s="637">
        <v>430</v>
      </c>
      <c r="H301" s="637"/>
      <c r="I301" s="637">
        <v>430</v>
      </c>
      <c r="J301" s="637"/>
      <c r="K301" s="637"/>
      <c r="L301" s="637"/>
      <c r="M301" s="637"/>
      <c r="N301" s="637"/>
      <c r="O301" s="637"/>
      <c r="P301" s="633"/>
      <c r="Q301" s="638"/>
    </row>
    <row r="302" spans="1:17" ht="14.45" customHeight="1" x14ac:dyDescent="0.2">
      <c r="A302" s="627" t="s">
        <v>2093</v>
      </c>
      <c r="B302" s="628" t="s">
        <v>1865</v>
      </c>
      <c r="C302" s="628" t="s">
        <v>1926</v>
      </c>
      <c r="D302" s="628" t="s">
        <v>1983</v>
      </c>
      <c r="E302" s="628" t="s">
        <v>1984</v>
      </c>
      <c r="F302" s="637">
        <v>4</v>
      </c>
      <c r="G302" s="637">
        <v>2042</v>
      </c>
      <c r="H302" s="637">
        <v>3.98828125</v>
      </c>
      <c r="I302" s="637">
        <v>510.5</v>
      </c>
      <c r="J302" s="637">
        <v>1</v>
      </c>
      <c r="K302" s="637">
        <v>512</v>
      </c>
      <c r="L302" s="637">
        <v>1</v>
      </c>
      <c r="M302" s="637">
        <v>512</v>
      </c>
      <c r="N302" s="637">
        <v>1</v>
      </c>
      <c r="O302" s="637">
        <v>514</v>
      </c>
      <c r="P302" s="633">
        <v>1.00390625</v>
      </c>
      <c r="Q302" s="638">
        <v>514</v>
      </c>
    </row>
    <row r="303" spans="1:17" ht="14.45" customHeight="1" x14ac:dyDescent="0.2">
      <c r="A303" s="627" t="s">
        <v>2094</v>
      </c>
      <c r="B303" s="628" t="s">
        <v>1865</v>
      </c>
      <c r="C303" s="628" t="s">
        <v>1866</v>
      </c>
      <c r="D303" s="628" t="s">
        <v>2023</v>
      </c>
      <c r="E303" s="628" t="s">
        <v>2024</v>
      </c>
      <c r="F303" s="637">
        <v>6.6499999999999986</v>
      </c>
      <c r="G303" s="637">
        <v>7093.46</v>
      </c>
      <c r="H303" s="637"/>
      <c r="I303" s="637">
        <v>1066.6857142857145</v>
      </c>
      <c r="J303" s="637"/>
      <c r="K303" s="637"/>
      <c r="L303" s="637"/>
      <c r="M303" s="637"/>
      <c r="N303" s="637"/>
      <c r="O303" s="637"/>
      <c r="P303" s="633"/>
      <c r="Q303" s="638"/>
    </row>
    <row r="304" spans="1:17" ht="14.45" customHeight="1" x14ac:dyDescent="0.2">
      <c r="A304" s="627" t="s">
        <v>2094</v>
      </c>
      <c r="B304" s="628" t="s">
        <v>1865</v>
      </c>
      <c r="C304" s="628" t="s">
        <v>1866</v>
      </c>
      <c r="D304" s="628" t="s">
        <v>2025</v>
      </c>
      <c r="E304" s="628" t="s">
        <v>867</v>
      </c>
      <c r="F304" s="637"/>
      <c r="G304" s="637"/>
      <c r="H304" s="637"/>
      <c r="I304" s="637"/>
      <c r="J304" s="637"/>
      <c r="K304" s="637"/>
      <c r="L304" s="637"/>
      <c r="M304" s="637"/>
      <c r="N304" s="637">
        <v>0.05</v>
      </c>
      <c r="O304" s="637">
        <v>35.909999999999997</v>
      </c>
      <c r="P304" s="633"/>
      <c r="Q304" s="638">
        <v>718.19999999999993</v>
      </c>
    </row>
    <row r="305" spans="1:17" ht="14.45" customHeight="1" x14ac:dyDescent="0.2">
      <c r="A305" s="627" t="s">
        <v>2094</v>
      </c>
      <c r="B305" s="628" t="s">
        <v>1865</v>
      </c>
      <c r="C305" s="628" t="s">
        <v>1866</v>
      </c>
      <c r="D305" s="628" t="s">
        <v>2026</v>
      </c>
      <c r="E305" s="628" t="s">
        <v>2024</v>
      </c>
      <c r="F305" s="637"/>
      <c r="G305" s="637"/>
      <c r="H305" s="637"/>
      <c r="I305" s="637"/>
      <c r="J305" s="637">
        <v>2.95</v>
      </c>
      <c r="K305" s="637">
        <v>1933.79</v>
      </c>
      <c r="L305" s="637">
        <v>1</v>
      </c>
      <c r="M305" s="637">
        <v>655.52203389830504</v>
      </c>
      <c r="N305" s="637"/>
      <c r="O305" s="637"/>
      <c r="P305" s="633"/>
      <c r="Q305" s="638"/>
    </row>
    <row r="306" spans="1:17" ht="14.45" customHeight="1" x14ac:dyDescent="0.2">
      <c r="A306" s="627" t="s">
        <v>2094</v>
      </c>
      <c r="B306" s="628" t="s">
        <v>1865</v>
      </c>
      <c r="C306" s="628" t="s">
        <v>1866</v>
      </c>
      <c r="D306" s="628" t="s">
        <v>2026</v>
      </c>
      <c r="E306" s="628" t="s">
        <v>2027</v>
      </c>
      <c r="F306" s="637"/>
      <c r="G306" s="637"/>
      <c r="H306" s="637"/>
      <c r="I306" s="637"/>
      <c r="J306" s="637"/>
      <c r="K306" s="637"/>
      <c r="L306" s="637"/>
      <c r="M306" s="637"/>
      <c r="N306" s="637">
        <v>0.02</v>
      </c>
      <c r="O306" s="637">
        <v>15.08</v>
      </c>
      <c r="P306" s="633"/>
      <c r="Q306" s="638">
        <v>754</v>
      </c>
    </row>
    <row r="307" spans="1:17" ht="14.45" customHeight="1" x14ac:dyDescent="0.2">
      <c r="A307" s="627" t="s">
        <v>2094</v>
      </c>
      <c r="B307" s="628" t="s">
        <v>1865</v>
      </c>
      <c r="C307" s="628" t="s">
        <v>1869</v>
      </c>
      <c r="D307" s="628" t="s">
        <v>1872</v>
      </c>
      <c r="E307" s="628" t="s">
        <v>1873</v>
      </c>
      <c r="F307" s="637">
        <v>203</v>
      </c>
      <c r="G307" s="637">
        <v>523.74</v>
      </c>
      <c r="H307" s="637">
        <v>0.89092641105025006</v>
      </c>
      <c r="I307" s="637">
        <v>2.58</v>
      </c>
      <c r="J307" s="637">
        <v>221</v>
      </c>
      <c r="K307" s="637">
        <v>587.86</v>
      </c>
      <c r="L307" s="637">
        <v>1</v>
      </c>
      <c r="M307" s="637">
        <v>2.66</v>
      </c>
      <c r="N307" s="637"/>
      <c r="O307" s="637"/>
      <c r="P307" s="633"/>
      <c r="Q307" s="638"/>
    </row>
    <row r="308" spans="1:17" ht="14.45" customHeight="1" x14ac:dyDescent="0.2">
      <c r="A308" s="627" t="s">
        <v>2094</v>
      </c>
      <c r="B308" s="628" t="s">
        <v>1865</v>
      </c>
      <c r="C308" s="628" t="s">
        <v>1869</v>
      </c>
      <c r="D308" s="628" t="s">
        <v>1874</v>
      </c>
      <c r="E308" s="628" t="s">
        <v>1875</v>
      </c>
      <c r="F308" s="637">
        <v>1480</v>
      </c>
      <c r="G308" s="637">
        <v>10727.6</v>
      </c>
      <c r="H308" s="637">
        <v>0.63000505056437117</v>
      </c>
      <c r="I308" s="637">
        <v>7.2483783783783791</v>
      </c>
      <c r="J308" s="637">
        <v>2363</v>
      </c>
      <c r="K308" s="637">
        <v>17027.800000000003</v>
      </c>
      <c r="L308" s="637">
        <v>1</v>
      </c>
      <c r="M308" s="637">
        <v>7.2060093101989011</v>
      </c>
      <c r="N308" s="637">
        <v>1856</v>
      </c>
      <c r="O308" s="637">
        <v>13270.4</v>
      </c>
      <c r="P308" s="633">
        <v>0.77933731897250358</v>
      </c>
      <c r="Q308" s="638">
        <v>7.1499999999999995</v>
      </c>
    </row>
    <row r="309" spans="1:17" ht="14.45" customHeight="1" x14ac:dyDescent="0.2">
      <c r="A309" s="627" t="s">
        <v>2094</v>
      </c>
      <c r="B309" s="628" t="s">
        <v>1865</v>
      </c>
      <c r="C309" s="628" t="s">
        <v>1869</v>
      </c>
      <c r="D309" s="628" t="s">
        <v>1878</v>
      </c>
      <c r="E309" s="628" t="s">
        <v>1879</v>
      </c>
      <c r="F309" s="637">
        <v>350</v>
      </c>
      <c r="G309" s="637">
        <v>1865.5</v>
      </c>
      <c r="H309" s="637">
        <v>1.2886847195357833</v>
      </c>
      <c r="I309" s="637">
        <v>5.33</v>
      </c>
      <c r="J309" s="637">
        <v>280</v>
      </c>
      <c r="K309" s="637">
        <v>1447.6</v>
      </c>
      <c r="L309" s="637">
        <v>1</v>
      </c>
      <c r="M309" s="637">
        <v>5.17</v>
      </c>
      <c r="N309" s="637">
        <v>290</v>
      </c>
      <c r="O309" s="637">
        <v>1502.2</v>
      </c>
      <c r="P309" s="633">
        <v>1.0377176015473888</v>
      </c>
      <c r="Q309" s="638">
        <v>5.18</v>
      </c>
    </row>
    <row r="310" spans="1:17" ht="14.45" customHeight="1" x14ac:dyDescent="0.2">
      <c r="A310" s="627" t="s">
        <v>2094</v>
      </c>
      <c r="B310" s="628" t="s">
        <v>1865</v>
      </c>
      <c r="C310" s="628" t="s">
        <v>1869</v>
      </c>
      <c r="D310" s="628" t="s">
        <v>1882</v>
      </c>
      <c r="E310" s="628" t="s">
        <v>1883</v>
      </c>
      <c r="F310" s="637"/>
      <c r="G310" s="637"/>
      <c r="H310" s="637"/>
      <c r="I310" s="637"/>
      <c r="J310" s="637">
        <v>1107</v>
      </c>
      <c r="K310" s="637">
        <v>10228.68</v>
      </c>
      <c r="L310" s="637">
        <v>1</v>
      </c>
      <c r="M310" s="637">
        <v>9.24</v>
      </c>
      <c r="N310" s="637">
        <v>513</v>
      </c>
      <c r="O310" s="637">
        <v>4781.16</v>
      </c>
      <c r="P310" s="633">
        <v>0.46742688206102839</v>
      </c>
      <c r="Q310" s="638">
        <v>9.32</v>
      </c>
    </row>
    <row r="311" spans="1:17" ht="14.45" customHeight="1" x14ac:dyDescent="0.2">
      <c r="A311" s="627" t="s">
        <v>2094</v>
      </c>
      <c r="B311" s="628" t="s">
        <v>1865</v>
      </c>
      <c r="C311" s="628" t="s">
        <v>1869</v>
      </c>
      <c r="D311" s="628" t="s">
        <v>1884</v>
      </c>
      <c r="E311" s="628" t="s">
        <v>1885</v>
      </c>
      <c r="F311" s="637"/>
      <c r="G311" s="637"/>
      <c r="H311" s="637"/>
      <c r="I311" s="637"/>
      <c r="J311" s="637">
        <v>124</v>
      </c>
      <c r="K311" s="637">
        <v>1277.2</v>
      </c>
      <c r="L311" s="637">
        <v>1</v>
      </c>
      <c r="M311" s="637">
        <v>10.3</v>
      </c>
      <c r="N311" s="637"/>
      <c r="O311" s="637"/>
      <c r="P311" s="633"/>
      <c r="Q311" s="638"/>
    </row>
    <row r="312" spans="1:17" ht="14.45" customHeight="1" x14ac:dyDescent="0.2">
      <c r="A312" s="627" t="s">
        <v>2094</v>
      </c>
      <c r="B312" s="628" t="s">
        <v>1865</v>
      </c>
      <c r="C312" s="628" t="s">
        <v>1869</v>
      </c>
      <c r="D312" s="628" t="s">
        <v>1888</v>
      </c>
      <c r="E312" s="628" t="s">
        <v>1889</v>
      </c>
      <c r="F312" s="637"/>
      <c r="G312" s="637"/>
      <c r="H312" s="637"/>
      <c r="I312" s="637"/>
      <c r="J312" s="637">
        <v>500</v>
      </c>
      <c r="K312" s="637">
        <v>3850</v>
      </c>
      <c r="L312" s="637">
        <v>1</v>
      </c>
      <c r="M312" s="637">
        <v>7.7</v>
      </c>
      <c r="N312" s="637"/>
      <c r="O312" s="637"/>
      <c r="P312" s="633"/>
      <c r="Q312" s="638"/>
    </row>
    <row r="313" spans="1:17" ht="14.45" customHeight="1" x14ac:dyDescent="0.2">
      <c r="A313" s="627" t="s">
        <v>2094</v>
      </c>
      <c r="B313" s="628" t="s">
        <v>1865</v>
      </c>
      <c r="C313" s="628" t="s">
        <v>1869</v>
      </c>
      <c r="D313" s="628" t="s">
        <v>1896</v>
      </c>
      <c r="E313" s="628" t="s">
        <v>1897</v>
      </c>
      <c r="F313" s="637">
        <v>7</v>
      </c>
      <c r="G313" s="637">
        <v>13775.029999999999</v>
      </c>
      <c r="H313" s="637">
        <v>0.75097585760983565</v>
      </c>
      <c r="I313" s="637">
        <v>1967.8614285714284</v>
      </c>
      <c r="J313" s="637">
        <v>10</v>
      </c>
      <c r="K313" s="637">
        <v>18342.84</v>
      </c>
      <c r="L313" s="637">
        <v>1</v>
      </c>
      <c r="M313" s="637">
        <v>1834.2840000000001</v>
      </c>
      <c r="N313" s="637">
        <v>4</v>
      </c>
      <c r="O313" s="637">
        <v>7384.48</v>
      </c>
      <c r="P313" s="633">
        <v>0.40258106160223822</v>
      </c>
      <c r="Q313" s="638">
        <v>1846.12</v>
      </c>
    </row>
    <row r="314" spans="1:17" ht="14.45" customHeight="1" x14ac:dyDescent="0.2">
      <c r="A314" s="627" t="s">
        <v>2094</v>
      </c>
      <c r="B314" s="628" t="s">
        <v>1865</v>
      </c>
      <c r="C314" s="628" t="s">
        <v>1869</v>
      </c>
      <c r="D314" s="628" t="s">
        <v>1900</v>
      </c>
      <c r="E314" s="628" t="s">
        <v>1901</v>
      </c>
      <c r="F314" s="637">
        <v>3193</v>
      </c>
      <c r="G314" s="637">
        <v>11973.75</v>
      </c>
      <c r="H314" s="637">
        <v>1.8600982420819119</v>
      </c>
      <c r="I314" s="637">
        <v>3.75</v>
      </c>
      <c r="J314" s="637">
        <v>1706</v>
      </c>
      <c r="K314" s="637">
        <v>6437.16</v>
      </c>
      <c r="L314" s="637">
        <v>1</v>
      </c>
      <c r="M314" s="637">
        <v>3.7732473622508791</v>
      </c>
      <c r="N314" s="637">
        <v>5907</v>
      </c>
      <c r="O314" s="637">
        <v>21619.62</v>
      </c>
      <c r="P314" s="633">
        <v>3.3585649572171579</v>
      </c>
      <c r="Q314" s="638">
        <v>3.6599999999999997</v>
      </c>
    </row>
    <row r="315" spans="1:17" ht="14.45" customHeight="1" x14ac:dyDescent="0.2">
      <c r="A315" s="627" t="s">
        <v>2094</v>
      </c>
      <c r="B315" s="628" t="s">
        <v>1865</v>
      </c>
      <c r="C315" s="628" t="s">
        <v>1869</v>
      </c>
      <c r="D315" s="628" t="s">
        <v>2029</v>
      </c>
      <c r="E315" s="628" t="s">
        <v>2030</v>
      </c>
      <c r="F315" s="637">
        <v>4000</v>
      </c>
      <c r="G315" s="637">
        <v>136320.26</v>
      </c>
      <c r="H315" s="637">
        <v>1.0638407825458025</v>
      </c>
      <c r="I315" s="637">
        <v>34.080065000000005</v>
      </c>
      <c r="J315" s="637">
        <v>3767</v>
      </c>
      <c r="K315" s="637">
        <v>128139.72</v>
      </c>
      <c r="L315" s="637">
        <v>1</v>
      </c>
      <c r="M315" s="637">
        <v>34.016384390761878</v>
      </c>
      <c r="N315" s="637">
        <v>6673</v>
      </c>
      <c r="O315" s="637">
        <v>227739.98</v>
      </c>
      <c r="P315" s="633">
        <v>1.7772785830966387</v>
      </c>
      <c r="Q315" s="638">
        <v>34.128574853888807</v>
      </c>
    </row>
    <row r="316" spans="1:17" ht="14.45" customHeight="1" x14ac:dyDescent="0.2">
      <c r="A316" s="627" t="s">
        <v>2094</v>
      </c>
      <c r="B316" s="628" t="s">
        <v>1865</v>
      </c>
      <c r="C316" s="628" t="s">
        <v>1869</v>
      </c>
      <c r="D316" s="628" t="s">
        <v>2031</v>
      </c>
      <c r="E316" s="628" t="s">
        <v>2032</v>
      </c>
      <c r="F316" s="637"/>
      <c r="G316" s="637"/>
      <c r="H316" s="637"/>
      <c r="I316" s="637"/>
      <c r="J316" s="637">
        <v>336</v>
      </c>
      <c r="K316" s="637">
        <v>17196.48</v>
      </c>
      <c r="L316" s="637">
        <v>1</v>
      </c>
      <c r="M316" s="637">
        <v>51.18</v>
      </c>
      <c r="N316" s="637"/>
      <c r="O316" s="637"/>
      <c r="P316" s="633"/>
      <c r="Q316" s="638"/>
    </row>
    <row r="317" spans="1:17" ht="14.45" customHeight="1" x14ac:dyDescent="0.2">
      <c r="A317" s="627" t="s">
        <v>2094</v>
      </c>
      <c r="B317" s="628" t="s">
        <v>1865</v>
      </c>
      <c r="C317" s="628" t="s">
        <v>1869</v>
      </c>
      <c r="D317" s="628" t="s">
        <v>1912</v>
      </c>
      <c r="E317" s="628" t="s">
        <v>1913</v>
      </c>
      <c r="F317" s="637"/>
      <c r="G317" s="637"/>
      <c r="H317" s="637"/>
      <c r="I317" s="637"/>
      <c r="J317" s="637">
        <v>708</v>
      </c>
      <c r="K317" s="637">
        <v>13522.8</v>
      </c>
      <c r="L317" s="637">
        <v>1</v>
      </c>
      <c r="M317" s="637">
        <v>19.099999999999998</v>
      </c>
      <c r="N317" s="637">
        <v>1358</v>
      </c>
      <c r="O317" s="637">
        <v>26413.1</v>
      </c>
      <c r="P317" s="633">
        <v>1.953227142307806</v>
      </c>
      <c r="Q317" s="638">
        <v>19.45</v>
      </c>
    </row>
    <row r="318" spans="1:17" ht="14.45" customHeight="1" x14ac:dyDescent="0.2">
      <c r="A318" s="627" t="s">
        <v>2094</v>
      </c>
      <c r="B318" s="628" t="s">
        <v>1865</v>
      </c>
      <c r="C318" s="628" t="s">
        <v>1926</v>
      </c>
      <c r="D318" s="628" t="s">
        <v>1949</v>
      </c>
      <c r="E318" s="628" t="s">
        <v>1950</v>
      </c>
      <c r="F318" s="637"/>
      <c r="G318" s="637"/>
      <c r="H318" s="637"/>
      <c r="I318" s="637"/>
      <c r="J318" s="637">
        <v>7</v>
      </c>
      <c r="K318" s="637">
        <v>13440</v>
      </c>
      <c r="L318" s="637">
        <v>1</v>
      </c>
      <c r="M318" s="637">
        <v>1920</v>
      </c>
      <c r="N318" s="637">
        <v>3</v>
      </c>
      <c r="O318" s="637">
        <v>5775</v>
      </c>
      <c r="P318" s="633">
        <v>0.4296875</v>
      </c>
      <c r="Q318" s="638">
        <v>1925</v>
      </c>
    </row>
    <row r="319" spans="1:17" ht="14.45" customHeight="1" x14ac:dyDescent="0.2">
      <c r="A319" s="627" t="s">
        <v>2094</v>
      </c>
      <c r="B319" s="628" t="s">
        <v>1865</v>
      </c>
      <c r="C319" s="628" t="s">
        <v>1926</v>
      </c>
      <c r="D319" s="628" t="s">
        <v>1955</v>
      </c>
      <c r="E319" s="628" t="s">
        <v>1956</v>
      </c>
      <c r="F319" s="637">
        <v>7</v>
      </c>
      <c r="G319" s="637">
        <v>4774</v>
      </c>
      <c r="H319" s="637">
        <v>0.69693430656934308</v>
      </c>
      <c r="I319" s="637">
        <v>682</v>
      </c>
      <c r="J319" s="637">
        <v>10</v>
      </c>
      <c r="K319" s="637">
        <v>6850</v>
      </c>
      <c r="L319" s="637">
        <v>1</v>
      </c>
      <c r="M319" s="637">
        <v>685</v>
      </c>
      <c r="N319" s="637">
        <v>4</v>
      </c>
      <c r="O319" s="637">
        <v>2748</v>
      </c>
      <c r="P319" s="633">
        <v>0.40116788321167884</v>
      </c>
      <c r="Q319" s="638">
        <v>687</v>
      </c>
    </row>
    <row r="320" spans="1:17" ht="14.45" customHeight="1" x14ac:dyDescent="0.2">
      <c r="A320" s="627" t="s">
        <v>2094</v>
      </c>
      <c r="B320" s="628" t="s">
        <v>1865</v>
      </c>
      <c r="C320" s="628" t="s">
        <v>1926</v>
      </c>
      <c r="D320" s="628" t="s">
        <v>1959</v>
      </c>
      <c r="E320" s="628" t="s">
        <v>1960</v>
      </c>
      <c r="F320" s="637">
        <v>1</v>
      </c>
      <c r="G320" s="637">
        <v>2641</v>
      </c>
      <c r="H320" s="637"/>
      <c r="I320" s="637">
        <v>2641</v>
      </c>
      <c r="J320" s="637"/>
      <c r="K320" s="637"/>
      <c r="L320" s="637"/>
      <c r="M320" s="637"/>
      <c r="N320" s="637"/>
      <c r="O320" s="637"/>
      <c r="P320" s="633"/>
      <c r="Q320" s="638"/>
    </row>
    <row r="321" spans="1:17" ht="14.45" customHeight="1" x14ac:dyDescent="0.2">
      <c r="A321" s="627" t="s">
        <v>2094</v>
      </c>
      <c r="B321" s="628" t="s">
        <v>1865</v>
      </c>
      <c r="C321" s="628" t="s">
        <v>1926</v>
      </c>
      <c r="D321" s="628" t="s">
        <v>1961</v>
      </c>
      <c r="E321" s="628" t="s">
        <v>1962</v>
      </c>
      <c r="F321" s="637">
        <v>20</v>
      </c>
      <c r="G321" s="637">
        <v>36520</v>
      </c>
      <c r="H321" s="637">
        <v>0.68777189777585268</v>
      </c>
      <c r="I321" s="637">
        <v>1826</v>
      </c>
      <c r="J321" s="637">
        <v>29</v>
      </c>
      <c r="K321" s="637">
        <v>53099</v>
      </c>
      <c r="L321" s="637">
        <v>1</v>
      </c>
      <c r="M321" s="637">
        <v>1831</v>
      </c>
      <c r="N321" s="637">
        <v>31</v>
      </c>
      <c r="O321" s="637">
        <v>56885</v>
      </c>
      <c r="P321" s="633">
        <v>1.0713007777924255</v>
      </c>
      <c r="Q321" s="638">
        <v>1835</v>
      </c>
    </row>
    <row r="322" spans="1:17" ht="14.45" customHeight="1" x14ac:dyDescent="0.2">
      <c r="A322" s="627" t="s">
        <v>2094</v>
      </c>
      <c r="B322" s="628" t="s">
        <v>1865</v>
      </c>
      <c r="C322" s="628" t="s">
        <v>1926</v>
      </c>
      <c r="D322" s="628" t="s">
        <v>1963</v>
      </c>
      <c r="E322" s="628" t="s">
        <v>1964</v>
      </c>
      <c r="F322" s="637">
        <v>2</v>
      </c>
      <c r="G322" s="637">
        <v>860</v>
      </c>
      <c r="H322" s="637">
        <v>1.9953596287703017</v>
      </c>
      <c r="I322" s="637">
        <v>430</v>
      </c>
      <c r="J322" s="637">
        <v>1</v>
      </c>
      <c r="K322" s="637">
        <v>431</v>
      </c>
      <c r="L322" s="637">
        <v>1</v>
      </c>
      <c r="M322" s="637">
        <v>431</v>
      </c>
      <c r="N322" s="637">
        <v>1</v>
      </c>
      <c r="O322" s="637">
        <v>433</v>
      </c>
      <c r="P322" s="633">
        <v>1.0046403712296983</v>
      </c>
      <c r="Q322" s="638">
        <v>433</v>
      </c>
    </row>
    <row r="323" spans="1:17" ht="14.45" customHeight="1" x14ac:dyDescent="0.2">
      <c r="A323" s="627" t="s">
        <v>2094</v>
      </c>
      <c r="B323" s="628" t="s">
        <v>1865</v>
      </c>
      <c r="C323" s="628" t="s">
        <v>1926</v>
      </c>
      <c r="D323" s="628" t="s">
        <v>2041</v>
      </c>
      <c r="E323" s="628" t="s">
        <v>2042</v>
      </c>
      <c r="F323" s="637">
        <v>16</v>
      </c>
      <c r="G323" s="637">
        <v>232135</v>
      </c>
      <c r="H323" s="637">
        <v>0.99954788150189455</v>
      </c>
      <c r="I323" s="637">
        <v>14508.4375</v>
      </c>
      <c r="J323" s="637">
        <v>16</v>
      </c>
      <c r="K323" s="637">
        <v>232240</v>
      </c>
      <c r="L323" s="637">
        <v>1</v>
      </c>
      <c r="M323" s="637">
        <v>14515</v>
      </c>
      <c r="N323" s="637">
        <v>27</v>
      </c>
      <c r="O323" s="637">
        <v>392067</v>
      </c>
      <c r="P323" s="633">
        <v>1.6881975542542198</v>
      </c>
      <c r="Q323" s="638">
        <v>14521</v>
      </c>
    </row>
    <row r="324" spans="1:17" ht="14.45" customHeight="1" x14ac:dyDescent="0.2">
      <c r="A324" s="627" t="s">
        <v>2094</v>
      </c>
      <c r="B324" s="628" t="s">
        <v>1865</v>
      </c>
      <c r="C324" s="628" t="s">
        <v>1926</v>
      </c>
      <c r="D324" s="628" t="s">
        <v>1979</v>
      </c>
      <c r="E324" s="628" t="s">
        <v>1980</v>
      </c>
      <c r="F324" s="637">
        <v>1</v>
      </c>
      <c r="G324" s="637">
        <v>438</v>
      </c>
      <c r="H324" s="637">
        <v>1</v>
      </c>
      <c r="I324" s="637">
        <v>438</v>
      </c>
      <c r="J324" s="637">
        <v>1</v>
      </c>
      <c r="K324" s="637">
        <v>438</v>
      </c>
      <c r="L324" s="637">
        <v>1</v>
      </c>
      <c r="M324" s="637">
        <v>438</v>
      </c>
      <c r="N324" s="637"/>
      <c r="O324" s="637"/>
      <c r="P324" s="633"/>
      <c r="Q324" s="638"/>
    </row>
    <row r="325" spans="1:17" ht="14.45" customHeight="1" x14ac:dyDescent="0.2">
      <c r="A325" s="627" t="s">
        <v>2094</v>
      </c>
      <c r="B325" s="628" t="s">
        <v>1865</v>
      </c>
      <c r="C325" s="628" t="s">
        <v>1926</v>
      </c>
      <c r="D325" s="628" t="s">
        <v>1981</v>
      </c>
      <c r="E325" s="628" t="s">
        <v>1982</v>
      </c>
      <c r="F325" s="637">
        <v>5</v>
      </c>
      <c r="G325" s="637">
        <v>6714</v>
      </c>
      <c r="H325" s="637">
        <v>2.492204899777283</v>
      </c>
      <c r="I325" s="637">
        <v>1342.8</v>
      </c>
      <c r="J325" s="637">
        <v>2</v>
      </c>
      <c r="K325" s="637">
        <v>2694</v>
      </c>
      <c r="L325" s="637">
        <v>1</v>
      </c>
      <c r="M325" s="637">
        <v>1347</v>
      </c>
      <c r="N325" s="637">
        <v>8</v>
      </c>
      <c r="O325" s="637">
        <v>10808</v>
      </c>
      <c r="P325" s="633">
        <v>4.0118782479584265</v>
      </c>
      <c r="Q325" s="638">
        <v>1351</v>
      </c>
    </row>
    <row r="326" spans="1:17" ht="14.45" customHeight="1" x14ac:dyDescent="0.2">
      <c r="A326" s="627" t="s">
        <v>2094</v>
      </c>
      <c r="B326" s="628" t="s">
        <v>1865</v>
      </c>
      <c r="C326" s="628" t="s">
        <v>1926</v>
      </c>
      <c r="D326" s="628" t="s">
        <v>1983</v>
      </c>
      <c r="E326" s="628" t="s">
        <v>1984</v>
      </c>
      <c r="F326" s="637">
        <v>8</v>
      </c>
      <c r="G326" s="637">
        <v>4083</v>
      </c>
      <c r="H326" s="637">
        <v>0.53164062499999998</v>
      </c>
      <c r="I326" s="637">
        <v>510.375</v>
      </c>
      <c r="J326" s="637">
        <v>15</v>
      </c>
      <c r="K326" s="637">
        <v>7680</v>
      </c>
      <c r="L326" s="637">
        <v>1</v>
      </c>
      <c r="M326" s="637">
        <v>512</v>
      </c>
      <c r="N326" s="637">
        <v>12</v>
      </c>
      <c r="O326" s="637">
        <v>6168</v>
      </c>
      <c r="P326" s="633">
        <v>0.80312499999999998</v>
      </c>
      <c r="Q326" s="638">
        <v>514</v>
      </c>
    </row>
    <row r="327" spans="1:17" ht="14.45" customHeight="1" x14ac:dyDescent="0.2">
      <c r="A327" s="627" t="s">
        <v>2094</v>
      </c>
      <c r="B327" s="628" t="s">
        <v>1865</v>
      </c>
      <c r="C327" s="628" t="s">
        <v>1926</v>
      </c>
      <c r="D327" s="628" t="s">
        <v>1987</v>
      </c>
      <c r="E327" s="628" t="s">
        <v>1988</v>
      </c>
      <c r="F327" s="637"/>
      <c r="G327" s="637"/>
      <c r="H327" s="637"/>
      <c r="I327" s="637"/>
      <c r="J327" s="637">
        <v>1</v>
      </c>
      <c r="K327" s="637">
        <v>2658</v>
      </c>
      <c r="L327" s="637">
        <v>1</v>
      </c>
      <c r="M327" s="637">
        <v>2658</v>
      </c>
      <c r="N327" s="637">
        <v>2</v>
      </c>
      <c r="O327" s="637">
        <v>5334</v>
      </c>
      <c r="P327" s="633">
        <v>2.0067720090293455</v>
      </c>
      <c r="Q327" s="638">
        <v>2667</v>
      </c>
    </row>
    <row r="328" spans="1:17" ht="14.45" customHeight="1" x14ac:dyDescent="0.2">
      <c r="A328" s="627" t="s">
        <v>2094</v>
      </c>
      <c r="B328" s="628" t="s">
        <v>1865</v>
      </c>
      <c r="C328" s="628" t="s">
        <v>1926</v>
      </c>
      <c r="D328" s="628" t="s">
        <v>2007</v>
      </c>
      <c r="E328" s="628" t="s">
        <v>2008</v>
      </c>
      <c r="F328" s="637"/>
      <c r="G328" s="637"/>
      <c r="H328" s="637"/>
      <c r="I328" s="637"/>
      <c r="J328" s="637">
        <v>1</v>
      </c>
      <c r="K328" s="637">
        <v>1944</v>
      </c>
      <c r="L328" s="637">
        <v>1</v>
      </c>
      <c r="M328" s="637">
        <v>1944</v>
      </c>
      <c r="N328" s="637"/>
      <c r="O328" s="637"/>
      <c r="P328" s="633"/>
      <c r="Q328" s="638"/>
    </row>
    <row r="329" spans="1:17" ht="14.45" customHeight="1" x14ac:dyDescent="0.2">
      <c r="A329" s="627" t="s">
        <v>562</v>
      </c>
      <c r="B329" s="628" t="s">
        <v>1865</v>
      </c>
      <c r="C329" s="628" t="s">
        <v>1866</v>
      </c>
      <c r="D329" s="628" t="s">
        <v>2023</v>
      </c>
      <c r="E329" s="628" t="s">
        <v>2024</v>
      </c>
      <c r="F329" s="637">
        <v>6.95</v>
      </c>
      <c r="G329" s="637">
        <v>9209.9499999999989</v>
      </c>
      <c r="H329" s="637"/>
      <c r="I329" s="637">
        <v>1325.1726618705034</v>
      </c>
      <c r="J329" s="637"/>
      <c r="K329" s="637"/>
      <c r="L329" s="637"/>
      <c r="M329" s="637"/>
      <c r="N329" s="637"/>
      <c r="O329" s="637"/>
      <c r="P329" s="633"/>
      <c r="Q329" s="638"/>
    </row>
    <row r="330" spans="1:17" ht="14.45" customHeight="1" x14ac:dyDescent="0.2">
      <c r="A330" s="627" t="s">
        <v>562</v>
      </c>
      <c r="B330" s="628" t="s">
        <v>1865</v>
      </c>
      <c r="C330" s="628" t="s">
        <v>1866</v>
      </c>
      <c r="D330" s="628" t="s">
        <v>2044</v>
      </c>
      <c r="E330" s="628" t="s">
        <v>2045</v>
      </c>
      <c r="F330" s="637"/>
      <c r="G330" s="637"/>
      <c r="H330" s="637"/>
      <c r="I330" s="637"/>
      <c r="J330" s="637"/>
      <c r="K330" s="637"/>
      <c r="L330" s="637"/>
      <c r="M330" s="637"/>
      <c r="N330" s="637">
        <v>0</v>
      </c>
      <c r="O330" s="637">
        <v>0</v>
      </c>
      <c r="P330" s="633"/>
      <c r="Q330" s="638"/>
    </row>
    <row r="331" spans="1:17" ht="14.45" customHeight="1" x14ac:dyDescent="0.2">
      <c r="A331" s="627" t="s">
        <v>562</v>
      </c>
      <c r="B331" s="628" t="s">
        <v>1865</v>
      </c>
      <c r="C331" s="628" t="s">
        <v>1866</v>
      </c>
      <c r="D331" s="628" t="s">
        <v>2044</v>
      </c>
      <c r="E331" s="628" t="s">
        <v>2095</v>
      </c>
      <c r="F331" s="637"/>
      <c r="G331" s="637"/>
      <c r="H331" s="637"/>
      <c r="I331" s="637"/>
      <c r="J331" s="637"/>
      <c r="K331" s="637"/>
      <c r="L331" s="637"/>
      <c r="M331" s="637"/>
      <c r="N331" s="637">
        <v>3</v>
      </c>
      <c r="O331" s="637">
        <v>55491</v>
      </c>
      <c r="P331" s="633"/>
      <c r="Q331" s="638">
        <v>18497</v>
      </c>
    </row>
    <row r="332" spans="1:17" ht="14.45" customHeight="1" x14ac:dyDescent="0.2">
      <c r="A332" s="627" t="s">
        <v>562</v>
      </c>
      <c r="B332" s="628" t="s">
        <v>1865</v>
      </c>
      <c r="C332" s="628" t="s">
        <v>1869</v>
      </c>
      <c r="D332" s="628" t="s">
        <v>1872</v>
      </c>
      <c r="E332" s="628" t="s">
        <v>1873</v>
      </c>
      <c r="F332" s="637">
        <v>11319</v>
      </c>
      <c r="G332" s="637">
        <v>29299.260000000002</v>
      </c>
      <c r="H332" s="637">
        <v>4.3863006233794231</v>
      </c>
      <c r="I332" s="637">
        <v>2.588502517890273</v>
      </c>
      <c r="J332" s="637">
        <v>2628</v>
      </c>
      <c r="K332" s="637">
        <v>6679.7200000000012</v>
      </c>
      <c r="L332" s="637">
        <v>1</v>
      </c>
      <c r="M332" s="637">
        <v>2.5417503805175041</v>
      </c>
      <c r="N332" s="637">
        <v>2840</v>
      </c>
      <c r="O332" s="637">
        <v>7071.5999999999995</v>
      </c>
      <c r="P332" s="633">
        <v>1.0586671297599297</v>
      </c>
      <c r="Q332" s="638">
        <v>2.4899999999999998</v>
      </c>
    </row>
    <row r="333" spans="1:17" ht="14.45" customHeight="1" x14ac:dyDescent="0.2">
      <c r="A333" s="627" t="s">
        <v>562</v>
      </c>
      <c r="B333" s="628" t="s">
        <v>1865</v>
      </c>
      <c r="C333" s="628" t="s">
        <v>1869</v>
      </c>
      <c r="D333" s="628" t="s">
        <v>1874</v>
      </c>
      <c r="E333" s="628" t="s">
        <v>1875</v>
      </c>
      <c r="F333" s="637">
        <v>-360</v>
      </c>
      <c r="G333" s="637">
        <v>-2588.4</v>
      </c>
      <c r="H333" s="637"/>
      <c r="I333" s="637">
        <v>7.19</v>
      </c>
      <c r="J333" s="637"/>
      <c r="K333" s="637"/>
      <c r="L333" s="637"/>
      <c r="M333" s="637"/>
      <c r="N333" s="637"/>
      <c r="O333" s="637"/>
      <c r="P333" s="633"/>
      <c r="Q333" s="638"/>
    </row>
    <row r="334" spans="1:17" ht="14.45" customHeight="1" x14ac:dyDescent="0.2">
      <c r="A334" s="627" t="s">
        <v>562</v>
      </c>
      <c r="B334" s="628" t="s">
        <v>1865</v>
      </c>
      <c r="C334" s="628" t="s">
        <v>1869</v>
      </c>
      <c r="D334" s="628" t="s">
        <v>1878</v>
      </c>
      <c r="E334" s="628" t="s">
        <v>1879</v>
      </c>
      <c r="F334" s="637"/>
      <c r="G334" s="637"/>
      <c r="H334" s="637"/>
      <c r="I334" s="637"/>
      <c r="J334" s="637"/>
      <c r="K334" s="637"/>
      <c r="L334" s="637"/>
      <c r="M334" s="637"/>
      <c r="N334" s="637">
        <v>800</v>
      </c>
      <c r="O334" s="637">
        <v>4144</v>
      </c>
      <c r="P334" s="633"/>
      <c r="Q334" s="638">
        <v>5.18</v>
      </c>
    </row>
    <row r="335" spans="1:17" ht="14.45" customHeight="1" x14ac:dyDescent="0.2">
      <c r="A335" s="627" t="s">
        <v>562</v>
      </c>
      <c r="B335" s="628" t="s">
        <v>1865</v>
      </c>
      <c r="C335" s="628" t="s">
        <v>1869</v>
      </c>
      <c r="D335" s="628" t="s">
        <v>1882</v>
      </c>
      <c r="E335" s="628" t="s">
        <v>1883</v>
      </c>
      <c r="F335" s="637">
        <v>-42</v>
      </c>
      <c r="G335" s="637">
        <v>-385.56</v>
      </c>
      <c r="H335" s="637"/>
      <c r="I335" s="637">
        <v>9.18</v>
      </c>
      <c r="J335" s="637"/>
      <c r="K335" s="637"/>
      <c r="L335" s="637"/>
      <c r="M335" s="637"/>
      <c r="N335" s="637"/>
      <c r="O335" s="637"/>
      <c r="P335" s="633"/>
      <c r="Q335" s="638"/>
    </row>
    <row r="336" spans="1:17" ht="14.45" customHeight="1" x14ac:dyDescent="0.2">
      <c r="A336" s="627" t="s">
        <v>562</v>
      </c>
      <c r="B336" s="628" t="s">
        <v>1865</v>
      </c>
      <c r="C336" s="628" t="s">
        <v>1869</v>
      </c>
      <c r="D336" s="628" t="s">
        <v>1886</v>
      </c>
      <c r="E336" s="628" t="s">
        <v>1887</v>
      </c>
      <c r="F336" s="637">
        <v>18043.21</v>
      </c>
      <c r="G336" s="637">
        <v>552948.06000000006</v>
      </c>
      <c r="H336" s="637">
        <v>0.99364344497885204</v>
      </c>
      <c r="I336" s="637">
        <v>30.645769793734047</v>
      </c>
      <c r="J336" s="637">
        <v>17160.2</v>
      </c>
      <c r="K336" s="637">
        <v>556485.39</v>
      </c>
      <c r="L336" s="637">
        <v>1</v>
      </c>
      <c r="M336" s="637">
        <v>32.428840572953696</v>
      </c>
      <c r="N336" s="637">
        <v>17272.34</v>
      </c>
      <c r="O336" s="637">
        <v>1152275.74</v>
      </c>
      <c r="P336" s="633">
        <v>2.0706307132339989</v>
      </c>
      <c r="Q336" s="638">
        <v>66.712196494510877</v>
      </c>
    </row>
    <row r="337" spans="1:17" ht="14.45" customHeight="1" x14ac:dyDescent="0.2">
      <c r="A337" s="627" t="s">
        <v>562</v>
      </c>
      <c r="B337" s="628" t="s">
        <v>1865</v>
      </c>
      <c r="C337" s="628" t="s">
        <v>1869</v>
      </c>
      <c r="D337" s="628" t="s">
        <v>1896</v>
      </c>
      <c r="E337" s="628" t="s">
        <v>1897</v>
      </c>
      <c r="F337" s="637">
        <v>-2</v>
      </c>
      <c r="G337" s="637">
        <v>-6787.0800000000008</v>
      </c>
      <c r="H337" s="637"/>
      <c r="I337" s="637">
        <v>3393.5400000000004</v>
      </c>
      <c r="J337" s="637"/>
      <c r="K337" s="637"/>
      <c r="L337" s="637"/>
      <c r="M337" s="637"/>
      <c r="N337" s="637"/>
      <c r="O337" s="637"/>
      <c r="P337" s="633"/>
      <c r="Q337" s="638"/>
    </row>
    <row r="338" spans="1:17" ht="14.45" customHeight="1" x14ac:dyDescent="0.2">
      <c r="A338" s="627" t="s">
        <v>562</v>
      </c>
      <c r="B338" s="628" t="s">
        <v>1865</v>
      </c>
      <c r="C338" s="628" t="s">
        <v>1869</v>
      </c>
      <c r="D338" s="628" t="s">
        <v>2029</v>
      </c>
      <c r="E338" s="628" t="s">
        <v>2030</v>
      </c>
      <c r="F338" s="637">
        <v>5225</v>
      </c>
      <c r="G338" s="637">
        <v>177157.83999999997</v>
      </c>
      <c r="H338" s="637">
        <v>1.3242800391577843</v>
      </c>
      <c r="I338" s="637">
        <v>33.905806698564589</v>
      </c>
      <c r="J338" s="637">
        <v>3927</v>
      </c>
      <c r="K338" s="637">
        <v>133776.72000000003</v>
      </c>
      <c r="L338" s="637">
        <v>1</v>
      </c>
      <c r="M338" s="637">
        <v>34.065882352941188</v>
      </c>
      <c r="N338" s="637">
        <v>2067</v>
      </c>
      <c r="O338" s="637">
        <v>70544.67</v>
      </c>
      <c r="P338" s="633">
        <v>0.52733143703926944</v>
      </c>
      <c r="Q338" s="638">
        <v>34.129013062409285</v>
      </c>
    </row>
    <row r="339" spans="1:17" ht="14.45" customHeight="1" x14ac:dyDescent="0.2">
      <c r="A339" s="627" t="s">
        <v>562</v>
      </c>
      <c r="B339" s="628" t="s">
        <v>1865</v>
      </c>
      <c r="C339" s="628" t="s">
        <v>1869</v>
      </c>
      <c r="D339" s="628" t="s">
        <v>1904</v>
      </c>
      <c r="E339" s="628" t="s">
        <v>1905</v>
      </c>
      <c r="F339" s="637"/>
      <c r="G339" s="637"/>
      <c r="H339" s="637"/>
      <c r="I339" s="637"/>
      <c r="J339" s="637"/>
      <c r="K339" s="637"/>
      <c r="L339" s="637"/>
      <c r="M339" s="637"/>
      <c r="N339" s="637">
        <v>0</v>
      </c>
      <c r="O339" s="637">
        <v>-44.52</v>
      </c>
      <c r="P339" s="633"/>
      <c r="Q339" s="638"/>
    </row>
    <row r="340" spans="1:17" ht="14.45" customHeight="1" x14ac:dyDescent="0.2">
      <c r="A340" s="627" t="s">
        <v>562</v>
      </c>
      <c r="B340" s="628" t="s">
        <v>1865</v>
      </c>
      <c r="C340" s="628" t="s">
        <v>1869</v>
      </c>
      <c r="D340" s="628" t="s">
        <v>1906</v>
      </c>
      <c r="E340" s="628" t="s">
        <v>1907</v>
      </c>
      <c r="F340" s="637">
        <v>0</v>
      </c>
      <c r="G340" s="637">
        <v>-242.96999999999997</v>
      </c>
      <c r="H340" s="637"/>
      <c r="I340" s="637"/>
      <c r="J340" s="637"/>
      <c r="K340" s="637"/>
      <c r="L340" s="637"/>
      <c r="M340" s="637"/>
      <c r="N340" s="637"/>
      <c r="O340" s="637"/>
      <c r="P340" s="633"/>
      <c r="Q340" s="638"/>
    </row>
    <row r="341" spans="1:17" ht="14.45" customHeight="1" x14ac:dyDescent="0.2">
      <c r="A341" s="627" t="s">
        <v>562</v>
      </c>
      <c r="B341" s="628" t="s">
        <v>1865</v>
      </c>
      <c r="C341" s="628" t="s">
        <v>1869</v>
      </c>
      <c r="D341" s="628" t="s">
        <v>1912</v>
      </c>
      <c r="E341" s="628" t="s">
        <v>1913</v>
      </c>
      <c r="F341" s="637">
        <v>0</v>
      </c>
      <c r="G341" s="637">
        <v>-551.29999999999995</v>
      </c>
      <c r="H341" s="637"/>
      <c r="I341" s="637"/>
      <c r="J341" s="637"/>
      <c r="K341" s="637"/>
      <c r="L341" s="637"/>
      <c r="M341" s="637"/>
      <c r="N341" s="637"/>
      <c r="O341" s="637"/>
      <c r="P341" s="633"/>
      <c r="Q341" s="638"/>
    </row>
    <row r="342" spans="1:17" ht="14.45" customHeight="1" x14ac:dyDescent="0.2">
      <c r="A342" s="627" t="s">
        <v>562</v>
      </c>
      <c r="B342" s="628" t="s">
        <v>1865</v>
      </c>
      <c r="C342" s="628" t="s">
        <v>1926</v>
      </c>
      <c r="D342" s="628" t="s">
        <v>1927</v>
      </c>
      <c r="E342" s="628" t="s">
        <v>1928</v>
      </c>
      <c r="F342" s="637">
        <v>43</v>
      </c>
      <c r="G342" s="637">
        <v>1591</v>
      </c>
      <c r="H342" s="637">
        <v>1.1018005540166205</v>
      </c>
      <c r="I342" s="637">
        <v>37</v>
      </c>
      <c r="J342" s="637">
        <v>38</v>
      </c>
      <c r="K342" s="637">
        <v>1444</v>
      </c>
      <c r="L342" s="637">
        <v>1</v>
      </c>
      <c r="M342" s="637">
        <v>38</v>
      </c>
      <c r="N342" s="637">
        <v>49</v>
      </c>
      <c r="O342" s="637">
        <v>1862</v>
      </c>
      <c r="P342" s="633">
        <v>1.2894736842105263</v>
      </c>
      <c r="Q342" s="638">
        <v>38</v>
      </c>
    </row>
    <row r="343" spans="1:17" ht="14.45" customHeight="1" x14ac:dyDescent="0.2">
      <c r="A343" s="627" t="s">
        <v>562</v>
      </c>
      <c r="B343" s="628" t="s">
        <v>1865</v>
      </c>
      <c r="C343" s="628" t="s">
        <v>1926</v>
      </c>
      <c r="D343" s="628" t="s">
        <v>1961</v>
      </c>
      <c r="E343" s="628" t="s">
        <v>1962</v>
      </c>
      <c r="F343" s="637">
        <v>93</v>
      </c>
      <c r="G343" s="637">
        <v>169818</v>
      </c>
      <c r="H343" s="637">
        <v>0.77288367012561443</v>
      </c>
      <c r="I343" s="637">
        <v>1826</v>
      </c>
      <c r="J343" s="637">
        <v>120</v>
      </c>
      <c r="K343" s="637">
        <v>219720</v>
      </c>
      <c r="L343" s="637">
        <v>1</v>
      </c>
      <c r="M343" s="637">
        <v>1831</v>
      </c>
      <c r="N343" s="637">
        <v>80</v>
      </c>
      <c r="O343" s="637">
        <v>146800</v>
      </c>
      <c r="P343" s="633">
        <v>0.66812306572000724</v>
      </c>
      <c r="Q343" s="638">
        <v>1835</v>
      </c>
    </row>
    <row r="344" spans="1:17" ht="14.45" customHeight="1" x14ac:dyDescent="0.2">
      <c r="A344" s="627" t="s">
        <v>562</v>
      </c>
      <c r="B344" s="628" t="s">
        <v>1865</v>
      </c>
      <c r="C344" s="628" t="s">
        <v>1926</v>
      </c>
      <c r="D344" s="628" t="s">
        <v>2041</v>
      </c>
      <c r="E344" s="628" t="s">
        <v>2042</v>
      </c>
      <c r="F344" s="637">
        <v>20</v>
      </c>
      <c r="G344" s="637">
        <v>290174</v>
      </c>
      <c r="H344" s="637">
        <v>1.5377937942181827</v>
      </c>
      <c r="I344" s="637">
        <v>14508.7</v>
      </c>
      <c r="J344" s="637">
        <v>13</v>
      </c>
      <c r="K344" s="637">
        <v>188695</v>
      </c>
      <c r="L344" s="637">
        <v>1</v>
      </c>
      <c r="M344" s="637">
        <v>14515</v>
      </c>
      <c r="N344" s="637">
        <v>9</v>
      </c>
      <c r="O344" s="637">
        <v>130689</v>
      </c>
      <c r="P344" s="633">
        <v>0.69259386841198756</v>
      </c>
      <c r="Q344" s="638">
        <v>14521</v>
      </c>
    </row>
    <row r="345" spans="1:17" ht="14.45" customHeight="1" x14ac:dyDescent="0.2">
      <c r="A345" s="627" t="s">
        <v>562</v>
      </c>
      <c r="B345" s="628" t="s">
        <v>1865</v>
      </c>
      <c r="C345" s="628" t="s">
        <v>1926</v>
      </c>
      <c r="D345" s="628" t="s">
        <v>1967</v>
      </c>
      <c r="E345" s="628" t="s">
        <v>1968</v>
      </c>
      <c r="F345" s="637"/>
      <c r="G345" s="637"/>
      <c r="H345" s="637"/>
      <c r="I345" s="637"/>
      <c r="J345" s="637"/>
      <c r="K345" s="637"/>
      <c r="L345" s="637"/>
      <c r="M345" s="637"/>
      <c r="N345" s="637">
        <v>6</v>
      </c>
      <c r="O345" s="637">
        <v>0</v>
      </c>
      <c r="P345" s="633"/>
      <c r="Q345" s="638">
        <v>0</v>
      </c>
    </row>
    <row r="346" spans="1:17" ht="14.45" customHeight="1" x14ac:dyDescent="0.2">
      <c r="A346" s="627" t="s">
        <v>562</v>
      </c>
      <c r="B346" s="628" t="s">
        <v>1865</v>
      </c>
      <c r="C346" s="628" t="s">
        <v>1926</v>
      </c>
      <c r="D346" s="628" t="s">
        <v>1977</v>
      </c>
      <c r="E346" s="628" t="s">
        <v>1978</v>
      </c>
      <c r="F346" s="637">
        <v>242</v>
      </c>
      <c r="G346" s="637">
        <v>488114</v>
      </c>
      <c r="H346" s="637">
        <v>0.9793698183773546</v>
      </c>
      <c r="I346" s="637">
        <v>2017</v>
      </c>
      <c r="J346" s="637">
        <v>246</v>
      </c>
      <c r="K346" s="637">
        <v>498396</v>
      </c>
      <c r="L346" s="637">
        <v>1</v>
      </c>
      <c r="M346" s="637">
        <v>2026</v>
      </c>
      <c r="N346" s="637">
        <v>208</v>
      </c>
      <c r="O346" s="637">
        <v>423280</v>
      </c>
      <c r="P346" s="633">
        <v>0.84928450469104888</v>
      </c>
      <c r="Q346" s="638">
        <v>2035</v>
      </c>
    </row>
    <row r="347" spans="1:17" ht="14.45" customHeight="1" x14ac:dyDescent="0.2">
      <c r="A347" s="627" t="s">
        <v>562</v>
      </c>
      <c r="B347" s="628" t="s">
        <v>1865</v>
      </c>
      <c r="C347" s="628" t="s">
        <v>1926</v>
      </c>
      <c r="D347" s="628" t="s">
        <v>1979</v>
      </c>
      <c r="E347" s="628" t="s">
        <v>1980</v>
      </c>
      <c r="F347" s="637">
        <v>135</v>
      </c>
      <c r="G347" s="637">
        <v>59100</v>
      </c>
      <c r="H347" s="637">
        <v>1.1434873461806361</v>
      </c>
      <c r="I347" s="637">
        <v>437.77777777777777</v>
      </c>
      <c r="J347" s="637">
        <v>118</v>
      </c>
      <c r="K347" s="637">
        <v>51684</v>
      </c>
      <c r="L347" s="637">
        <v>1</v>
      </c>
      <c r="M347" s="637">
        <v>438</v>
      </c>
      <c r="N347" s="637">
        <v>73</v>
      </c>
      <c r="O347" s="637">
        <v>32120</v>
      </c>
      <c r="P347" s="633">
        <v>0.62146892655367236</v>
      </c>
      <c r="Q347" s="638">
        <v>440</v>
      </c>
    </row>
    <row r="348" spans="1:17" ht="14.45" customHeight="1" x14ac:dyDescent="0.2">
      <c r="A348" s="627" t="s">
        <v>562</v>
      </c>
      <c r="B348" s="628" t="s">
        <v>1865</v>
      </c>
      <c r="C348" s="628" t="s">
        <v>1926</v>
      </c>
      <c r="D348" s="628" t="s">
        <v>1995</v>
      </c>
      <c r="E348" s="628" t="s">
        <v>1996</v>
      </c>
      <c r="F348" s="637">
        <v>4</v>
      </c>
      <c r="G348" s="637">
        <v>4160</v>
      </c>
      <c r="H348" s="637">
        <v>3.935666982024598</v>
      </c>
      <c r="I348" s="637">
        <v>1040</v>
      </c>
      <c r="J348" s="637">
        <v>1</v>
      </c>
      <c r="K348" s="637">
        <v>1057</v>
      </c>
      <c r="L348" s="637">
        <v>1</v>
      </c>
      <c r="M348" s="637">
        <v>1057</v>
      </c>
      <c r="N348" s="637">
        <v>8</v>
      </c>
      <c r="O348" s="637">
        <v>8576</v>
      </c>
      <c r="P348" s="633">
        <v>8.1135288552507099</v>
      </c>
      <c r="Q348" s="638">
        <v>1072</v>
      </c>
    </row>
    <row r="349" spans="1:17" ht="14.45" customHeight="1" x14ac:dyDescent="0.2">
      <c r="A349" s="627" t="s">
        <v>562</v>
      </c>
      <c r="B349" s="628" t="s">
        <v>1865</v>
      </c>
      <c r="C349" s="628" t="s">
        <v>1926</v>
      </c>
      <c r="D349" s="628" t="s">
        <v>2096</v>
      </c>
      <c r="E349" s="628" t="s">
        <v>2097</v>
      </c>
      <c r="F349" s="637"/>
      <c r="G349" s="637"/>
      <c r="H349" s="637"/>
      <c r="I349" s="637"/>
      <c r="J349" s="637"/>
      <c r="K349" s="637"/>
      <c r="L349" s="637"/>
      <c r="M349" s="637"/>
      <c r="N349" s="637">
        <v>88</v>
      </c>
      <c r="O349" s="637">
        <v>0</v>
      </c>
      <c r="P349" s="633"/>
      <c r="Q349" s="638">
        <v>0</v>
      </c>
    </row>
    <row r="350" spans="1:17" ht="14.45" customHeight="1" x14ac:dyDescent="0.2">
      <c r="A350" s="627" t="s">
        <v>562</v>
      </c>
      <c r="B350" s="628" t="s">
        <v>1865</v>
      </c>
      <c r="C350" s="628" t="s">
        <v>1926</v>
      </c>
      <c r="D350" s="628" t="s">
        <v>2098</v>
      </c>
      <c r="E350" s="628" t="s">
        <v>2099</v>
      </c>
      <c r="F350" s="637"/>
      <c r="G350" s="637"/>
      <c r="H350" s="637"/>
      <c r="I350" s="637"/>
      <c r="J350" s="637"/>
      <c r="K350" s="637"/>
      <c r="L350" s="637"/>
      <c r="M350" s="637"/>
      <c r="N350" s="637">
        <v>28</v>
      </c>
      <c r="O350" s="637">
        <v>0</v>
      </c>
      <c r="P350" s="633"/>
      <c r="Q350" s="638">
        <v>0</v>
      </c>
    </row>
    <row r="351" spans="1:17" ht="14.45" customHeight="1" x14ac:dyDescent="0.2">
      <c r="A351" s="627" t="s">
        <v>562</v>
      </c>
      <c r="B351" s="628" t="s">
        <v>1865</v>
      </c>
      <c r="C351" s="628" t="s">
        <v>1926</v>
      </c>
      <c r="D351" s="628" t="s">
        <v>2019</v>
      </c>
      <c r="E351" s="628" t="s">
        <v>2020</v>
      </c>
      <c r="F351" s="637"/>
      <c r="G351" s="637"/>
      <c r="H351" s="637"/>
      <c r="I351" s="637"/>
      <c r="J351" s="637"/>
      <c r="K351" s="637"/>
      <c r="L351" s="637"/>
      <c r="M351" s="637"/>
      <c r="N351" s="637">
        <v>27</v>
      </c>
      <c r="O351" s="637">
        <v>0</v>
      </c>
      <c r="P351" s="633"/>
      <c r="Q351" s="638">
        <v>0</v>
      </c>
    </row>
    <row r="352" spans="1:17" ht="14.45" customHeight="1" x14ac:dyDescent="0.2">
      <c r="A352" s="627" t="s">
        <v>562</v>
      </c>
      <c r="B352" s="628" t="s">
        <v>1865</v>
      </c>
      <c r="C352" s="628" t="s">
        <v>1926</v>
      </c>
      <c r="D352" s="628" t="s">
        <v>2100</v>
      </c>
      <c r="E352" s="628" t="s">
        <v>2101</v>
      </c>
      <c r="F352" s="637"/>
      <c r="G352" s="637"/>
      <c r="H352" s="637"/>
      <c r="I352" s="637"/>
      <c r="J352" s="637"/>
      <c r="K352" s="637"/>
      <c r="L352" s="637"/>
      <c r="M352" s="637"/>
      <c r="N352" s="637">
        <v>3</v>
      </c>
      <c r="O352" s="637">
        <v>0</v>
      </c>
      <c r="P352" s="633"/>
      <c r="Q352" s="638">
        <v>0</v>
      </c>
    </row>
    <row r="353" spans="1:17" ht="14.45" customHeight="1" x14ac:dyDescent="0.2">
      <c r="A353" s="627" t="s">
        <v>562</v>
      </c>
      <c r="B353" s="628" t="s">
        <v>2102</v>
      </c>
      <c r="C353" s="628" t="s">
        <v>1866</v>
      </c>
      <c r="D353" s="628" t="s">
        <v>2044</v>
      </c>
      <c r="E353" s="628" t="s">
        <v>2045</v>
      </c>
      <c r="F353" s="637">
        <v>0</v>
      </c>
      <c r="G353" s="637">
        <v>1.6007106751203537E-10</v>
      </c>
      <c r="H353" s="637">
        <v>-22</v>
      </c>
      <c r="I353" s="637"/>
      <c r="J353" s="637">
        <v>0</v>
      </c>
      <c r="K353" s="637">
        <v>-7.2759576141834259E-12</v>
      </c>
      <c r="L353" s="637">
        <v>1</v>
      </c>
      <c r="M353" s="637"/>
      <c r="N353" s="637">
        <v>0</v>
      </c>
      <c r="O353" s="637">
        <v>0</v>
      </c>
      <c r="P353" s="633">
        <v>0</v>
      </c>
      <c r="Q353" s="638"/>
    </row>
    <row r="354" spans="1:17" ht="14.45" customHeight="1" x14ac:dyDescent="0.2">
      <c r="A354" s="627" t="s">
        <v>562</v>
      </c>
      <c r="B354" s="628" t="s">
        <v>2102</v>
      </c>
      <c r="C354" s="628" t="s">
        <v>1866</v>
      </c>
      <c r="D354" s="628" t="s">
        <v>2044</v>
      </c>
      <c r="E354" s="628" t="s">
        <v>2095</v>
      </c>
      <c r="F354" s="637">
        <v>35.9</v>
      </c>
      <c r="G354" s="637">
        <v>672490.33999999985</v>
      </c>
      <c r="H354" s="637">
        <v>1.1361045616393723</v>
      </c>
      <c r="I354" s="637">
        <v>18732.321448467963</v>
      </c>
      <c r="J354" s="637">
        <v>32</v>
      </c>
      <c r="K354" s="637">
        <v>591926.44999999995</v>
      </c>
      <c r="L354" s="637">
        <v>1</v>
      </c>
      <c r="M354" s="637">
        <v>18497.701562499999</v>
      </c>
      <c r="N354" s="637">
        <v>34</v>
      </c>
      <c r="O354" s="637">
        <v>628900.24</v>
      </c>
      <c r="P354" s="633">
        <v>1.0624634868065113</v>
      </c>
      <c r="Q354" s="638">
        <v>18497.065882352941</v>
      </c>
    </row>
    <row r="355" spans="1:17" ht="14.45" customHeight="1" x14ac:dyDescent="0.2">
      <c r="A355" s="627" t="s">
        <v>562</v>
      </c>
      <c r="B355" s="628" t="s">
        <v>2102</v>
      </c>
      <c r="C355" s="628" t="s">
        <v>1869</v>
      </c>
      <c r="D355" s="628" t="s">
        <v>2103</v>
      </c>
      <c r="E355" s="628" t="s">
        <v>2104</v>
      </c>
      <c r="F355" s="637">
        <v>5968</v>
      </c>
      <c r="G355" s="637">
        <v>12410.6</v>
      </c>
      <c r="H355" s="637">
        <v>1.1292547460982996</v>
      </c>
      <c r="I355" s="637">
        <v>2.0795241286863271</v>
      </c>
      <c r="J355" s="637">
        <v>5364</v>
      </c>
      <c r="K355" s="637">
        <v>10990.08</v>
      </c>
      <c r="L355" s="637">
        <v>1</v>
      </c>
      <c r="M355" s="637">
        <v>2.0488590604026844</v>
      </c>
      <c r="N355" s="637">
        <v>3334</v>
      </c>
      <c r="O355" s="637">
        <v>7462.8</v>
      </c>
      <c r="P355" s="633">
        <v>0.67904874213836475</v>
      </c>
      <c r="Q355" s="638">
        <v>2.2383923215356929</v>
      </c>
    </row>
    <row r="356" spans="1:17" ht="14.45" customHeight="1" x14ac:dyDescent="0.2">
      <c r="A356" s="627" t="s">
        <v>562</v>
      </c>
      <c r="B356" s="628" t="s">
        <v>2102</v>
      </c>
      <c r="C356" s="628" t="s">
        <v>1869</v>
      </c>
      <c r="D356" s="628" t="s">
        <v>2105</v>
      </c>
      <c r="E356" s="628" t="s">
        <v>2106</v>
      </c>
      <c r="F356" s="637">
        <v>0</v>
      </c>
      <c r="G356" s="637">
        <v>0</v>
      </c>
      <c r="H356" s="637"/>
      <c r="I356" s="637"/>
      <c r="J356" s="637"/>
      <c r="K356" s="637"/>
      <c r="L356" s="637"/>
      <c r="M356" s="637"/>
      <c r="N356" s="637"/>
      <c r="O356" s="637"/>
      <c r="P356" s="633"/>
      <c r="Q356" s="638"/>
    </row>
    <row r="357" spans="1:17" ht="14.45" customHeight="1" x14ac:dyDescent="0.2">
      <c r="A357" s="627" t="s">
        <v>562</v>
      </c>
      <c r="B357" s="628" t="s">
        <v>2102</v>
      </c>
      <c r="C357" s="628" t="s">
        <v>1869</v>
      </c>
      <c r="D357" s="628" t="s">
        <v>2107</v>
      </c>
      <c r="E357" s="628" t="s">
        <v>2108</v>
      </c>
      <c r="F357" s="637">
        <v>372342</v>
      </c>
      <c r="G357" s="637">
        <v>654781.68000000005</v>
      </c>
      <c r="H357" s="637">
        <v>0.7056296336528799</v>
      </c>
      <c r="I357" s="637">
        <v>1.7585490758496223</v>
      </c>
      <c r="J357" s="637">
        <v>518140</v>
      </c>
      <c r="K357" s="637">
        <v>927939.60000000021</v>
      </c>
      <c r="L357" s="637">
        <v>1</v>
      </c>
      <c r="M357" s="637">
        <v>1.7909051607673605</v>
      </c>
      <c r="N357" s="637">
        <v>365250</v>
      </c>
      <c r="O357" s="637">
        <v>624679.20000000019</v>
      </c>
      <c r="P357" s="633">
        <v>0.67318950500657593</v>
      </c>
      <c r="Q357" s="638">
        <v>1.7102784394250519</v>
      </c>
    </row>
    <row r="358" spans="1:17" ht="14.45" customHeight="1" x14ac:dyDescent="0.2">
      <c r="A358" s="627" t="s">
        <v>562</v>
      </c>
      <c r="B358" s="628" t="s">
        <v>2102</v>
      </c>
      <c r="C358" s="628" t="s">
        <v>1926</v>
      </c>
      <c r="D358" s="628" t="s">
        <v>2109</v>
      </c>
      <c r="E358" s="628" t="s">
        <v>2110</v>
      </c>
      <c r="F358" s="637">
        <v>1702</v>
      </c>
      <c r="G358" s="637">
        <v>1706169</v>
      </c>
      <c r="H358" s="637">
        <v>0.93870624320867091</v>
      </c>
      <c r="I358" s="637">
        <v>1002.4494712103408</v>
      </c>
      <c r="J358" s="637">
        <v>1811</v>
      </c>
      <c r="K358" s="637">
        <v>1817575</v>
      </c>
      <c r="L358" s="637">
        <v>1</v>
      </c>
      <c r="M358" s="637">
        <v>1003.6305908337935</v>
      </c>
      <c r="N358" s="637">
        <v>1471</v>
      </c>
      <c r="O358" s="637">
        <v>1489155</v>
      </c>
      <c r="P358" s="633">
        <v>0.81930869427671482</v>
      </c>
      <c r="Q358" s="638">
        <v>1012.3419442556084</v>
      </c>
    </row>
    <row r="359" spans="1:17" ht="14.45" customHeight="1" x14ac:dyDescent="0.2">
      <c r="A359" s="627" t="s">
        <v>562</v>
      </c>
      <c r="B359" s="628" t="s">
        <v>2102</v>
      </c>
      <c r="C359" s="628" t="s">
        <v>1926</v>
      </c>
      <c r="D359" s="628" t="s">
        <v>2111</v>
      </c>
      <c r="E359" s="628" t="s">
        <v>2112</v>
      </c>
      <c r="F359" s="637">
        <v>50</v>
      </c>
      <c r="G359" s="637">
        <v>34950</v>
      </c>
      <c r="H359" s="637">
        <v>0.6992237516005122</v>
      </c>
      <c r="I359" s="637">
        <v>699</v>
      </c>
      <c r="J359" s="637">
        <v>71</v>
      </c>
      <c r="K359" s="637">
        <v>49984</v>
      </c>
      <c r="L359" s="637">
        <v>1</v>
      </c>
      <c r="M359" s="637">
        <v>704</v>
      </c>
      <c r="N359" s="637">
        <v>50</v>
      </c>
      <c r="O359" s="637">
        <v>35400</v>
      </c>
      <c r="P359" s="633">
        <v>0.70822663252240714</v>
      </c>
      <c r="Q359" s="638">
        <v>708</v>
      </c>
    </row>
    <row r="360" spans="1:17" ht="14.45" customHeight="1" x14ac:dyDescent="0.2">
      <c r="A360" s="627" t="s">
        <v>562</v>
      </c>
      <c r="B360" s="628" t="s">
        <v>2102</v>
      </c>
      <c r="C360" s="628" t="s">
        <v>1926</v>
      </c>
      <c r="D360" s="628" t="s">
        <v>1961</v>
      </c>
      <c r="E360" s="628" t="s">
        <v>1962</v>
      </c>
      <c r="F360" s="637">
        <v>0</v>
      </c>
      <c r="G360" s="637">
        <v>0</v>
      </c>
      <c r="H360" s="637"/>
      <c r="I360" s="637"/>
      <c r="J360" s="637"/>
      <c r="K360" s="637"/>
      <c r="L360" s="637"/>
      <c r="M360" s="637"/>
      <c r="N360" s="637"/>
      <c r="O360" s="637"/>
      <c r="P360" s="633"/>
      <c r="Q360" s="638"/>
    </row>
    <row r="361" spans="1:17" ht="14.45" customHeight="1" x14ac:dyDescent="0.2">
      <c r="A361" s="627" t="s">
        <v>562</v>
      </c>
      <c r="B361" s="628" t="s">
        <v>2102</v>
      </c>
      <c r="C361" s="628" t="s">
        <v>1926</v>
      </c>
      <c r="D361" s="628" t="s">
        <v>2113</v>
      </c>
      <c r="E361" s="628" t="s">
        <v>2114</v>
      </c>
      <c r="F361" s="637">
        <v>0</v>
      </c>
      <c r="G361" s="637">
        <v>0</v>
      </c>
      <c r="H361" s="637"/>
      <c r="I361" s="637"/>
      <c r="J361" s="637">
        <v>0</v>
      </c>
      <c r="K361" s="637">
        <v>0</v>
      </c>
      <c r="L361" s="637"/>
      <c r="M361" s="637"/>
      <c r="N361" s="637">
        <v>0</v>
      </c>
      <c r="O361" s="637">
        <v>0</v>
      </c>
      <c r="P361" s="633"/>
      <c r="Q361" s="638"/>
    </row>
    <row r="362" spans="1:17" ht="14.45" customHeight="1" x14ac:dyDescent="0.2">
      <c r="A362" s="627" t="s">
        <v>562</v>
      </c>
      <c r="B362" s="628" t="s">
        <v>2102</v>
      </c>
      <c r="C362" s="628" t="s">
        <v>1926</v>
      </c>
      <c r="D362" s="628" t="s">
        <v>2115</v>
      </c>
      <c r="E362" s="628" t="s">
        <v>2116</v>
      </c>
      <c r="F362" s="637">
        <v>9</v>
      </c>
      <c r="G362" s="637">
        <v>0</v>
      </c>
      <c r="H362" s="637"/>
      <c r="I362" s="637">
        <v>0</v>
      </c>
      <c r="J362" s="637">
        <v>6</v>
      </c>
      <c r="K362" s="637">
        <v>0</v>
      </c>
      <c r="L362" s="637"/>
      <c r="M362" s="637">
        <v>0</v>
      </c>
      <c r="N362" s="637"/>
      <c r="O362" s="637"/>
      <c r="P362" s="633"/>
      <c r="Q362" s="638"/>
    </row>
    <row r="363" spans="1:17" ht="14.45" customHeight="1" x14ac:dyDescent="0.2">
      <c r="A363" s="627" t="s">
        <v>562</v>
      </c>
      <c r="B363" s="628" t="s">
        <v>2102</v>
      </c>
      <c r="C363" s="628" t="s">
        <v>1926</v>
      </c>
      <c r="D363" s="628" t="s">
        <v>1967</v>
      </c>
      <c r="E363" s="628" t="s">
        <v>1968</v>
      </c>
      <c r="F363" s="637">
        <v>18</v>
      </c>
      <c r="G363" s="637">
        <v>0</v>
      </c>
      <c r="H363" s="637"/>
      <c r="I363" s="637">
        <v>0</v>
      </c>
      <c r="J363" s="637">
        <v>18</v>
      </c>
      <c r="K363" s="637">
        <v>0</v>
      </c>
      <c r="L363" s="637"/>
      <c r="M363" s="637">
        <v>0</v>
      </c>
      <c r="N363" s="637">
        <v>24</v>
      </c>
      <c r="O363" s="637">
        <v>0</v>
      </c>
      <c r="P363" s="633"/>
      <c r="Q363" s="638">
        <v>0</v>
      </c>
    </row>
    <row r="364" spans="1:17" ht="14.45" customHeight="1" x14ac:dyDescent="0.2">
      <c r="A364" s="627" t="s">
        <v>562</v>
      </c>
      <c r="B364" s="628" t="s">
        <v>2102</v>
      </c>
      <c r="C364" s="628" t="s">
        <v>1926</v>
      </c>
      <c r="D364" s="628" t="s">
        <v>2117</v>
      </c>
      <c r="E364" s="628" t="s">
        <v>2118</v>
      </c>
      <c r="F364" s="637">
        <v>1</v>
      </c>
      <c r="G364" s="637">
        <v>0</v>
      </c>
      <c r="H364" s="637"/>
      <c r="I364" s="637">
        <v>0</v>
      </c>
      <c r="J364" s="637">
        <v>1</v>
      </c>
      <c r="K364" s="637">
        <v>0</v>
      </c>
      <c r="L364" s="637"/>
      <c r="M364" s="637">
        <v>0</v>
      </c>
      <c r="N364" s="637">
        <v>2</v>
      </c>
      <c r="O364" s="637">
        <v>0</v>
      </c>
      <c r="P364" s="633"/>
      <c r="Q364" s="638">
        <v>0</v>
      </c>
    </row>
    <row r="365" spans="1:17" ht="14.45" customHeight="1" x14ac:dyDescent="0.2">
      <c r="A365" s="627" t="s">
        <v>562</v>
      </c>
      <c r="B365" s="628" t="s">
        <v>2102</v>
      </c>
      <c r="C365" s="628" t="s">
        <v>1926</v>
      </c>
      <c r="D365" s="628" t="s">
        <v>1989</v>
      </c>
      <c r="E365" s="628" t="s">
        <v>1990</v>
      </c>
      <c r="F365" s="637">
        <v>298</v>
      </c>
      <c r="G365" s="637">
        <v>105790</v>
      </c>
      <c r="H365" s="637">
        <v>0.94409838113766575</v>
      </c>
      <c r="I365" s="637">
        <v>355</v>
      </c>
      <c r="J365" s="637">
        <v>313</v>
      </c>
      <c r="K365" s="637">
        <v>112054</v>
      </c>
      <c r="L365" s="637">
        <v>1</v>
      </c>
      <c r="M365" s="637">
        <v>358</v>
      </c>
      <c r="N365" s="637">
        <v>247</v>
      </c>
      <c r="O365" s="637">
        <v>88920</v>
      </c>
      <c r="P365" s="633">
        <v>0.79354596890784801</v>
      </c>
      <c r="Q365" s="638">
        <v>360</v>
      </c>
    </row>
    <row r="366" spans="1:17" ht="14.45" customHeight="1" x14ac:dyDescent="0.2">
      <c r="A366" s="627" t="s">
        <v>562</v>
      </c>
      <c r="B366" s="628" t="s">
        <v>2102</v>
      </c>
      <c r="C366" s="628" t="s">
        <v>1926</v>
      </c>
      <c r="D366" s="628" t="s">
        <v>2119</v>
      </c>
      <c r="E366" s="628" t="s">
        <v>2120</v>
      </c>
      <c r="F366" s="637">
        <v>18</v>
      </c>
      <c r="G366" s="637">
        <v>6322</v>
      </c>
      <c r="H366" s="637">
        <v>1.1130281690140844</v>
      </c>
      <c r="I366" s="637">
        <v>351.22222222222223</v>
      </c>
      <c r="J366" s="637">
        <v>16</v>
      </c>
      <c r="K366" s="637">
        <v>5680</v>
      </c>
      <c r="L366" s="637">
        <v>1</v>
      </c>
      <c r="M366" s="637">
        <v>355</v>
      </c>
      <c r="N366" s="637">
        <v>16</v>
      </c>
      <c r="O366" s="637">
        <v>5712</v>
      </c>
      <c r="P366" s="633">
        <v>1.0056338028169014</v>
      </c>
      <c r="Q366" s="638">
        <v>357</v>
      </c>
    </row>
    <row r="367" spans="1:17" ht="14.45" customHeight="1" x14ac:dyDescent="0.2">
      <c r="A367" s="627" t="s">
        <v>562</v>
      </c>
      <c r="B367" s="628" t="s">
        <v>2102</v>
      </c>
      <c r="C367" s="628" t="s">
        <v>1926</v>
      </c>
      <c r="D367" s="628" t="s">
        <v>1991</v>
      </c>
      <c r="E367" s="628" t="s">
        <v>1992</v>
      </c>
      <c r="F367" s="637">
        <v>252</v>
      </c>
      <c r="G367" s="637">
        <v>176904</v>
      </c>
      <c r="H367" s="637">
        <v>0.92331299550619272</v>
      </c>
      <c r="I367" s="637">
        <v>702</v>
      </c>
      <c r="J367" s="637">
        <v>271</v>
      </c>
      <c r="K367" s="637">
        <v>191597</v>
      </c>
      <c r="L367" s="637">
        <v>1</v>
      </c>
      <c r="M367" s="637">
        <v>707</v>
      </c>
      <c r="N367" s="637">
        <v>220</v>
      </c>
      <c r="O367" s="637">
        <v>156420</v>
      </c>
      <c r="P367" s="633">
        <v>0.81640109187513377</v>
      </c>
      <c r="Q367" s="638">
        <v>711</v>
      </c>
    </row>
    <row r="368" spans="1:17" ht="14.45" customHeight="1" x14ac:dyDescent="0.2">
      <c r="A368" s="627" t="s">
        <v>562</v>
      </c>
      <c r="B368" s="628" t="s">
        <v>2102</v>
      </c>
      <c r="C368" s="628" t="s">
        <v>1926</v>
      </c>
      <c r="D368" s="628" t="s">
        <v>2121</v>
      </c>
      <c r="E368" s="628" t="s">
        <v>2122</v>
      </c>
      <c r="F368" s="637">
        <v>31</v>
      </c>
      <c r="G368" s="637">
        <v>21669</v>
      </c>
      <c r="H368" s="637">
        <v>0.85499526515151514</v>
      </c>
      <c r="I368" s="637">
        <v>699</v>
      </c>
      <c r="J368" s="637">
        <v>36</v>
      </c>
      <c r="K368" s="637">
        <v>25344</v>
      </c>
      <c r="L368" s="637">
        <v>1</v>
      </c>
      <c r="M368" s="637">
        <v>704</v>
      </c>
      <c r="N368" s="637">
        <v>22</v>
      </c>
      <c r="O368" s="637">
        <v>15576</v>
      </c>
      <c r="P368" s="633">
        <v>0.61458333333333337</v>
      </c>
      <c r="Q368" s="638">
        <v>708</v>
      </c>
    </row>
    <row r="369" spans="1:17" ht="14.45" customHeight="1" x14ac:dyDescent="0.2">
      <c r="A369" s="627" t="s">
        <v>562</v>
      </c>
      <c r="B369" s="628" t="s">
        <v>2102</v>
      </c>
      <c r="C369" s="628" t="s">
        <v>1926</v>
      </c>
      <c r="D369" s="628" t="s">
        <v>2123</v>
      </c>
      <c r="E369" s="628" t="s">
        <v>2124</v>
      </c>
      <c r="F369" s="637"/>
      <c r="G369" s="637"/>
      <c r="H369" s="637"/>
      <c r="I369" s="637"/>
      <c r="J369" s="637">
        <v>4</v>
      </c>
      <c r="K369" s="637">
        <v>0</v>
      </c>
      <c r="L369" s="637"/>
      <c r="M369" s="637">
        <v>0</v>
      </c>
      <c r="N369" s="637">
        <v>1</v>
      </c>
      <c r="O369" s="637">
        <v>0</v>
      </c>
      <c r="P369" s="633"/>
      <c r="Q369" s="638">
        <v>0</v>
      </c>
    </row>
    <row r="370" spans="1:17" ht="14.45" customHeight="1" x14ac:dyDescent="0.2">
      <c r="A370" s="627" t="s">
        <v>562</v>
      </c>
      <c r="B370" s="628" t="s">
        <v>2102</v>
      </c>
      <c r="C370" s="628" t="s">
        <v>1926</v>
      </c>
      <c r="D370" s="628" t="s">
        <v>2125</v>
      </c>
      <c r="E370" s="628" t="s">
        <v>2126</v>
      </c>
      <c r="F370" s="637"/>
      <c r="G370" s="637"/>
      <c r="H370" s="637"/>
      <c r="I370" s="637"/>
      <c r="J370" s="637">
        <v>103</v>
      </c>
      <c r="K370" s="637">
        <v>0</v>
      </c>
      <c r="L370" s="637"/>
      <c r="M370" s="637">
        <v>0</v>
      </c>
      <c r="N370" s="637">
        <v>124</v>
      </c>
      <c r="O370" s="637">
        <v>0</v>
      </c>
      <c r="P370" s="633"/>
      <c r="Q370" s="638">
        <v>0</v>
      </c>
    </row>
    <row r="371" spans="1:17" ht="14.45" customHeight="1" x14ac:dyDescent="0.2">
      <c r="A371" s="627" t="s">
        <v>562</v>
      </c>
      <c r="B371" s="628" t="s">
        <v>2102</v>
      </c>
      <c r="C371" s="628" t="s">
        <v>1926</v>
      </c>
      <c r="D371" s="628" t="s">
        <v>2127</v>
      </c>
      <c r="E371" s="628" t="s">
        <v>2128</v>
      </c>
      <c r="F371" s="637"/>
      <c r="G371" s="637"/>
      <c r="H371" s="637"/>
      <c r="I371" s="637"/>
      <c r="J371" s="637">
        <v>82</v>
      </c>
      <c r="K371" s="637">
        <v>0</v>
      </c>
      <c r="L371" s="637"/>
      <c r="M371" s="637">
        <v>0</v>
      </c>
      <c r="N371" s="637">
        <v>93</v>
      </c>
      <c r="O371" s="637">
        <v>0</v>
      </c>
      <c r="P371" s="633"/>
      <c r="Q371" s="638">
        <v>0</v>
      </c>
    </row>
    <row r="372" spans="1:17" ht="14.45" customHeight="1" x14ac:dyDescent="0.2">
      <c r="A372" s="627" t="s">
        <v>562</v>
      </c>
      <c r="B372" s="628" t="s">
        <v>2102</v>
      </c>
      <c r="C372" s="628" t="s">
        <v>1926</v>
      </c>
      <c r="D372" s="628" t="s">
        <v>2129</v>
      </c>
      <c r="E372" s="628" t="s">
        <v>2130</v>
      </c>
      <c r="F372" s="637"/>
      <c r="G372" s="637"/>
      <c r="H372" s="637"/>
      <c r="I372" s="637"/>
      <c r="J372" s="637"/>
      <c r="K372" s="637"/>
      <c r="L372" s="637"/>
      <c r="M372" s="637"/>
      <c r="N372" s="637">
        <v>1</v>
      </c>
      <c r="O372" s="637">
        <v>0</v>
      </c>
      <c r="P372" s="633"/>
      <c r="Q372" s="638">
        <v>0</v>
      </c>
    </row>
    <row r="373" spans="1:17" ht="14.45" customHeight="1" x14ac:dyDescent="0.2">
      <c r="A373" s="627" t="s">
        <v>562</v>
      </c>
      <c r="B373" s="628" t="s">
        <v>2102</v>
      </c>
      <c r="C373" s="628" t="s">
        <v>1926</v>
      </c>
      <c r="D373" s="628" t="s">
        <v>2131</v>
      </c>
      <c r="E373" s="628" t="s">
        <v>2132</v>
      </c>
      <c r="F373" s="637"/>
      <c r="G373" s="637"/>
      <c r="H373" s="637"/>
      <c r="I373" s="637"/>
      <c r="J373" s="637">
        <v>8</v>
      </c>
      <c r="K373" s="637">
        <v>0</v>
      </c>
      <c r="L373" s="637"/>
      <c r="M373" s="637">
        <v>0</v>
      </c>
      <c r="N373" s="637">
        <v>23</v>
      </c>
      <c r="O373" s="637">
        <v>0</v>
      </c>
      <c r="P373" s="633"/>
      <c r="Q373" s="638">
        <v>0</v>
      </c>
    </row>
    <row r="374" spans="1:17" ht="14.45" customHeight="1" x14ac:dyDescent="0.2">
      <c r="A374" s="627" t="s">
        <v>562</v>
      </c>
      <c r="B374" s="628" t="s">
        <v>2102</v>
      </c>
      <c r="C374" s="628" t="s">
        <v>1926</v>
      </c>
      <c r="D374" s="628" t="s">
        <v>2133</v>
      </c>
      <c r="E374" s="628" t="s">
        <v>2134</v>
      </c>
      <c r="F374" s="637"/>
      <c r="G374" s="637"/>
      <c r="H374" s="637"/>
      <c r="I374" s="637"/>
      <c r="J374" s="637">
        <v>8</v>
      </c>
      <c r="K374" s="637">
        <v>0</v>
      </c>
      <c r="L374" s="637"/>
      <c r="M374" s="637">
        <v>0</v>
      </c>
      <c r="N374" s="637">
        <v>6</v>
      </c>
      <c r="O374" s="637">
        <v>0</v>
      </c>
      <c r="P374" s="633"/>
      <c r="Q374" s="638">
        <v>0</v>
      </c>
    </row>
    <row r="375" spans="1:17" ht="14.45" customHeight="1" x14ac:dyDescent="0.2">
      <c r="A375" s="627" t="s">
        <v>2135</v>
      </c>
      <c r="B375" s="628" t="s">
        <v>1865</v>
      </c>
      <c r="C375" s="628" t="s">
        <v>1866</v>
      </c>
      <c r="D375" s="628" t="s">
        <v>2023</v>
      </c>
      <c r="E375" s="628" t="s">
        <v>2024</v>
      </c>
      <c r="F375" s="637">
        <v>2.1</v>
      </c>
      <c r="G375" s="637">
        <v>1900.1799999999998</v>
      </c>
      <c r="H375" s="637"/>
      <c r="I375" s="637">
        <v>904.84761904761888</v>
      </c>
      <c r="J375" s="637"/>
      <c r="K375" s="637"/>
      <c r="L375" s="637"/>
      <c r="M375" s="637"/>
      <c r="N375" s="637"/>
      <c r="O375" s="637"/>
      <c r="P375" s="633"/>
      <c r="Q375" s="638"/>
    </row>
    <row r="376" spans="1:17" ht="14.45" customHeight="1" x14ac:dyDescent="0.2">
      <c r="A376" s="627" t="s">
        <v>2135</v>
      </c>
      <c r="B376" s="628" t="s">
        <v>1865</v>
      </c>
      <c r="C376" s="628" t="s">
        <v>1866</v>
      </c>
      <c r="D376" s="628" t="s">
        <v>2026</v>
      </c>
      <c r="E376" s="628" t="s">
        <v>2027</v>
      </c>
      <c r="F376" s="637"/>
      <c r="G376" s="637"/>
      <c r="H376" s="637"/>
      <c r="I376" s="637"/>
      <c r="J376" s="637">
        <v>0.35</v>
      </c>
      <c r="K376" s="637">
        <v>229.43</v>
      </c>
      <c r="L376" s="637">
        <v>1</v>
      </c>
      <c r="M376" s="637">
        <v>655.51428571428573</v>
      </c>
      <c r="N376" s="637"/>
      <c r="O376" s="637"/>
      <c r="P376" s="633"/>
      <c r="Q376" s="638"/>
    </row>
    <row r="377" spans="1:17" ht="14.45" customHeight="1" x14ac:dyDescent="0.2">
      <c r="A377" s="627" t="s">
        <v>2135</v>
      </c>
      <c r="B377" s="628" t="s">
        <v>1865</v>
      </c>
      <c r="C377" s="628" t="s">
        <v>1869</v>
      </c>
      <c r="D377" s="628" t="s">
        <v>1874</v>
      </c>
      <c r="E377" s="628" t="s">
        <v>1875</v>
      </c>
      <c r="F377" s="637">
        <v>180</v>
      </c>
      <c r="G377" s="637">
        <v>1294.2</v>
      </c>
      <c r="H377" s="637"/>
      <c r="I377" s="637">
        <v>7.19</v>
      </c>
      <c r="J377" s="637"/>
      <c r="K377" s="637"/>
      <c r="L377" s="637"/>
      <c r="M377" s="637"/>
      <c r="N377" s="637">
        <v>160</v>
      </c>
      <c r="O377" s="637">
        <v>1144</v>
      </c>
      <c r="P377" s="633"/>
      <c r="Q377" s="638">
        <v>7.15</v>
      </c>
    </row>
    <row r="378" spans="1:17" ht="14.45" customHeight="1" x14ac:dyDescent="0.2">
      <c r="A378" s="627" t="s">
        <v>2135</v>
      </c>
      <c r="B378" s="628" t="s">
        <v>1865</v>
      </c>
      <c r="C378" s="628" t="s">
        <v>1869</v>
      </c>
      <c r="D378" s="628" t="s">
        <v>1896</v>
      </c>
      <c r="E378" s="628" t="s">
        <v>1897</v>
      </c>
      <c r="F378" s="637">
        <v>1</v>
      </c>
      <c r="G378" s="637">
        <v>2027.89</v>
      </c>
      <c r="H378" s="637"/>
      <c r="I378" s="637">
        <v>2027.89</v>
      </c>
      <c r="J378" s="637"/>
      <c r="K378" s="637"/>
      <c r="L378" s="637"/>
      <c r="M378" s="637"/>
      <c r="N378" s="637"/>
      <c r="O378" s="637"/>
      <c r="P378" s="633"/>
      <c r="Q378" s="638"/>
    </row>
    <row r="379" spans="1:17" ht="14.45" customHeight="1" x14ac:dyDescent="0.2">
      <c r="A379" s="627" t="s">
        <v>2135</v>
      </c>
      <c r="B379" s="628" t="s">
        <v>1865</v>
      </c>
      <c r="C379" s="628" t="s">
        <v>1869</v>
      </c>
      <c r="D379" s="628" t="s">
        <v>2029</v>
      </c>
      <c r="E379" s="628" t="s">
        <v>2030</v>
      </c>
      <c r="F379" s="637">
        <v>1348</v>
      </c>
      <c r="G379" s="637">
        <v>45991.94</v>
      </c>
      <c r="H379" s="637">
        <v>0.95298791275234263</v>
      </c>
      <c r="I379" s="637">
        <v>34.11864985163205</v>
      </c>
      <c r="J379" s="637">
        <v>1418</v>
      </c>
      <c r="K379" s="637">
        <v>48260.78</v>
      </c>
      <c r="L379" s="637">
        <v>1</v>
      </c>
      <c r="M379" s="637">
        <v>34.034400564174895</v>
      </c>
      <c r="N379" s="637">
        <v>560</v>
      </c>
      <c r="O379" s="637">
        <v>19112.800000000003</v>
      </c>
      <c r="P379" s="633">
        <v>0.39603172596878883</v>
      </c>
      <c r="Q379" s="638">
        <v>34.130000000000003</v>
      </c>
    </row>
    <row r="380" spans="1:17" ht="14.45" customHeight="1" x14ac:dyDescent="0.2">
      <c r="A380" s="627" t="s">
        <v>2135</v>
      </c>
      <c r="B380" s="628" t="s">
        <v>1865</v>
      </c>
      <c r="C380" s="628" t="s">
        <v>1926</v>
      </c>
      <c r="D380" s="628" t="s">
        <v>1955</v>
      </c>
      <c r="E380" s="628" t="s">
        <v>1956</v>
      </c>
      <c r="F380" s="637">
        <v>1</v>
      </c>
      <c r="G380" s="637">
        <v>682</v>
      </c>
      <c r="H380" s="637"/>
      <c r="I380" s="637">
        <v>682</v>
      </c>
      <c r="J380" s="637"/>
      <c r="K380" s="637"/>
      <c r="L380" s="637"/>
      <c r="M380" s="637"/>
      <c r="N380" s="637"/>
      <c r="O380" s="637"/>
      <c r="P380" s="633"/>
      <c r="Q380" s="638"/>
    </row>
    <row r="381" spans="1:17" ht="14.45" customHeight="1" x14ac:dyDescent="0.2">
      <c r="A381" s="627" t="s">
        <v>2135</v>
      </c>
      <c r="B381" s="628" t="s">
        <v>1865</v>
      </c>
      <c r="C381" s="628" t="s">
        <v>1926</v>
      </c>
      <c r="D381" s="628" t="s">
        <v>1961</v>
      </c>
      <c r="E381" s="628" t="s">
        <v>1962</v>
      </c>
      <c r="F381" s="637">
        <v>1</v>
      </c>
      <c r="G381" s="637">
        <v>1826</v>
      </c>
      <c r="H381" s="637"/>
      <c r="I381" s="637">
        <v>1826</v>
      </c>
      <c r="J381" s="637"/>
      <c r="K381" s="637"/>
      <c r="L381" s="637"/>
      <c r="M381" s="637"/>
      <c r="N381" s="637">
        <v>1</v>
      </c>
      <c r="O381" s="637">
        <v>1835</v>
      </c>
      <c r="P381" s="633"/>
      <c r="Q381" s="638">
        <v>1835</v>
      </c>
    </row>
    <row r="382" spans="1:17" ht="14.45" customHeight="1" x14ac:dyDescent="0.2">
      <c r="A382" s="627" t="s">
        <v>2135</v>
      </c>
      <c r="B382" s="628" t="s">
        <v>1865</v>
      </c>
      <c r="C382" s="628" t="s">
        <v>1926</v>
      </c>
      <c r="D382" s="628" t="s">
        <v>2041</v>
      </c>
      <c r="E382" s="628" t="s">
        <v>2042</v>
      </c>
      <c r="F382" s="637">
        <v>6</v>
      </c>
      <c r="G382" s="637">
        <v>87052</v>
      </c>
      <c r="H382" s="637">
        <v>0.9995636697669078</v>
      </c>
      <c r="I382" s="637">
        <v>14508.666666666666</v>
      </c>
      <c r="J382" s="637">
        <v>6</v>
      </c>
      <c r="K382" s="637">
        <v>87090</v>
      </c>
      <c r="L382" s="637">
        <v>1</v>
      </c>
      <c r="M382" s="637">
        <v>14515</v>
      </c>
      <c r="N382" s="637">
        <v>3</v>
      </c>
      <c r="O382" s="637">
        <v>43563</v>
      </c>
      <c r="P382" s="633">
        <v>0.50020668274199109</v>
      </c>
      <c r="Q382" s="638">
        <v>14521</v>
      </c>
    </row>
    <row r="383" spans="1:17" ht="14.45" customHeight="1" x14ac:dyDescent="0.2">
      <c r="A383" s="627" t="s">
        <v>2135</v>
      </c>
      <c r="B383" s="628" t="s">
        <v>1865</v>
      </c>
      <c r="C383" s="628" t="s">
        <v>1926</v>
      </c>
      <c r="D383" s="628" t="s">
        <v>1983</v>
      </c>
      <c r="E383" s="628" t="s">
        <v>1984</v>
      </c>
      <c r="F383" s="637">
        <v>1</v>
      </c>
      <c r="G383" s="637">
        <v>510</v>
      </c>
      <c r="H383" s="637"/>
      <c r="I383" s="637">
        <v>510</v>
      </c>
      <c r="J383" s="637"/>
      <c r="K383" s="637"/>
      <c r="L383" s="637"/>
      <c r="M383" s="637"/>
      <c r="N383" s="637">
        <v>1</v>
      </c>
      <c r="O383" s="637">
        <v>514</v>
      </c>
      <c r="P383" s="633"/>
      <c r="Q383" s="638">
        <v>514</v>
      </c>
    </row>
    <row r="384" spans="1:17" ht="14.45" customHeight="1" x14ac:dyDescent="0.2">
      <c r="A384" s="627" t="s">
        <v>2136</v>
      </c>
      <c r="B384" s="628" t="s">
        <v>1865</v>
      </c>
      <c r="C384" s="628" t="s">
        <v>1866</v>
      </c>
      <c r="D384" s="628" t="s">
        <v>2023</v>
      </c>
      <c r="E384" s="628" t="s">
        <v>2024</v>
      </c>
      <c r="F384" s="637">
        <v>1.1000000000000001</v>
      </c>
      <c r="G384" s="637">
        <v>1419.19</v>
      </c>
      <c r="H384" s="637"/>
      <c r="I384" s="637">
        <v>1290.1727272727271</v>
      </c>
      <c r="J384" s="637"/>
      <c r="K384" s="637"/>
      <c r="L384" s="637"/>
      <c r="M384" s="637"/>
      <c r="N384" s="637"/>
      <c r="O384" s="637"/>
      <c r="P384" s="633"/>
      <c r="Q384" s="638"/>
    </row>
    <row r="385" spans="1:17" ht="14.45" customHeight="1" x14ac:dyDescent="0.2">
      <c r="A385" s="627" t="s">
        <v>2136</v>
      </c>
      <c r="B385" s="628" t="s">
        <v>1865</v>
      </c>
      <c r="C385" s="628" t="s">
        <v>1869</v>
      </c>
      <c r="D385" s="628" t="s">
        <v>1900</v>
      </c>
      <c r="E385" s="628" t="s">
        <v>1901</v>
      </c>
      <c r="F385" s="637">
        <v>650</v>
      </c>
      <c r="G385" s="637">
        <v>2437.5</v>
      </c>
      <c r="H385" s="637">
        <v>0.96940845204858372</v>
      </c>
      <c r="I385" s="637">
        <v>3.75</v>
      </c>
      <c r="J385" s="637">
        <v>687</v>
      </c>
      <c r="K385" s="637">
        <v>2514.42</v>
      </c>
      <c r="L385" s="637">
        <v>1</v>
      </c>
      <c r="M385" s="637">
        <v>3.66</v>
      </c>
      <c r="N385" s="637"/>
      <c r="O385" s="637"/>
      <c r="P385" s="633"/>
      <c r="Q385" s="638"/>
    </row>
    <row r="386" spans="1:17" ht="14.45" customHeight="1" x14ac:dyDescent="0.2">
      <c r="A386" s="627" t="s">
        <v>2136</v>
      </c>
      <c r="B386" s="628" t="s">
        <v>1865</v>
      </c>
      <c r="C386" s="628" t="s">
        <v>1869</v>
      </c>
      <c r="D386" s="628" t="s">
        <v>2029</v>
      </c>
      <c r="E386" s="628" t="s">
        <v>2030</v>
      </c>
      <c r="F386" s="637">
        <v>773</v>
      </c>
      <c r="G386" s="637">
        <v>26364.400000000001</v>
      </c>
      <c r="H386" s="637">
        <v>3.8634818288393906</v>
      </c>
      <c r="I386" s="637">
        <v>34.106597671410093</v>
      </c>
      <c r="J386" s="637">
        <v>200</v>
      </c>
      <c r="K386" s="637">
        <v>6824</v>
      </c>
      <c r="L386" s="637">
        <v>1</v>
      </c>
      <c r="M386" s="637">
        <v>34.119999999999997</v>
      </c>
      <c r="N386" s="637">
        <v>194</v>
      </c>
      <c r="O386" s="637">
        <v>6621.22</v>
      </c>
      <c r="P386" s="633">
        <v>0.97028429073856981</v>
      </c>
      <c r="Q386" s="638">
        <v>34.130000000000003</v>
      </c>
    </row>
    <row r="387" spans="1:17" ht="14.45" customHeight="1" x14ac:dyDescent="0.2">
      <c r="A387" s="627" t="s">
        <v>2136</v>
      </c>
      <c r="B387" s="628" t="s">
        <v>1865</v>
      </c>
      <c r="C387" s="628" t="s">
        <v>1869</v>
      </c>
      <c r="D387" s="628" t="s">
        <v>1906</v>
      </c>
      <c r="E387" s="628" t="s">
        <v>1907</v>
      </c>
      <c r="F387" s="637">
        <v>100</v>
      </c>
      <c r="G387" s="637">
        <v>2074</v>
      </c>
      <c r="H387" s="637"/>
      <c r="I387" s="637">
        <v>20.74</v>
      </c>
      <c r="J387" s="637"/>
      <c r="K387" s="637"/>
      <c r="L387" s="637"/>
      <c r="M387" s="637"/>
      <c r="N387" s="637"/>
      <c r="O387" s="637"/>
      <c r="P387" s="633"/>
      <c r="Q387" s="638"/>
    </row>
    <row r="388" spans="1:17" ht="14.45" customHeight="1" x14ac:dyDescent="0.2">
      <c r="A388" s="627" t="s">
        <v>2136</v>
      </c>
      <c r="B388" s="628" t="s">
        <v>1865</v>
      </c>
      <c r="C388" s="628" t="s">
        <v>1926</v>
      </c>
      <c r="D388" s="628" t="s">
        <v>1957</v>
      </c>
      <c r="E388" s="628" t="s">
        <v>1958</v>
      </c>
      <c r="F388" s="637">
        <v>1</v>
      </c>
      <c r="G388" s="637">
        <v>717</v>
      </c>
      <c r="H388" s="637"/>
      <c r="I388" s="637">
        <v>717</v>
      </c>
      <c r="J388" s="637"/>
      <c r="K388" s="637"/>
      <c r="L388" s="637"/>
      <c r="M388" s="637"/>
      <c r="N388" s="637"/>
      <c r="O388" s="637"/>
      <c r="P388" s="633"/>
      <c r="Q388" s="638"/>
    </row>
    <row r="389" spans="1:17" ht="14.45" customHeight="1" x14ac:dyDescent="0.2">
      <c r="A389" s="627" t="s">
        <v>2136</v>
      </c>
      <c r="B389" s="628" t="s">
        <v>1865</v>
      </c>
      <c r="C389" s="628" t="s">
        <v>1926</v>
      </c>
      <c r="D389" s="628" t="s">
        <v>1961</v>
      </c>
      <c r="E389" s="628" t="s">
        <v>1962</v>
      </c>
      <c r="F389" s="637">
        <v>2</v>
      </c>
      <c r="G389" s="637">
        <v>3652</v>
      </c>
      <c r="H389" s="637">
        <v>0.99726925177498638</v>
      </c>
      <c r="I389" s="637">
        <v>1826</v>
      </c>
      <c r="J389" s="637">
        <v>2</v>
      </c>
      <c r="K389" s="637">
        <v>3662</v>
      </c>
      <c r="L389" s="637">
        <v>1</v>
      </c>
      <c r="M389" s="637">
        <v>1831</v>
      </c>
      <c r="N389" s="637"/>
      <c r="O389" s="637"/>
      <c r="P389" s="633"/>
      <c r="Q389" s="638"/>
    </row>
    <row r="390" spans="1:17" ht="14.45" customHeight="1" x14ac:dyDescent="0.2">
      <c r="A390" s="627" t="s">
        <v>2136</v>
      </c>
      <c r="B390" s="628" t="s">
        <v>1865</v>
      </c>
      <c r="C390" s="628" t="s">
        <v>1926</v>
      </c>
      <c r="D390" s="628" t="s">
        <v>2041</v>
      </c>
      <c r="E390" s="628" t="s">
        <v>2042</v>
      </c>
      <c r="F390" s="637">
        <v>2</v>
      </c>
      <c r="G390" s="637">
        <v>29017</v>
      </c>
      <c r="H390" s="637">
        <v>1.9991043747847055</v>
      </c>
      <c r="I390" s="637">
        <v>14508.5</v>
      </c>
      <c r="J390" s="637">
        <v>1</v>
      </c>
      <c r="K390" s="637">
        <v>14515</v>
      </c>
      <c r="L390" s="637">
        <v>1</v>
      </c>
      <c r="M390" s="637">
        <v>14515</v>
      </c>
      <c r="N390" s="637">
        <v>1</v>
      </c>
      <c r="O390" s="637">
        <v>14521</v>
      </c>
      <c r="P390" s="633">
        <v>1.0004133654839822</v>
      </c>
      <c r="Q390" s="638">
        <v>14521</v>
      </c>
    </row>
    <row r="391" spans="1:17" ht="14.45" customHeight="1" x14ac:dyDescent="0.2">
      <c r="A391" s="627" t="s">
        <v>2136</v>
      </c>
      <c r="B391" s="628" t="s">
        <v>1865</v>
      </c>
      <c r="C391" s="628" t="s">
        <v>1926</v>
      </c>
      <c r="D391" s="628" t="s">
        <v>1981</v>
      </c>
      <c r="E391" s="628" t="s">
        <v>1982</v>
      </c>
      <c r="F391" s="637">
        <v>1</v>
      </c>
      <c r="G391" s="637">
        <v>1343</v>
      </c>
      <c r="H391" s="637">
        <v>0.99703043801039348</v>
      </c>
      <c r="I391" s="637">
        <v>1343</v>
      </c>
      <c r="J391" s="637">
        <v>1</v>
      </c>
      <c r="K391" s="637">
        <v>1347</v>
      </c>
      <c r="L391" s="637">
        <v>1</v>
      </c>
      <c r="M391" s="637">
        <v>1347</v>
      </c>
      <c r="N391" s="637"/>
      <c r="O391" s="637"/>
      <c r="P391" s="633"/>
      <c r="Q391" s="638"/>
    </row>
    <row r="392" spans="1:17" ht="14.45" customHeight="1" x14ac:dyDescent="0.2">
      <c r="A392" s="627" t="s">
        <v>2137</v>
      </c>
      <c r="B392" s="628" t="s">
        <v>1865</v>
      </c>
      <c r="C392" s="628" t="s">
        <v>1866</v>
      </c>
      <c r="D392" s="628" t="s">
        <v>2023</v>
      </c>
      <c r="E392" s="628" t="s">
        <v>2024</v>
      </c>
      <c r="F392" s="637">
        <v>1.7999999999999998</v>
      </c>
      <c r="G392" s="637">
        <v>2401.64</v>
      </c>
      <c r="H392" s="637"/>
      <c r="I392" s="637">
        <v>1334.2444444444445</v>
      </c>
      <c r="J392" s="637"/>
      <c r="K392" s="637"/>
      <c r="L392" s="637"/>
      <c r="M392" s="637"/>
      <c r="N392" s="637"/>
      <c r="O392" s="637"/>
      <c r="P392" s="633"/>
      <c r="Q392" s="638"/>
    </row>
    <row r="393" spans="1:17" ht="14.45" customHeight="1" x14ac:dyDescent="0.2">
      <c r="A393" s="627" t="s">
        <v>2137</v>
      </c>
      <c r="B393" s="628" t="s">
        <v>1865</v>
      </c>
      <c r="C393" s="628" t="s">
        <v>1869</v>
      </c>
      <c r="D393" s="628" t="s">
        <v>1872</v>
      </c>
      <c r="E393" s="628" t="s">
        <v>1873</v>
      </c>
      <c r="F393" s="637"/>
      <c r="G393" s="637"/>
      <c r="H393" s="637"/>
      <c r="I393" s="637"/>
      <c r="J393" s="637"/>
      <c r="K393" s="637"/>
      <c r="L393" s="637"/>
      <c r="M393" s="637"/>
      <c r="N393" s="637">
        <v>179</v>
      </c>
      <c r="O393" s="637">
        <v>445.71000000000004</v>
      </c>
      <c r="P393" s="633"/>
      <c r="Q393" s="638">
        <v>2.4900000000000002</v>
      </c>
    </row>
    <row r="394" spans="1:17" ht="14.45" customHeight="1" x14ac:dyDescent="0.2">
      <c r="A394" s="627" t="s">
        <v>2137</v>
      </c>
      <c r="B394" s="628" t="s">
        <v>1865</v>
      </c>
      <c r="C394" s="628" t="s">
        <v>1869</v>
      </c>
      <c r="D394" s="628" t="s">
        <v>1874</v>
      </c>
      <c r="E394" s="628" t="s">
        <v>1875</v>
      </c>
      <c r="F394" s="637">
        <v>1255</v>
      </c>
      <c r="G394" s="637">
        <v>9052.25</v>
      </c>
      <c r="H394" s="637">
        <v>2.6856096005221546</v>
      </c>
      <c r="I394" s="637">
        <v>7.2129482071713147</v>
      </c>
      <c r="J394" s="637">
        <v>464</v>
      </c>
      <c r="K394" s="637">
        <v>3370.65</v>
      </c>
      <c r="L394" s="637">
        <v>1</v>
      </c>
      <c r="M394" s="637">
        <v>7.2643318965517247</v>
      </c>
      <c r="N394" s="637">
        <v>150</v>
      </c>
      <c r="O394" s="637">
        <v>1072.5</v>
      </c>
      <c r="P394" s="633">
        <v>0.31818788660940767</v>
      </c>
      <c r="Q394" s="638">
        <v>7.15</v>
      </c>
    </row>
    <row r="395" spans="1:17" ht="14.45" customHeight="1" x14ac:dyDescent="0.2">
      <c r="A395" s="627" t="s">
        <v>2137</v>
      </c>
      <c r="B395" s="628" t="s">
        <v>1865</v>
      </c>
      <c r="C395" s="628" t="s">
        <v>1869</v>
      </c>
      <c r="D395" s="628" t="s">
        <v>1878</v>
      </c>
      <c r="E395" s="628" t="s">
        <v>1879</v>
      </c>
      <c r="F395" s="637">
        <v>307</v>
      </c>
      <c r="G395" s="637">
        <v>1636.31</v>
      </c>
      <c r="H395" s="637">
        <v>0.89358716012167083</v>
      </c>
      <c r="I395" s="637">
        <v>5.33</v>
      </c>
      <c r="J395" s="637">
        <v>341</v>
      </c>
      <c r="K395" s="637">
        <v>1831.17</v>
      </c>
      <c r="L395" s="637">
        <v>1</v>
      </c>
      <c r="M395" s="637">
        <v>5.37</v>
      </c>
      <c r="N395" s="637">
        <v>1418</v>
      </c>
      <c r="O395" s="637">
        <v>7345.24</v>
      </c>
      <c r="P395" s="633">
        <v>4.011227794251762</v>
      </c>
      <c r="Q395" s="638">
        <v>5.18</v>
      </c>
    </row>
    <row r="396" spans="1:17" ht="14.45" customHeight="1" x14ac:dyDescent="0.2">
      <c r="A396" s="627" t="s">
        <v>2137</v>
      </c>
      <c r="B396" s="628" t="s">
        <v>1865</v>
      </c>
      <c r="C396" s="628" t="s">
        <v>1869</v>
      </c>
      <c r="D396" s="628" t="s">
        <v>1890</v>
      </c>
      <c r="E396" s="628" t="s">
        <v>1891</v>
      </c>
      <c r="F396" s="637">
        <v>590</v>
      </c>
      <c r="G396" s="637">
        <v>11829.5</v>
      </c>
      <c r="H396" s="637">
        <v>0.52083654375343968</v>
      </c>
      <c r="I396" s="637">
        <v>20.05</v>
      </c>
      <c r="J396" s="637">
        <v>1120</v>
      </c>
      <c r="K396" s="637">
        <v>22712.5</v>
      </c>
      <c r="L396" s="637">
        <v>1</v>
      </c>
      <c r="M396" s="637">
        <v>20.279017857142858</v>
      </c>
      <c r="N396" s="637"/>
      <c r="O396" s="637"/>
      <c r="P396" s="633"/>
      <c r="Q396" s="638"/>
    </row>
    <row r="397" spans="1:17" ht="14.45" customHeight="1" x14ac:dyDescent="0.2">
      <c r="A397" s="627" t="s">
        <v>2137</v>
      </c>
      <c r="B397" s="628" t="s">
        <v>1865</v>
      </c>
      <c r="C397" s="628" t="s">
        <v>1869</v>
      </c>
      <c r="D397" s="628" t="s">
        <v>1896</v>
      </c>
      <c r="E397" s="628" t="s">
        <v>1897</v>
      </c>
      <c r="F397" s="637">
        <v>5</v>
      </c>
      <c r="G397" s="637">
        <v>9929.35</v>
      </c>
      <c r="H397" s="637">
        <v>2.7106634598847417</v>
      </c>
      <c r="I397" s="637">
        <v>1985.8700000000001</v>
      </c>
      <c r="J397" s="637">
        <v>2</v>
      </c>
      <c r="K397" s="637">
        <v>3663.0699999999997</v>
      </c>
      <c r="L397" s="637">
        <v>1</v>
      </c>
      <c r="M397" s="637">
        <v>1831.5349999999999</v>
      </c>
      <c r="N397" s="637"/>
      <c r="O397" s="637"/>
      <c r="P397" s="633"/>
      <c r="Q397" s="638"/>
    </row>
    <row r="398" spans="1:17" ht="14.45" customHeight="1" x14ac:dyDescent="0.2">
      <c r="A398" s="627" t="s">
        <v>2137</v>
      </c>
      <c r="B398" s="628" t="s">
        <v>1865</v>
      </c>
      <c r="C398" s="628" t="s">
        <v>1869</v>
      </c>
      <c r="D398" s="628" t="s">
        <v>1900</v>
      </c>
      <c r="E398" s="628" t="s">
        <v>1901</v>
      </c>
      <c r="F398" s="637">
        <v>1528</v>
      </c>
      <c r="G398" s="637">
        <v>5812.2800000000007</v>
      </c>
      <c r="H398" s="637">
        <v>2.1059748541613827</v>
      </c>
      <c r="I398" s="637">
        <v>3.8038481675392672</v>
      </c>
      <c r="J398" s="637">
        <v>715</v>
      </c>
      <c r="K398" s="637">
        <v>2759.9</v>
      </c>
      <c r="L398" s="637">
        <v>1</v>
      </c>
      <c r="M398" s="637">
        <v>3.8600000000000003</v>
      </c>
      <c r="N398" s="637">
        <v>589</v>
      </c>
      <c r="O398" s="637">
        <v>2155.7399999999998</v>
      </c>
      <c r="P398" s="633">
        <v>0.7810935178810825</v>
      </c>
      <c r="Q398" s="638">
        <v>3.6599999999999997</v>
      </c>
    </row>
    <row r="399" spans="1:17" ht="14.45" customHeight="1" x14ac:dyDescent="0.2">
      <c r="A399" s="627" t="s">
        <v>2137</v>
      </c>
      <c r="B399" s="628" t="s">
        <v>1865</v>
      </c>
      <c r="C399" s="628" t="s">
        <v>1869</v>
      </c>
      <c r="D399" s="628" t="s">
        <v>2029</v>
      </c>
      <c r="E399" s="628" t="s">
        <v>2030</v>
      </c>
      <c r="F399" s="637">
        <v>1114</v>
      </c>
      <c r="G399" s="637">
        <v>38023.61</v>
      </c>
      <c r="H399" s="637">
        <v>8.3507440724570206</v>
      </c>
      <c r="I399" s="637">
        <v>34.132504488330341</v>
      </c>
      <c r="J399" s="637">
        <v>134</v>
      </c>
      <c r="K399" s="637">
        <v>4553.32</v>
      </c>
      <c r="L399" s="637">
        <v>1</v>
      </c>
      <c r="M399" s="637">
        <v>33.979999999999997</v>
      </c>
      <c r="N399" s="637"/>
      <c r="O399" s="637"/>
      <c r="P399" s="633"/>
      <c r="Q399" s="638"/>
    </row>
    <row r="400" spans="1:17" ht="14.45" customHeight="1" x14ac:dyDescent="0.2">
      <c r="A400" s="627" t="s">
        <v>2137</v>
      </c>
      <c r="B400" s="628" t="s">
        <v>1865</v>
      </c>
      <c r="C400" s="628" t="s">
        <v>1869</v>
      </c>
      <c r="D400" s="628" t="s">
        <v>1912</v>
      </c>
      <c r="E400" s="628" t="s">
        <v>1913</v>
      </c>
      <c r="F400" s="637">
        <v>745</v>
      </c>
      <c r="G400" s="637">
        <v>14780.8</v>
      </c>
      <c r="H400" s="637"/>
      <c r="I400" s="637">
        <v>19.84</v>
      </c>
      <c r="J400" s="637"/>
      <c r="K400" s="637"/>
      <c r="L400" s="637"/>
      <c r="M400" s="637"/>
      <c r="N400" s="637"/>
      <c r="O400" s="637"/>
      <c r="P400" s="633"/>
      <c r="Q400" s="638"/>
    </row>
    <row r="401" spans="1:17" ht="14.45" customHeight="1" x14ac:dyDescent="0.2">
      <c r="A401" s="627" t="s">
        <v>2137</v>
      </c>
      <c r="B401" s="628" t="s">
        <v>1865</v>
      </c>
      <c r="C401" s="628" t="s">
        <v>1926</v>
      </c>
      <c r="D401" s="628" t="s">
        <v>1939</v>
      </c>
      <c r="E401" s="628" t="s">
        <v>1940</v>
      </c>
      <c r="F401" s="637"/>
      <c r="G401" s="637"/>
      <c r="H401" s="637"/>
      <c r="I401" s="637"/>
      <c r="J401" s="637"/>
      <c r="K401" s="637"/>
      <c r="L401" s="637"/>
      <c r="M401" s="637"/>
      <c r="N401" s="637">
        <v>2</v>
      </c>
      <c r="O401" s="637">
        <v>4104</v>
      </c>
      <c r="P401" s="633"/>
      <c r="Q401" s="638">
        <v>2052</v>
      </c>
    </row>
    <row r="402" spans="1:17" ht="14.45" customHeight="1" x14ac:dyDescent="0.2">
      <c r="A402" s="627" t="s">
        <v>2137</v>
      </c>
      <c r="B402" s="628" t="s">
        <v>1865</v>
      </c>
      <c r="C402" s="628" t="s">
        <v>1926</v>
      </c>
      <c r="D402" s="628" t="s">
        <v>1953</v>
      </c>
      <c r="E402" s="628" t="s">
        <v>1954</v>
      </c>
      <c r="F402" s="637">
        <v>1</v>
      </c>
      <c r="G402" s="637">
        <v>1214</v>
      </c>
      <c r="H402" s="637"/>
      <c r="I402" s="637">
        <v>1214</v>
      </c>
      <c r="J402" s="637"/>
      <c r="K402" s="637"/>
      <c r="L402" s="637"/>
      <c r="M402" s="637"/>
      <c r="N402" s="637"/>
      <c r="O402" s="637"/>
      <c r="P402" s="633"/>
      <c r="Q402" s="638"/>
    </row>
    <row r="403" spans="1:17" ht="14.45" customHeight="1" x14ac:dyDescent="0.2">
      <c r="A403" s="627" t="s">
        <v>2137</v>
      </c>
      <c r="B403" s="628" t="s">
        <v>1865</v>
      </c>
      <c r="C403" s="628" t="s">
        <v>1926</v>
      </c>
      <c r="D403" s="628" t="s">
        <v>1955</v>
      </c>
      <c r="E403" s="628" t="s">
        <v>1956</v>
      </c>
      <c r="F403" s="637">
        <v>5</v>
      </c>
      <c r="G403" s="637">
        <v>3410</v>
      </c>
      <c r="H403" s="637">
        <v>2.4890510948905109</v>
      </c>
      <c r="I403" s="637">
        <v>682</v>
      </c>
      <c r="J403" s="637">
        <v>2</v>
      </c>
      <c r="K403" s="637">
        <v>1370</v>
      </c>
      <c r="L403" s="637">
        <v>1</v>
      </c>
      <c r="M403" s="637">
        <v>685</v>
      </c>
      <c r="N403" s="637"/>
      <c r="O403" s="637"/>
      <c r="P403" s="633"/>
      <c r="Q403" s="638"/>
    </row>
    <row r="404" spans="1:17" ht="14.45" customHeight="1" x14ac:dyDescent="0.2">
      <c r="A404" s="627" t="s">
        <v>2137</v>
      </c>
      <c r="B404" s="628" t="s">
        <v>1865</v>
      </c>
      <c r="C404" s="628" t="s">
        <v>1926</v>
      </c>
      <c r="D404" s="628" t="s">
        <v>1961</v>
      </c>
      <c r="E404" s="628" t="s">
        <v>1962</v>
      </c>
      <c r="F404" s="637">
        <v>12</v>
      </c>
      <c r="G404" s="637">
        <v>21912</v>
      </c>
      <c r="H404" s="637">
        <v>1.0879300928454396</v>
      </c>
      <c r="I404" s="637">
        <v>1826</v>
      </c>
      <c r="J404" s="637">
        <v>11</v>
      </c>
      <c r="K404" s="637">
        <v>20141</v>
      </c>
      <c r="L404" s="637">
        <v>1</v>
      </c>
      <c r="M404" s="637">
        <v>1831</v>
      </c>
      <c r="N404" s="637">
        <v>5</v>
      </c>
      <c r="O404" s="637">
        <v>9175</v>
      </c>
      <c r="P404" s="633">
        <v>0.45553845390000497</v>
      </c>
      <c r="Q404" s="638">
        <v>1835</v>
      </c>
    </row>
    <row r="405" spans="1:17" ht="14.45" customHeight="1" x14ac:dyDescent="0.2">
      <c r="A405" s="627" t="s">
        <v>2137</v>
      </c>
      <c r="B405" s="628" t="s">
        <v>1865</v>
      </c>
      <c r="C405" s="628" t="s">
        <v>1926</v>
      </c>
      <c r="D405" s="628" t="s">
        <v>1963</v>
      </c>
      <c r="E405" s="628" t="s">
        <v>1964</v>
      </c>
      <c r="F405" s="637">
        <v>2</v>
      </c>
      <c r="G405" s="637">
        <v>860</v>
      </c>
      <c r="H405" s="637">
        <v>0.66511987625676716</v>
      </c>
      <c r="I405" s="637">
        <v>430</v>
      </c>
      <c r="J405" s="637">
        <v>3</v>
      </c>
      <c r="K405" s="637">
        <v>1293</v>
      </c>
      <c r="L405" s="637">
        <v>1</v>
      </c>
      <c r="M405" s="637">
        <v>431</v>
      </c>
      <c r="N405" s="637"/>
      <c r="O405" s="637"/>
      <c r="P405" s="633"/>
      <c r="Q405" s="638"/>
    </row>
    <row r="406" spans="1:17" ht="14.45" customHeight="1" x14ac:dyDescent="0.2">
      <c r="A406" s="627" t="s">
        <v>2137</v>
      </c>
      <c r="B406" s="628" t="s">
        <v>1865</v>
      </c>
      <c r="C406" s="628" t="s">
        <v>1926</v>
      </c>
      <c r="D406" s="628" t="s">
        <v>2041</v>
      </c>
      <c r="E406" s="628" t="s">
        <v>2042</v>
      </c>
      <c r="F406" s="637">
        <v>4</v>
      </c>
      <c r="G406" s="637">
        <v>58035</v>
      </c>
      <c r="H406" s="637">
        <v>3.9982776438167411</v>
      </c>
      <c r="I406" s="637">
        <v>14508.75</v>
      </c>
      <c r="J406" s="637">
        <v>1</v>
      </c>
      <c r="K406" s="637">
        <v>14515</v>
      </c>
      <c r="L406" s="637">
        <v>1</v>
      </c>
      <c r="M406" s="637">
        <v>14515</v>
      </c>
      <c r="N406" s="637"/>
      <c r="O406" s="637"/>
      <c r="P406" s="633"/>
      <c r="Q406" s="638"/>
    </row>
    <row r="407" spans="1:17" ht="14.45" customHeight="1" x14ac:dyDescent="0.2">
      <c r="A407" s="627" t="s">
        <v>2137</v>
      </c>
      <c r="B407" s="628" t="s">
        <v>1865</v>
      </c>
      <c r="C407" s="628" t="s">
        <v>1926</v>
      </c>
      <c r="D407" s="628" t="s">
        <v>1981</v>
      </c>
      <c r="E407" s="628" t="s">
        <v>1982</v>
      </c>
      <c r="F407" s="637">
        <v>2</v>
      </c>
      <c r="G407" s="637">
        <v>2685</v>
      </c>
      <c r="H407" s="637">
        <v>1.9933184855233852</v>
      </c>
      <c r="I407" s="637">
        <v>1342.5</v>
      </c>
      <c r="J407" s="637">
        <v>1</v>
      </c>
      <c r="K407" s="637">
        <v>1347</v>
      </c>
      <c r="L407" s="637">
        <v>1</v>
      </c>
      <c r="M407" s="637">
        <v>1347</v>
      </c>
      <c r="N407" s="637">
        <v>1</v>
      </c>
      <c r="O407" s="637">
        <v>1351</v>
      </c>
      <c r="P407" s="633">
        <v>1.0029695619896066</v>
      </c>
      <c r="Q407" s="638">
        <v>1351</v>
      </c>
    </row>
    <row r="408" spans="1:17" ht="14.45" customHeight="1" x14ac:dyDescent="0.2">
      <c r="A408" s="627" t="s">
        <v>2137</v>
      </c>
      <c r="B408" s="628" t="s">
        <v>1865</v>
      </c>
      <c r="C408" s="628" t="s">
        <v>1926</v>
      </c>
      <c r="D408" s="628" t="s">
        <v>1983</v>
      </c>
      <c r="E408" s="628" t="s">
        <v>1984</v>
      </c>
      <c r="F408" s="637">
        <v>7</v>
      </c>
      <c r="G408" s="637">
        <v>3571</v>
      </c>
      <c r="H408" s="637">
        <v>2.3248697916666665</v>
      </c>
      <c r="I408" s="637">
        <v>510.14285714285717</v>
      </c>
      <c r="J408" s="637">
        <v>3</v>
      </c>
      <c r="K408" s="637">
        <v>1536</v>
      </c>
      <c r="L408" s="637">
        <v>1</v>
      </c>
      <c r="M408" s="637">
        <v>512</v>
      </c>
      <c r="N408" s="637">
        <v>1</v>
      </c>
      <c r="O408" s="637">
        <v>514</v>
      </c>
      <c r="P408" s="633">
        <v>0.33463541666666669</v>
      </c>
      <c r="Q408" s="638">
        <v>514</v>
      </c>
    </row>
    <row r="409" spans="1:17" ht="14.45" customHeight="1" x14ac:dyDescent="0.2">
      <c r="A409" s="627" t="s">
        <v>2137</v>
      </c>
      <c r="B409" s="628" t="s">
        <v>1865</v>
      </c>
      <c r="C409" s="628" t="s">
        <v>1926</v>
      </c>
      <c r="D409" s="628" t="s">
        <v>1985</v>
      </c>
      <c r="E409" s="628" t="s">
        <v>1986</v>
      </c>
      <c r="F409" s="637">
        <v>1</v>
      </c>
      <c r="G409" s="637">
        <v>2333</v>
      </c>
      <c r="H409" s="637">
        <v>0.49807856532877881</v>
      </c>
      <c r="I409" s="637">
        <v>2333</v>
      </c>
      <c r="J409" s="637">
        <v>2</v>
      </c>
      <c r="K409" s="637">
        <v>4684</v>
      </c>
      <c r="L409" s="637">
        <v>1</v>
      </c>
      <c r="M409" s="637">
        <v>2342</v>
      </c>
      <c r="N409" s="637"/>
      <c r="O409" s="637"/>
      <c r="P409" s="633"/>
      <c r="Q409" s="638"/>
    </row>
    <row r="410" spans="1:17" ht="14.45" customHeight="1" x14ac:dyDescent="0.2">
      <c r="A410" s="627" t="s">
        <v>2137</v>
      </c>
      <c r="B410" s="628" t="s">
        <v>1865</v>
      </c>
      <c r="C410" s="628" t="s">
        <v>1926</v>
      </c>
      <c r="D410" s="628" t="s">
        <v>1987</v>
      </c>
      <c r="E410" s="628" t="s">
        <v>1988</v>
      </c>
      <c r="F410" s="637">
        <v>1</v>
      </c>
      <c r="G410" s="637">
        <v>2649</v>
      </c>
      <c r="H410" s="637"/>
      <c r="I410" s="637">
        <v>2649</v>
      </c>
      <c r="J410" s="637"/>
      <c r="K410" s="637"/>
      <c r="L410" s="637"/>
      <c r="M410" s="637"/>
      <c r="N410" s="637"/>
      <c r="O410" s="637"/>
      <c r="P410" s="633"/>
      <c r="Q410" s="638"/>
    </row>
    <row r="411" spans="1:17" ht="14.45" customHeight="1" x14ac:dyDescent="0.2">
      <c r="A411" s="627" t="s">
        <v>2137</v>
      </c>
      <c r="B411" s="628" t="s">
        <v>1865</v>
      </c>
      <c r="C411" s="628" t="s">
        <v>1926</v>
      </c>
      <c r="D411" s="628" t="s">
        <v>2005</v>
      </c>
      <c r="E411" s="628" t="s">
        <v>2006</v>
      </c>
      <c r="F411" s="637">
        <v>1</v>
      </c>
      <c r="G411" s="637">
        <v>719</v>
      </c>
      <c r="H411" s="637">
        <v>0.49792243767313021</v>
      </c>
      <c r="I411" s="637">
        <v>719</v>
      </c>
      <c r="J411" s="637">
        <v>2</v>
      </c>
      <c r="K411" s="637">
        <v>1444</v>
      </c>
      <c r="L411" s="637">
        <v>1</v>
      </c>
      <c r="M411" s="637">
        <v>722</v>
      </c>
      <c r="N411" s="637"/>
      <c r="O411" s="637"/>
      <c r="P411" s="633"/>
      <c r="Q411" s="638"/>
    </row>
    <row r="412" spans="1:17" ht="14.45" customHeight="1" x14ac:dyDescent="0.2">
      <c r="A412" s="627" t="s">
        <v>2138</v>
      </c>
      <c r="B412" s="628" t="s">
        <v>1865</v>
      </c>
      <c r="C412" s="628" t="s">
        <v>1866</v>
      </c>
      <c r="D412" s="628" t="s">
        <v>2023</v>
      </c>
      <c r="E412" s="628" t="s">
        <v>2024</v>
      </c>
      <c r="F412" s="637">
        <v>0.85000000000000009</v>
      </c>
      <c r="G412" s="637">
        <v>1080.78</v>
      </c>
      <c r="H412" s="637"/>
      <c r="I412" s="637">
        <v>1271.5058823529409</v>
      </c>
      <c r="J412" s="637"/>
      <c r="K412" s="637"/>
      <c r="L412" s="637"/>
      <c r="M412" s="637"/>
      <c r="N412" s="637"/>
      <c r="O412" s="637"/>
      <c r="P412" s="633"/>
      <c r="Q412" s="638"/>
    </row>
    <row r="413" spans="1:17" ht="14.45" customHeight="1" x14ac:dyDescent="0.2">
      <c r="A413" s="627" t="s">
        <v>2138</v>
      </c>
      <c r="B413" s="628" t="s">
        <v>1865</v>
      </c>
      <c r="C413" s="628" t="s">
        <v>1869</v>
      </c>
      <c r="D413" s="628" t="s">
        <v>1874</v>
      </c>
      <c r="E413" s="628" t="s">
        <v>1875</v>
      </c>
      <c r="F413" s="637">
        <v>430</v>
      </c>
      <c r="G413" s="637">
        <v>3091.7</v>
      </c>
      <c r="H413" s="637">
        <v>2.7215669014084507</v>
      </c>
      <c r="I413" s="637">
        <v>7.1899999999999995</v>
      </c>
      <c r="J413" s="637">
        <v>160</v>
      </c>
      <c r="K413" s="637">
        <v>1136</v>
      </c>
      <c r="L413" s="637">
        <v>1</v>
      </c>
      <c r="M413" s="637">
        <v>7.1</v>
      </c>
      <c r="N413" s="637"/>
      <c r="O413" s="637"/>
      <c r="P413" s="633"/>
      <c r="Q413" s="638"/>
    </row>
    <row r="414" spans="1:17" ht="14.45" customHeight="1" x14ac:dyDescent="0.2">
      <c r="A414" s="627" t="s">
        <v>2138</v>
      </c>
      <c r="B414" s="628" t="s">
        <v>1865</v>
      </c>
      <c r="C414" s="628" t="s">
        <v>1869</v>
      </c>
      <c r="D414" s="628" t="s">
        <v>1878</v>
      </c>
      <c r="E414" s="628" t="s">
        <v>1879</v>
      </c>
      <c r="F414" s="637">
        <v>865</v>
      </c>
      <c r="G414" s="637">
        <v>4610.45</v>
      </c>
      <c r="H414" s="637">
        <v>3.0230873134524092</v>
      </c>
      <c r="I414" s="637">
        <v>5.33</v>
      </c>
      <c r="J414" s="637">
        <v>284</v>
      </c>
      <c r="K414" s="637">
        <v>1525.08</v>
      </c>
      <c r="L414" s="637">
        <v>1</v>
      </c>
      <c r="M414" s="637">
        <v>5.37</v>
      </c>
      <c r="N414" s="637"/>
      <c r="O414" s="637"/>
      <c r="P414" s="633"/>
      <c r="Q414" s="638"/>
    </row>
    <row r="415" spans="1:17" ht="14.45" customHeight="1" x14ac:dyDescent="0.2">
      <c r="A415" s="627" t="s">
        <v>2138</v>
      </c>
      <c r="B415" s="628" t="s">
        <v>1865</v>
      </c>
      <c r="C415" s="628" t="s">
        <v>1869</v>
      </c>
      <c r="D415" s="628" t="s">
        <v>1890</v>
      </c>
      <c r="E415" s="628" t="s">
        <v>1891</v>
      </c>
      <c r="F415" s="637">
        <v>2955</v>
      </c>
      <c r="G415" s="637">
        <v>60391</v>
      </c>
      <c r="H415" s="637">
        <v>4.951096536175446</v>
      </c>
      <c r="I415" s="637">
        <v>20.436886632825718</v>
      </c>
      <c r="J415" s="637">
        <v>595</v>
      </c>
      <c r="K415" s="637">
        <v>12197.5</v>
      </c>
      <c r="L415" s="637">
        <v>1</v>
      </c>
      <c r="M415" s="637">
        <v>20.5</v>
      </c>
      <c r="N415" s="637">
        <v>1160</v>
      </c>
      <c r="O415" s="637">
        <v>23269.599999999999</v>
      </c>
      <c r="P415" s="633">
        <v>1.9077351916376306</v>
      </c>
      <c r="Q415" s="638">
        <v>20.059999999999999</v>
      </c>
    </row>
    <row r="416" spans="1:17" ht="14.45" customHeight="1" x14ac:dyDescent="0.2">
      <c r="A416" s="627" t="s">
        <v>2138</v>
      </c>
      <c r="B416" s="628" t="s">
        <v>1865</v>
      </c>
      <c r="C416" s="628" t="s">
        <v>1869</v>
      </c>
      <c r="D416" s="628" t="s">
        <v>1896</v>
      </c>
      <c r="E416" s="628" t="s">
        <v>1897</v>
      </c>
      <c r="F416" s="637"/>
      <c r="G416" s="637"/>
      <c r="H416" s="637"/>
      <c r="I416" s="637"/>
      <c r="J416" s="637">
        <v>1</v>
      </c>
      <c r="K416" s="637">
        <v>1817.79</v>
      </c>
      <c r="L416" s="637">
        <v>1</v>
      </c>
      <c r="M416" s="637">
        <v>1817.79</v>
      </c>
      <c r="N416" s="637"/>
      <c r="O416" s="637"/>
      <c r="P416" s="633"/>
      <c r="Q416" s="638"/>
    </row>
    <row r="417" spans="1:17" ht="14.45" customHeight="1" x14ac:dyDescent="0.2">
      <c r="A417" s="627" t="s">
        <v>2138</v>
      </c>
      <c r="B417" s="628" t="s">
        <v>1865</v>
      </c>
      <c r="C417" s="628" t="s">
        <v>1869</v>
      </c>
      <c r="D417" s="628" t="s">
        <v>2029</v>
      </c>
      <c r="E417" s="628" t="s">
        <v>2030</v>
      </c>
      <c r="F417" s="637">
        <v>405</v>
      </c>
      <c r="G417" s="637">
        <v>13804.74</v>
      </c>
      <c r="H417" s="637">
        <v>1.7290332762196772</v>
      </c>
      <c r="I417" s="637">
        <v>34.085777777777778</v>
      </c>
      <c r="J417" s="637">
        <v>234</v>
      </c>
      <c r="K417" s="637">
        <v>7984.08</v>
      </c>
      <c r="L417" s="637">
        <v>1</v>
      </c>
      <c r="M417" s="637">
        <v>34.119999999999997</v>
      </c>
      <c r="N417" s="637">
        <v>133</v>
      </c>
      <c r="O417" s="637">
        <v>4539.29</v>
      </c>
      <c r="P417" s="633">
        <v>0.56854264987324776</v>
      </c>
      <c r="Q417" s="638">
        <v>34.130000000000003</v>
      </c>
    </row>
    <row r="418" spans="1:17" ht="14.45" customHeight="1" x14ac:dyDescent="0.2">
      <c r="A418" s="627" t="s">
        <v>2138</v>
      </c>
      <c r="B418" s="628" t="s">
        <v>1865</v>
      </c>
      <c r="C418" s="628" t="s">
        <v>1926</v>
      </c>
      <c r="D418" s="628" t="s">
        <v>1955</v>
      </c>
      <c r="E418" s="628" t="s">
        <v>1956</v>
      </c>
      <c r="F418" s="637"/>
      <c r="G418" s="637"/>
      <c r="H418" s="637"/>
      <c r="I418" s="637"/>
      <c r="J418" s="637">
        <v>1</v>
      </c>
      <c r="K418" s="637">
        <v>685</v>
      </c>
      <c r="L418" s="637">
        <v>1</v>
      </c>
      <c r="M418" s="637">
        <v>685</v>
      </c>
      <c r="N418" s="637"/>
      <c r="O418" s="637"/>
      <c r="P418" s="633"/>
      <c r="Q418" s="638"/>
    </row>
    <row r="419" spans="1:17" ht="14.45" customHeight="1" x14ac:dyDescent="0.2">
      <c r="A419" s="627" t="s">
        <v>2138</v>
      </c>
      <c r="B419" s="628" t="s">
        <v>1865</v>
      </c>
      <c r="C419" s="628" t="s">
        <v>1926</v>
      </c>
      <c r="D419" s="628" t="s">
        <v>1961</v>
      </c>
      <c r="E419" s="628" t="s">
        <v>1962</v>
      </c>
      <c r="F419" s="637">
        <v>16</v>
      </c>
      <c r="G419" s="637">
        <v>29216</v>
      </c>
      <c r="H419" s="637">
        <v>3.9890770070999455</v>
      </c>
      <c r="I419" s="637">
        <v>1826</v>
      </c>
      <c r="J419" s="637">
        <v>4</v>
      </c>
      <c r="K419" s="637">
        <v>7324</v>
      </c>
      <c r="L419" s="637">
        <v>1</v>
      </c>
      <c r="M419" s="637">
        <v>1831</v>
      </c>
      <c r="N419" s="637">
        <v>4</v>
      </c>
      <c r="O419" s="637">
        <v>7340</v>
      </c>
      <c r="P419" s="633">
        <v>1.0021845985800109</v>
      </c>
      <c r="Q419" s="638">
        <v>1835</v>
      </c>
    </row>
    <row r="420" spans="1:17" ht="14.45" customHeight="1" x14ac:dyDescent="0.2">
      <c r="A420" s="627" t="s">
        <v>2138</v>
      </c>
      <c r="B420" s="628" t="s">
        <v>1865</v>
      </c>
      <c r="C420" s="628" t="s">
        <v>1926</v>
      </c>
      <c r="D420" s="628" t="s">
        <v>1963</v>
      </c>
      <c r="E420" s="628" t="s">
        <v>1964</v>
      </c>
      <c r="F420" s="637">
        <v>8</v>
      </c>
      <c r="G420" s="637">
        <v>3440</v>
      </c>
      <c r="H420" s="637">
        <v>3.9907192575406034</v>
      </c>
      <c r="I420" s="637">
        <v>430</v>
      </c>
      <c r="J420" s="637">
        <v>2</v>
      </c>
      <c r="K420" s="637">
        <v>862</v>
      </c>
      <c r="L420" s="637">
        <v>1</v>
      </c>
      <c r="M420" s="637">
        <v>431</v>
      </c>
      <c r="N420" s="637">
        <v>2</v>
      </c>
      <c r="O420" s="637">
        <v>866</v>
      </c>
      <c r="P420" s="633">
        <v>1.0046403712296983</v>
      </c>
      <c r="Q420" s="638">
        <v>433</v>
      </c>
    </row>
    <row r="421" spans="1:17" ht="14.45" customHeight="1" x14ac:dyDescent="0.2">
      <c r="A421" s="627" t="s">
        <v>2138</v>
      </c>
      <c r="B421" s="628" t="s">
        <v>1865</v>
      </c>
      <c r="C421" s="628" t="s">
        <v>1926</v>
      </c>
      <c r="D421" s="628" t="s">
        <v>2041</v>
      </c>
      <c r="E421" s="628" t="s">
        <v>2042</v>
      </c>
      <c r="F421" s="637">
        <v>2</v>
      </c>
      <c r="G421" s="637">
        <v>29017</v>
      </c>
      <c r="H421" s="637">
        <v>1.9991043747847055</v>
      </c>
      <c r="I421" s="637">
        <v>14508.5</v>
      </c>
      <c r="J421" s="637">
        <v>1</v>
      </c>
      <c r="K421" s="637">
        <v>14515</v>
      </c>
      <c r="L421" s="637">
        <v>1</v>
      </c>
      <c r="M421" s="637">
        <v>14515</v>
      </c>
      <c r="N421" s="637">
        <v>1</v>
      </c>
      <c r="O421" s="637">
        <v>14521</v>
      </c>
      <c r="P421" s="633">
        <v>1.0004133654839822</v>
      </c>
      <c r="Q421" s="638">
        <v>14521</v>
      </c>
    </row>
    <row r="422" spans="1:17" ht="14.45" customHeight="1" x14ac:dyDescent="0.2">
      <c r="A422" s="627" t="s">
        <v>2138</v>
      </c>
      <c r="B422" s="628" t="s">
        <v>1865</v>
      </c>
      <c r="C422" s="628" t="s">
        <v>1926</v>
      </c>
      <c r="D422" s="628" t="s">
        <v>1973</v>
      </c>
      <c r="E422" s="628" t="s">
        <v>1974</v>
      </c>
      <c r="F422" s="637">
        <v>1</v>
      </c>
      <c r="G422" s="637">
        <v>611</v>
      </c>
      <c r="H422" s="637"/>
      <c r="I422" s="637">
        <v>611</v>
      </c>
      <c r="J422" s="637"/>
      <c r="K422" s="637"/>
      <c r="L422" s="637"/>
      <c r="M422" s="637"/>
      <c r="N422" s="637"/>
      <c r="O422" s="637"/>
      <c r="P422" s="633"/>
      <c r="Q422" s="638"/>
    </row>
    <row r="423" spans="1:17" ht="14.45" customHeight="1" x14ac:dyDescent="0.2">
      <c r="A423" s="627" t="s">
        <v>2138</v>
      </c>
      <c r="B423" s="628" t="s">
        <v>1865</v>
      </c>
      <c r="C423" s="628" t="s">
        <v>1926</v>
      </c>
      <c r="D423" s="628" t="s">
        <v>1983</v>
      </c>
      <c r="E423" s="628" t="s">
        <v>1984</v>
      </c>
      <c r="F423" s="637">
        <v>2</v>
      </c>
      <c r="G423" s="637">
        <v>1020</v>
      </c>
      <c r="H423" s="637">
        <v>1.9921875</v>
      </c>
      <c r="I423" s="637">
        <v>510</v>
      </c>
      <c r="J423" s="637">
        <v>1</v>
      </c>
      <c r="K423" s="637">
        <v>512</v>
      </c>
      <c r="L423" s="637">
        <v>1</v>
      </c>
      <c r="M423" s="637">
        <v>512</v>
      </c>
      <c r="N423" s="637"/>
      <c r="O423" s="637"/>
      <c r="P423" s="633"/>
      <c r="Q423" s="638"/>
    </row>
    <row r="424" spans="1:17" ht="14.45" customHeight="1" x14ac:dyDescent="0.2">
      <c r="A424" s="627" t="s">
        <v>2138</v>
      </c>
      <c r="B424" s="628" t="s">
        <v>1865</v>
      </c>
      <c r="C424" s="628" t="s">
        <v>1926</v>
      </c>
      <c r="D424" s="628" t="s">
        <v>1985</v>
      </c>
      <c r="E424" s="628" t="s">
        <v>1986</v>
      </c>
      <c r="F424" s="637">
        <v>6</v>
      </c>
      <c r="G424" s="637">
        <v>13998</v>
      </c>
      <c r="H424" s="637">
        <v>5.9769427839453462</v>
      </c>
      <c r="I424" s="637">
        <v>2333</v>
      </c>
      <c r="J424" s="637">
        <v>1</v>
      </c>
      <c r="K424" s="637">
        <v>2342</v>
      </c>
      <c r="L424" s="637">
        <v>1</v>
      </c>
      <c r="M424" s="637">
        <v>2342</v>
      </c>
      <c r="N424" s="637">
        <v>2</v>
      </c>
      <c r="O424" s="637">
        <v>4702</v>
      </c>
      <c r="P424" s="633">
        <v>2.0076857386848848</v>
      </c>
      <c r="Q424" s="638">
        <v>2351</v>
      </c>
    </row>
    <row r="425" spans="1:17" ht="14.45" customHeight="1" x14ac:dyDescent="0.2">
      <c r="A425" s="627" t="s">
        <v>2138</v>
      </c>
      <c r="B425" s="628" t="s">
        <v>1865</v>
      </c>
      <c r="C425" s="628" t="s">
        <v>1926</v>
      </c>
      <c r="D425" s="628" t="s">
        <v>2005</v>
      </c>
      <c r="E425" s="628" t="s">
        <v>2006</v>
      </c>
      <c r="F425" s="637">
        <v>6</v>
      </c>
      <c r="G425" s="637">
        <v>4314</v>
      </c>
      <c r="H425" s="637">
        <v>5.9750692520775619</v>
      </c>
      <c r="I425" s="637">
        <v>719</v>
      </c>
      <c r="J425" s="637">
        <v>1</v>
      </c>
      <c r="K425" s="637">
        <v>722</v>
      </c>
      <c r="L425" s="637">
        <v>1</v>
      </c>
      <c r="M425" s="637">
        <v>722</v>
      </c>
      <c r="N425" s="637">
        <v>2</v>
      </c>
      <c r="O425" s="637">
        <v>1448</v>
      </c>
      <c r="P425" s="633">
        <v>2.0055401662049861</v>
      </c>
      <c r="Q425" s="638">
        <v>724</v>
      </c>
    </row>
    <row r="426" spans="1:17" ht="14.45" customHeight="1" x14ac:dyDescent="0.2">
      <c r="A426" s="627" t="s">
        <v>2139</v>
      </c>
      <c r="B426" s="628" t="s">
        <v>1865</v>
      </c>
      <c r="C426" s="628" t="s">
        <v>1866</v>
      </c>
      <c r="D426" s="628" t="s">
        <v>2023</v>
      </c>
      <c r="E426" s="628" t="s">
        <v>2024</v>
      </c>
      <c r="F426" s="637">
        <v>20.6</v>
      </c>
      <c r="G426" s="637">
        <v>25953.380000000005</v>
      </c>
      <c r="H426" s="637"/>
      <c r="I426" s="637">
        <v>1259.8728155339807</v>
      </c>
      <c r="J426" s="637"/>
      <c r="K426" s="637"/>
      <c r="L426" s="637"/>
      <c r="M426" s="637"/>
      <c r="N426" s="637"/>
      <c r="O426" s="637"/>
      <c r="P426" s="633"/>
      <c r="Q426" s="638"/>
    </row>
    <row r="427" spans="1:17" ht="14.45" customHeight="1" x14ac:dyDescent="0.2">
      <c r="A427" s="627" t="s">
        <v>2139</v>
      </c>
      <c r="B427" s="628" t="s">
        <v>1865</v>
      </c>
      <c r="C427" s="628" t="s">
        <v>1866</v>
      </c>
      <c r="D427" s="628" t="s">
        <v>2026</v>
      </c>
      <c r="E427" s="628" t="s">
        <v>2024</v>
      </c>
      <c r="F427" s="637"/>
      <c r="G427" s="637"/>
      <c r="H427" s="637"/>
      <c r="I427" s="637"/>
      <c r="J427" s="637">
        <v>10.649999999999997</v>
      </c>
      <c r="K427" s="637">
        <v>6981.27</v>
      </c>
      <c r="L427" s="637">
        <v>1</v>
      </c>
      <c r="M427" s="637">
        <v>655.51830985915512</v>
      </c>
      <c r="N427" s="637">
        <v>1.1499999999999999</v>
      </c>
      <c r="O427" s="637">
        <v>753.85</v>
      </c>
      <c r="P427" s="633">
        <v>0.10798178554904767</v>
      </c>
      <c r="Q427" s="638">
        <v>655.52173913043487</v>
      </c>
    </row>
    <row r="428" spans="1:17" ht="14.45" customHeight="1" x14ac:dyDescent="0.2">
      <c r="A428" s="627" t="s">
        <v>2139</v>
      </c>
      <c r="B428" s="628" t="s">
        <v>1865</v>
      </c>
      <c r="C428" s="628" t="s">
        <v>1866</v>
      </c>
      <c r="D428" s="628" t="s">
        <v>2026</v>
      </c>
      <c r="E428" s="628" t="s">
        <v>2027</v>
      </c>
      <c r="F428" s="637"/>
      <c r="G428" s="637"/>
      <c r="H428" s="637"/>
      <c r="I428" s="637"/>
      <c r="J428" s="637">
        <v>0.55000000000000004</v>
      </c>
      <c r="K428" s="637">
        <v>360.54</v>
      </c>
      <c r="L428" s="637">
        <v>1</v>
      </c>
      <c r="M428" s="637">
        <v>655.5272727272727</v>
      </c>
      <c r="N428" s="637"/>
      <c r="O428" s="637"/>
      <c r="P428" s="633"/>
      <c r="Q428" s="638"/>
    </row>
    <row r="429" spans="1:17" ht="14.45" customHeight="1" x14ac:dyDescent="0.2">
      <c r="A429" s="627" t="s">
        <v>2139</v>
      </c>
      <c r="B429" s="628" t="s">
        <v>1865</v>
      </c>
      <c r="C429" s="628" t="s">
        <v>1869</v>
      </c>
      <c r="D429" s="628" t="s">
        <v>1874</v>
      </c>
      <c r="E429" s="628" t="s">
        <v>1875</v>
      </c>
      <c r="F429" s="637">
        <v>900</v>
      </c>
      <c r="G429" s="637">
        <v>6499.7999999999993</v>
      </c>
      <c r="H429" s="637">
        <v>1.9729844584749878</v>
      </c>
      <c r="I429" s="637">
        <v>7.2219999999999995</v>
      </c>
      <c r="J429" s="637">
        <v>464</v>
      </c>
      <c r="K429" s="637">
        <v>3294.3999999999996</v>
      </c>
      <c r="L429" s="637">
        <v>1</v>
      </c>
      <c r="M429" s="637">
        <v>7.1</v>
      </c>
      <c r="N429" s="637">
        <v>291</v>
      </c>
      <c r="O429" s="637">
        <v>2080.65</v>
      </c>
      <c r="P429" s="633">
        <v>0.63157175813501709</v>
      </c>
      <c r="Q429" s="638">
        <v>7.15</v>
      </c>
    </row>
    <row r="430" spans="1:17" ht="14.45" customHeight="1" x14ac:dyDescent="0.2">
      <c r="A430" s="627" t="s">
        <v>2139</v>
      </c>
      <c r="B430" s="628" t="s">
        <v>1865</v>
      </c>
      <c r="C430" s="628" t="s">
        <v>1869</v>
      </c>
      <c r="D430" s="628" t="s">
        <v>1878</v>
      </c>
      <c r="E430" s="628" t="s">
        <v>1879</v>
      </c>
      <c r="F430" s="637">
        <v>281</v>
      </c>
      <c r="G430" s="637">
        <v>1497.73</v>
      </c>
      <c r="H430" s="637"/>
      <c r="I430" s="637">
        <v>5.33</v>
      </c>
      <c r="J430" s="637"/>
      <c r="K430" s="637"/>
      <c r="L430" s="637"/>
      <c r="M430" s="637"/>
      <c r="N430" s="637"/>
      <c r="O430" s="637"/>
      <c r="P430" s="633"/>
      <c r="Q430" s="638"/>
    </row>
    <row r="431" spans="1:17" ht="14.45" customHeight="1" x14ac:dyDescent="0.2">
      <c r="A431" s="627" t="s">
        <v>2139</v>
      </c>
      <c r="B431" s="628" t="s">
        <v>1865</v>
      </c>
      <c r="C431" s="628" t="s">
        <v>1869</v>
      </c>
      <c r="D431" s="628" t="s">
        <v>1888</v>
      </c>
      <c r="E431" s="628" t="s">
        <v>1889</v>
      </c>
      <c r="F431" s="637">
        <v>420</v>
      </c>
      <c r="G431" s="637">
        <v>3259.2</v>
      </c>
      <c r="H431" s="637"/>
      <c r="I431" s="637">
        <v>7.76</v>
      </c>
      <c r="J431" s="637"/>
      <c r="K431" s="637"/>
      <c r="L431" s="637"/>
      <c r="M431" s="637"/>
      <c r="N431" s="637"/>
      <c r="O431" s="637"/>
      <c r="P431" s="633"/>
      <c r="Q431" s="638"/>
    </row>
    <row r="432" spans="1:17" ht="14.45" customHeight="1" x14ac:dyDescent="0.2">
      <c r="A432" s="627" t="s">
        <v>2139</v>
      </c>
      <c r="B432" s="628" t="s">
        <v>1865</v>
      </c>
      <c r="C432" s="628" t="s">
        <v>1869</v>
      </c>
      <c r="D432" s="628" t="s">
        <v>1892</v>
      </c>
      <c r="E432" s="628" t="s">
        <v>1893</v>
      </c>
      <c r="F432" s="637"/>
      <c r="G432" s="637"/>
      <c r="H432" s="637"/>
      <c r="I432" s="637"/>
      <c r="J432" s="637">
        <v>8.8000000000000007</v>
      </c>
      <c r="K432" s="637">
        <v>11319.08</v>
      </c>
      <c r="L432" s="637">
        <v>1</v>
      </c>
      <c r="M432" s="637">
        <v>1286.2590909090909</v>
      </c>
      <c r="N432" s="637"/>
      <c r="O432" s="637"/>
      <c r="P432" s="633"/>
      <c r="Q432" s="638"/>
    </row>
    <row r="433" spans="1:17" ht="14.45" customHeight="1" x14ac:dyDescent="0.2">
      <c r="A433" s="627" t="s">
        <v>2139</v>
      </c>
      <c r="B433" s="628" t="s">
        <v>1865</v>
      </c>
      <c r="C433" s="628" t="s">
        <v>1869</v>
      </c>
      <c r="D433" s="628" t="s">
        <v>1896</v>
      </c>
      <c r="E433" s="628" t="s">
        <v>1897</v>
      </c>
      <c r="F433" s="637">
        <v>2</v>
      </c>
      <c r="G433" s="637">
        <v>3635.58</v>
      </c>
      <c r="H433" s="637">
        <v>0.9924953659089234</v>
      </c>
      <c r="I433" s="637">
        <v>1817.79</v>
      </c>
      <c r="J433" s="637">
        <v>2</v>
      </c>
      <c r="K433" s="637">
        <v>3663.0699999999997</v>
      </c>
      <c r="L433" s="637">
        <v>1</v>
      </c>
      <c r="M433" s="637">
        <v>1831.5349999999999</v>
      </c>
      <c r="N433" s="637">
        <v>1</v>
      </c>
      <c r="O433" s="637">
        <v>1846.12</v>
      </c>
      <c r="P433" s="633">
        <v>0.50398163289262832</v>
      </c>
      <c r="Q433" s="638">
        <v>1846.12</v>
      </c>
    </row>
    <row r="434" spans="1:17" ht="14.45" customHeight="1" x14ac:dyDescent="0.2">
      <c r="A434" s="627" t="s">
        <v>2139</v>
      </c>
      <c r="B434" s="628" t="s">
        <v>1865</v>
      </c>
      <c r="C434" s="628" t="s">
        <v>1869</v>
      </c>
      <c r="D434" s="628" t="s">
        <v>2029</v>
      </c>
      <c r="E434" s="628" t="s">
        <v>2030</v>
      </c>
      <c r="F434" s="637">
        <v>13637</v>
      </c>
      <c r="G434" s="637">
        <v>465220.45</v>
      </c>
      <c r="H434" s="637">
        <v>0.94465036863096163</v>
      </c>
      <c r="I434" s="637">
        <v>34.114574319865071</v>
      </c>
      <c r="J434" s="637">
        <v>14469</v>
      </c>
      <c r="K434" s="637">
        <v>492478.98000000004</v>
      </c>
      <c r="L434" s="637">
        <v>1</v>
      </c>
      <c r="M434" s="637">
        <v>34.03683599419449</v>
      </c>
      <c r="N434" s="637">
        <v>17641</v>
      </c>
      <c r="O434" s="637">
        <v>602067.11</v>
      </c>
      <c r="P434" s="633">
        <v>1.2225234668898963</v>
      </c>
      <c r="Q434" s="638">
        <v>34.128853806473558</v>
      </c>
    </row>
    <row r="435" spans="1:17" ht="14.45" customHeight="1" x14ac:dyDescent="0.2">
      <c r="A435" s="627" t="s">
        <v>2139</v>
      </c>
      <c r="B435" s="628" t="s">
        <v>1865</v>
      </c>
      <c r="C435" s="628" t="s">
        <v>1869</v>
      </c>
      <c r="D435" s="628" t="s">
        <v>2033</v>
      </c>
      <c r="E435" s="628" t="s">
        <v>2034</v>
      </c>
      <c r="F435" s="637">
        <v>350</v>
      </c>
      <c r="G435" s="637">
        <v>20517</v>
      </c>
      <c r="H435" s="637"/>
      <c r="I435" s="637">
        <v>58.62</v>
      </c>
      <c r="J435" s="637"/>
      <c r="K435" s="637"/>
      <c r="L435" s="637"/>
      <c r="M435" s="637"/>
      <c r="N435" s="637"/>
      <c r="O435" s="637"/>
      <c r="P435" s="633"/>
      <c r="Q435" s="638"/>
    </row>
    <row r="436" spans="1:17" ht="14.45" customHeight="1" x14ac:dyDescent="0.2">
      <c r="A436" s="627" t="s">
        <v>2139</v>
      </c>
      <c r="B436" s="628" t="s">
        <v>1865</v>
      </c>
      <c r="C436" s="628" t="s">
        <v>1869</v>
      </c>
      <c r="D436" s="628" t="s">
        <v>1924</v>
      </c>
      <c r="E436" s="628" t="s">
        <v>1925</v>
      </c>
      <c r="F436" s="637"/>
      <c r="G436" s="637"/>
      <c r="H436" s="637"/>
      <c r="I436" s="637"/>
      <c r="J436" s="637">
        <v>21.5</v>
      </c>
      <c r="K436" s="637">
        <v>55512.14</v>
      </c>
      <c r="L436" s="637">
        <v>1</v>
      </c>
      <c r="M436" s="637">
        <v>2581.96</v>
      </c>
      <c r="N436" s="637">
        <v>9.86</v>
      </c>
      <c r="O436" s="637">
        <v>26452.6</v>
      </c>
      <c r="P436" s="633">
        <v>0.47651919021677058</v>
      </c>
      <c r="Q436" s="638">
        <v>2682.819472616633</v>
      </c>
    </row>
    <row r="437" spans="1:17" ht="14.45" customHeight="1" x14ac:dyDescent="0.2">
      <c r="A437" s="627" t="s">
        <v>2139</v>
      </c>
      <c r="B437" s="628" t="s">
        <v>1865</v>
      </c>
      <c r="C437" s="628" t="s">
        <v>1926</v>
      </c>
      <c r="D437" s="628" t="s">
        <v>1927</v>
      </c>
      <c r="E437" s="628" t="s">
        <v>1928</v>
      </c>
      <c r="F437" s="637"/>
      <c r="G437" s="637"/>
      <c r="H437" s="637"/>
      <c r="I437" s="637"/>
      <c r="J437" s="637">
        <v>2</v>
      </c>
      <c r="K437" s="637">
        <v>76</v>
      </c>
      <c r="L437" s="637">
        <v>1</v>
      </c>
      <c r="M437" s="637">
        <v>38</v>
      </c>
      <c r="N437" s="637"/>
      <c r="O437" s="637"/>
      <c r="P437" s="633"/>
      <c r="Q437" s="638"/>
    </row>
    <row r="438" spans="1:17" ht="14.45" customHeight="1" x14ac:dyDescent="0.2">
      <c r="A438" s="627" t="s">
        <v>2139</v>
      </c>
      <c r="B438" s="628" t="s">
        <v>1865</v>
      </c>
      <c r="C438" s="628" t="s">
        <v>1926</v>
      </c>
      <c r="D438" s="628" t="s">
        <v>1951</v>
      </c>
      <c r="E438" s="628" t="s">
        <v>1952</v>
      </c>
      <c r="F438" s="637"/>
      <c r="G438" s="637"/>
      <c r="H438" s="637"/>
      <c r="I438" s="637"/>
      <c r="J438" s="637">
        <v>2</v>
      </c>
      <c r="K438" s="637">
        <v>2578</v>
      </c>
      <c r="L438" s="637">
        <v>1</v>
      </c>
      <c r="M438" s="637">
        <v>1289</v>
      </c>
      <c r="N438" s="637">
        <v>1</v>
      </c>
      <c r="O438" s="637">
        <v>1295</v>
      </c>
      <c r="P438" s="633">
        <v>0.50232738557020951</v>
      </c>
      <c r="Q438" s="638">
        <v>1295</v>
      </c>
    </row>
    <row r="439" spans="1:17" ht="14.45" customHeight="1" x14ac:dyDescent="0.2">
      <c r="A439" s="627" t="s">
        <v>2139</v>
      </c>
      <c r="B439" s="628" t="s">
        <v>1865</v>
      </c>
      <c r="C439" s="628" t="s">
        <v>1926</v>
      </c>
      <c r="D439" s="628" t="s">
        <v>1955</v>
      </c>
      <c r="E439" s="628" t="s">
        <v>1956</v>
      </c>
      <c r="F439" s="637">
        <v>2</v>
      </c>
      <c r="G439" s="637">
        <v>1364</v>
      </c>
      <c r="H439" s="637">
        <v>0.99562043795620436</v>
      </c>
      <c r="I439" s="637">
        <v>682</v>
      </c>
      <c r="J439" s="637">
        <v>2</v>
      </c>
      <c r="K439" s="637">
        <v>1370</v>
      </c>
      <c r="L439" s="637">
        <v>1</v>
      </c>
      <c r="M439" s="637">
        <v>685</v>
      </c>
      <c r="N439" s="637">
        <v>1</v>
      </c>
      <c r="O439" s="637">
        <v>687</v>
      </c>
      <c r="P439" s="633">
        <v>0.50145985401459858</v>
      </c>
      <c r="Q439" s="638">
        <v>687</v>
      </c>
    </row>
    <row r="440" spans="1:17" ht="14.45" customHeight="1" x14ac:dyDescent="0.2">
      <c r="A440" s="627" t="s">
        <v>2139</v>
      </c>
      <c r="B440" s="628" t="s">
        <v>1865</v>
      </c>
      <c r="C440" s="628" t="s">
        <v>1926</v>
      </c>
      <c r="D440" s="628" t="s">
        <v>1961</v>
      </c>
      <c r="E440" s="628" t="s">
        <v>1962</v>
      </c>
      <c r="F440" s="637">
        <v>8</v>
      </c>
      <c r="G440" s="637">
        <v>14608</v>
      </c>
      <c r="H440" s="637">
        <v>1.5956308028399782</v>
      </c>
      <c r="I440" s="637">
        <v>1826</v>
      </c>
      <c r="J440" s="637">
        <v>5</v>
      </c>
      <c r="K440" s="637">
        <v>9155</v>
      </c>
      <c r="L440" s="637">
        <v>1</v>
      </c>
      <c r="M440" s="637">
        <v>1831</v>
      </c>
      <c r="N440" s="637">
        <v>3</v>
      </c>
      <c r="O440" s="637">
        <v>5505</v>
      </c>
      <c r="P440" s="633">
        <v>0.60131075914800658</v>
      </c>
      <c r="Q440" s="638">
        <v>1835</v>
      </c>
    </row>
    <row r="441" spans="1:17" ht="14.45" customHeight="1" x14ac:dyDescent="0.2">
      <c r="A441" s="627" t="s">
        <v>2139</v>
      </c>
      <c r="B441" s="628" t="s">
        <v>1865</v>
      </c>
      <c r="C441" s="628" t="s">
        <v>1926</v>
      </c>
      <c r="D441" s="628" t="s">
        <v>1963</v>
      </c>
      <c r="E441" s="628" t="s">
        <v>1964</v>
      </c>
      <c r="F441" s="637">
        <v>1</v>
      </c>
      <c r="G441" s="637">
        <v>430</v>
      </c>
      <c r="H441" s="637"/>
      <c r="I441" s="637">
        <v>430</v>
      </c>
      <c r="J441" s="637"/>
      <c r="K441" s="637"/>
      <c r="L441" s="637"/>
      <c r="M441" s="637"/>
      <c r="N441" s="637"/>
      <c r="O441" s="637"/>
      <c r="P441" s="633"/>
      <c r="Q441" s="638"/>
    </row>
    <row r="442" spans="1:17" ht="14.45" customHeight="1" x14ac:dyDescent="0.2">
      <c r="A442" s="627" t="s">
        <v>2139</v>
      </c>
      <c r="B442" s="628" t="s">
        <v>1865</v>
      </c>
      <c r="C442" s="628" t="s">
        <v>1926</v>
      </c>
      <c r="D442" s="628" t="s">
        <v>2041</v>
      </c>
      <c r="E442" s="628" t="s">
        <v>2042</v>
      </c>
      <c r="F442" s="637">
        <v>53</v>
      </c>
      <c r="G442" s="637">
        <v>768963</v>
      </c>
      <c r="H442" s="637">
        <v>0.94602012696225579</v>
      </c>
      <c r="I442" s="637">
        <v>14508.735849056604</v>
      </c>
      <c r="J442" s="637">
        <v>56</v>
      </c>
      <c r="K442" s="637">
        <v>812840</v>
      </c>
      <c r="L442" s="637">
        <v>1</v>
      </c>
      <c r="M442" s="637">
        <v>14515</v>
      </c>
      <c r="N442" s="637">
        <v>69</v>
      </c>
      <c r="O442" s="637">
        <v>1001949</v>
      </c>
      <c r="P442" s="633">
        <v>1.232652182471335</v>
      </c>
      <c r="Q442" s="638">
        <v>14521</v>
      </c>
    </row>
    <row r="443" spans="1:17" ht="14.45" customHeight="1" x14ac:dyDescent="0.2">
      <c r="A443" s="627" t="s">
        <v>2139</v>
      </c>
      <c r="B443" s="628" t="s">
        <v>1865</v>
      </c>
      <c r="C443" s="628" t="s">
        <v>1926</v>
      </c>
      <c r="D443" s="628" t="s">
        <v>1983</v>
      </c>
      <c r="E443" s="628" t="s">
        <v>1984</v>
      </c>
      <c r="F443" s="637">
        <v>5</v>
      </c>
      <c r="G443" s="637">
        <v>2552</v>
      </c>
      <c r="H443" s="637">
        <v>1.6614583333333333</v>
      </c>
      <c r="I443" s="637">
        <v>510.4</v>
      </c>
      <c r="J443" s="637">
        <v>3</v>
      </c>
      <c r="K443" s="637">
        <v>1536</v>
      </c>
      <c r="L443" s="637">
        <v>1</v>
      </c>
      <c r="M443" s="637">
        <v>512</v>
      </c>
      <c r="N443" s="637">
        <v>2</v>
      </c>
      <c r="O443" s="637">
        <v>1028</v>
      </c>
      <c r="P443" s="633">
        <v>0.66927083333333337</v>
      </c>
      <c r="Q443" s="638">
        <v>514</v>
      </c>
    </row>
    <row r="444" spans="1:17" ht="14.45" customHeight="1" x14ac:dyDescent="0.2">
      <c r="A444" s="627" t="s">
        <v>2139</v>
      </c>
      <c r="B444" s="628" t="s">
        <v>1865</v>
      </c>
      <c r="C444" s="628" t="s">
        <v>1926</v>
      </c>
      <c r="D444" s="628" t="s">
        <v>2001</v>
      </c>
      <c r="E444" s="628" t="s">
        <v>2002</v>
      </c>
      <c r="F444" s="637"/>
      <c r="G444" s="637"/>
      <c r="H444" s="637"/>
      <c r="I444" s="637"/>
      <c r="J444" s="637">
        <v>1</v>
      </c>
      <c r="K444" s="637">
        <v>2557</v>
      </c>
      <c r="L444" s="637">
        <v>1</v>
      </c>
      <c r="M444" s="637">
        <v>2557</v>
      </c>
      <c r="N444" s="637"/>
      <c r="O444" s="637"/>
      <c r="P444" s="633"/>
      <c r="Q444" s="638"/>
    </row>
    <row r="445" spans="1:17" ht="14.45" customHeight="1" x14ac:dyDescent="0.2">
      <c r="A445" s="627" t="s">
        <v>2139</v>
      </c>
      <c r="B445" s="628" t="s">
        <v>1865</v>
      </c>
      <c r="C445" s="628" t="s">
        <v>1926</v>
      </c>
      <c r="D445" s="628" t="s">
        <v>2007</v>
      </c>
      <c r="E445" s="628" t="s">
        <v>2008</v>
      </c>
      <c r="F445" s="637">
        <v>1</v>
      </c>
      <c r="G445" s="637">
        <v>1935</v>
      </c>
      <c r="H445" s="637"/>
      <c r="I445" s="637">
        <v>1935</v>
      </c>
      <c r="J445" s="637"/>
      <c r="K445" s="637"/>
      <c r="L445" s="637"/>
      <c r="M445" s="637"/>
      <c r="N445" s="637"/>
      <c r="O445" s="637"/>
      <c r="P445" s="633"/>
      <c r="Q445" s="638"/>
    </row>
    <row r="446" spans="1:17" ht="14.45" customHeight="1" x14ac:dyDescent="0.2">
      <c r="A446" s="627" t="s">
        <v>2140</v>
      </c>
      <c r="B446" s="628" t="s">
        <v>1865</v>
      </c>
      <c r="C446" s="628" t="s">
        <v>1869</v>
      </c>
      <c r="D446" s="628" t="s">
        <v>1874</v>
      </c>
      <c r="E446" s="628" t="s">
        <v>1875</v>
      </c>
      <c r="F446" s="637"/>
      <c r="G446" s="637"/>
      <c r="H446" s="637"/>
      <c r="I446" s="637"/>
      <c r="J446" s="637"/>
      <c r="K446" s="637"/>
      <c r="L446" s="637"/>
      <c r="M446" s="637"/>
      <c r="N446" s="637">
        <v>164</v>
      </c>
      <c r="O446" s="637">
        <v>1172.5999999999999</v>
      </c>
      <c r="P446" s="633"/>
      <c r="Q446" s="638">
        <v>7.1499999999999995</v>
      </c>
    </row>
    <row r="447" spans="1:17" ht="14.45" customHeight="1" x14ac:dyDescent="0.2">
      <c r="A447" s="627" t="s">
        <v>2140</v>
      </c>
      <c r="B447" s="628" t="s">
        <v>1865</v>
      </c>
      <c r="C447" s="628" t="s">
        <v>1869</v>
      </c>
      <c r="D447" s="628" t="s">
        <v>1878</v>
      </c>
      <c r="E447" s="628" t="s">
        <v>1879</v>
      </c>
      <c r="F447" s="637">
        <v>2198</v>
      </c>
      <c r="G447" s="637">
        <v>11715.34</v>
      </c>
      <c r="H447" s="637">
        <v>1.3616535096283484</v>
      </c>
      <c r="I447" s="637">
        <v>5.33</v>
      </c>
      <c r="J447" s="637">
        <v>1648</v>
      </c>
      <c r="K447" s="637">
        <v>8603.76</v>
      </c>
      <c r="L447" s="637">
        <v>1</v>
      </c>
      <c r="M447" s="637">
        <v>5.2207281553398062</v>
      </c>
      <c r="N447" s="637">
        <v>691</v>
      </c>
      <c r="O447" s="637">
        <v>3575.66</v>
      </c>
      <c r="P447" s="633">
        <v>0.41559271760253652</v>
      </c>
      <c r="Q447" s="638">
        <v>5.1746164978292324</v>
      </c>
    </row>
    <row r="448" spans="1:17" ht="14.45" customHeight="1" x14ac:dyDescent="0.2">
      <c r="A448" s="627" t="s">
        <v>2140</v>
      </c>
      <c r="B448" s="628" t="s">
        <v>1865</v>
      </c>
      <c r="C448" s="628" t="s">
        <v>1869</v>
      </c>
      <c r="D448" s="628" t="s">
        <v>2029</v>
      </c>
      <c r="E448" s="628" t="s">
        <v>2030</v>
      </c>
      <c r="F448" s="637">
        <v>364</v>
      </c>
      <c r="G448" s="637">
        <v>12445.16</v>
      </c>
      <c r="H448" s="637">
        <v>1.3712284815203306</v>
      </c>
      <c r="I448" s="637">
        <v>34.19</v>
      </c>
      <c r="J448" s="637">
        <v>266</v>
      </c>
      <c r="K448" s="637">
        <v>9075.92</v>
      </c>
      <c r="L448" s="637">
        <v>1</v>
      </c>
      <c r="M448" s="637">
        <v>34.119999999999997</v>
      </c>
      <c r="N448" s="637">
        <v>277</v>
      </c>
      <c r="O448" s="637">
        <v>9451.24</v>
      </c>
      <c r="P448" s="633">
        <v>1.0413533834586466</v>
      </c>
      <c r="Q448" s="638">
        <v>34.119999999999997</v>
      </c>
    </row>
    <row r="449" spans="1:17" ht="14.45" customHeight="1" x14ac:dyDescent="0.2">
      <c r="A449" s="627" t="s">
        <v>2140</v>
      </c>
      <c r="B449" s="628" t="s">
        <v>1865</v>
      </c>
      <c r="C449" s="628" t="s">
        <v>1926</v>
      </c>
      <c r="D449" s="628" t="s">
        <v>1929</v>
      </c>
      <c r="E449" s="628" t="s">
        <v>1930</v>
      </c>
      <c r="F449" s="637"/>
      <c r="G449" s="637"/>
      <c r="H449" s="637"/>
      <c r="I449" s="637"/>
      <c r="J449" s="637">
        <v>1</v>
      </c>
      <c r="K449" s="637">
        <v>447</v>
      </c>
      <c r="L449" s="637">
        <v>1</v>
      </c>
      <c r="M449" s="637">
        <v>447</v>
      </c>
      <c r="N449" s="637"/>
      <c r="O449" s="637"/>
      <c r="P449" s="633"/>
      <c r="Q449" s="638"/>
    </row>
    <row r="450" spans="1:17" ht="14.45" customHeight="1" x14ac:dyDescent="0.2">
      <c r="A450" s="627" t="s">
        <v>2140</v>
      </c>
      <c r="B450" s="628" t="s">
        <v>1865</v>
      </c>
      <c r="C450" s="628" t="s">
        <v>1926</v>
      </c>
      <c r="D450" s="628" t="s">
        <v>1961</v>
      </c>
      <c r="E450" s="628" t="s">
        <v>1962</v>
      </c>
      <c r="F450" s="637">
        <v>7</v>
      </c>
      <c r="G450" s="637">
        <v>12782</v>
      </c>
      <c r="H450" s="637">
        <v>0.99726925177498638</v>
      </c>
      <c r="I450" s="637">
        <v>1826</v>
      </c>
      <c r="J450" s="637">
        <v>7</v>
      </c>
      <c r="K450" s="637">
        <v>12817</v>
      </c>
      <c r="L450" s="637">
        <v>1</v>
      </c>
      <c r="M450" s="637">
        <v>1831</v>
      </c>
      <c r="N450" s="637">
        <v>3</v>
      </c>
      <c r="O450" s="637">
        <v>5505</v>
      </c>
      <c r="P450" s="633">
        <v>0.42950768510571896</v>
      </c>
      <c r="Q450" s="638">
        <v>1835</v>
      </c>
    </row>
    <row r="451" spans="1:17" ht="14.45" customHeight="1" x14ac:dyDescent="0.2">
      <c r="A451" s="627" t="s">
        <v>2140</v>
      </c>
      <c r="B451" s="628" t="s">
        <v>1865</v>
      </c>
      <c r="C451" s="628" t="s">
        <v>1926</v>
      </c>
      <c r="D451" s="628" t="s">
        <v>1963</v>
      </c>
      <c r="E451" s="628" t="s">
        <v>1964</v>
      </c>
      <c r="F451" s="637">
        <v>7</v>
      </c>
      <c r="G451" s="637">
        <v>3010</v>
      </c>
      <c r="H451" s="637">
        <v>1.3967517401392111</v>
      </c>
      <c r="I451" s="637">
        <v>430</v>
      </c>
      <c r="J451" s="637">
        <v>5</v>
      </c>
      <c r="K451" s="637">
        <v>2155</v>
      </c>
      <c r="L451" s="637">
        <v>1</v>
      </c>
      <c r="M451" s="637">
        <v>431</v>
      </c>
      <c r="N451" s="637">
        <v>2</v>
      </c>
      <c r="O451" s="637">
        <v>866</v>
      </c>
      <c r="P451" s="633">
        <v>0.40185614849187934</v>
      </c>
      <c r="Q451" s="638">
        <v>433</v>
      </c>
    </row>
    <row r="452" spans="1:17" ht="14.45" customHeight="1" x14ac:dyDescent="0.2">
      <c r="A452" s="627" t="s">
        <v>2140</v>
      </c>
      <c r="B452" s="628" t="s">
        <v>1865</v>
      </c>
      <c r="C452" s="628" t="s">
        <v>1926</v>
      </c>
      <c r="D452" s="628" t="s">
        <v>2041</v>
      </c>
      <c r="E452" s="628" t="s">
        <v>2042</v>
      </c>
      <c r="F452" s="637">
        <v>1</v>
      </c>
      <c r="G452" s="637">
        <v>14509</v>
      </c>
      <c r="H452" s="637">
        <v>0.99958663451601792</v>
      </c>
      <c r="I452" s="637">
        <v>14509</v>
      </c>
      <c r="J452" s="637">
        <v>1</v>
      </c>
      <c r="K452" s="637">
        <v>14515</v>
      </c>
      <c r="L452" s="637">
        <v>1</v>
      </c>
      <c r="M452" s="637">
        <v>14515</v>
      </c>
      <c r="N452" s="637">
        <v>1</v>
      </c>
      <c r="O452" s="637">
        <v>14521</v>
      </c>
      <c r="P452" s="633">
        <v>1.0004133654839822</v>
      </c>
      <c r="Q452" s="638">
        <v>14521</v>
      </c>
    </row>
    <row r="453" spans="1:17" ht="14.45" customHeight="1" x14ac:dyDescent="0.2">
      <c r="A453" s="627" t="s">
        <v>2140</v>
      </c>
      <c r="B453" s="628" t="s">
        <v>1865</v>
      </c>
      <c r="C453" s="628" t="s">
        <v>1926</v>
      </c>
      <c r="D453" s="628" t="s">
        <v>1973</v>
      </c>
      <c r="E453" s="628" t="s">
        <v>1974</v>
      </c>
      <c r="F453" s="637">
        <v>2</v>
      </c>
      <c r="G453" s="637">
        <v>1222</v>
      </c>
      <c r="H453" s="637">
        <v>1.990228013029316</v>
      </c>
      <c r="I453" s="637">
        <v>611</v>
      </c>
      <c r="J453" s="637">
        <v>1</v>
      </c>
      <c r="K453" s="637">
        <v>614</v>
      </c>
      <c r="L453" s="637">
        <v>1</v>
      </c>
      <c r="M453" s="637">
        <v>614</v>
      </c>
      <c r="N453" s="637"/>
      <c r="O453" s="637"/>
      <c r="P453" s="633"/>
      <c r="Q453" s="638"/>
    </row>
    <row r="454" spans="1:17" ht="14.45" customHeight="1" x14ac:dyDescent="0.2">
      <c r="A454" s="627" t="s">
        <v>2140</v>
      </c>
      <c r="B454" s="628" t="s">
        <v>1865</v>
      </c>
      <c r="C454" s="628" t="s">
        <v>1926</v>
      </c>
      <c r="D454" s="628" t="s">
        <v>1983</v>
      </c>
      <c r="E454" s="628" t="s">
        <v>1984</v>
      </c>
      <c r="F454" s="637"/>
      <c r="G454" s="637"/>
      <c r="H454" s="637"/>
      <c r="I454" s="637"/>
      <c r="J454" s="637"/>
      <c r="K454" s="637"/>
      <c r="L454" s="637"/>
      <c r="M454" s="637"/>
      <c r="N454" s="637">
        <v>1</v>
      </c>
      <c r="O454" s="637">
        <v>514</v>
      </c>
      <c r="P454" s="633"/>
      <c r="Q454" s="638">
        <v>514</v>
      </c>
    </row>
    <row r="455" spans="1:17" ht="14.45" customHeight="1" x14ac:dyDescent="0.2">
      <c r="A455" s="627" t="s">
        <v>2141</v>
      </c>
      <c r="B455" s="628" t="s">
        <v>1865</v>
      </c>
      <c r="C455" s="628" t="s">
        <v>1869</v>
      </c>
      <c r="D455" s="628" t="s">
        <v>2029</v>
      </c>
      <c r="E455" s="628" t="s">
        <v>2030</v>
      </c>
      <c r="F455" s="637"/>
      <c r="G455" s="637"/>
      <c r="H455" s="637"/>
      <c r="I455" s="637"/>
      <c r="J455" s="637">
        <v>194</v>
      </c>
      <c r="K455" s="637">
        <v>6619.28</v>
      </c>
      <c r="L455" s="637">
        <v>1</v>
      </c>
      <c r="M455" s="637">
        <v>34.119999999999997</v>
      </c>
      <c r="N455" s="637"/>
      <c r="O455" s="637"/>
      <c r="P455" s="633"/>
      <c r="Q455" s="638"/>
    </row>
    <row r="456" spans="1:17" ht="14.45" customHeight="1" x14ac:dyDescent="0.2">
      <c r="A456" s="627" t="s">
        <v>2141</v>
      </c>
      <c r="B456" s="628" t="s">
        <v>1865</v>
      </c>
      <c r="C456" s="628" t="s">
        <v>1869</v>
      </c>
      <c r="D456" s="628" t="s">
        <v>1906</v>
      </c>
      <c r="E456" s="628" t="s">
        <v>1907</v>
      </c>
      <c r="F456" s="637"/>
      <c r="G456" s="637"/>
      <c r="H456" s="637"/>
      <c r="I456" s="637"/>
      <c r="J456" s="637">
        <v>51</v>
      </c>
      <c r="K456" s="637">
        <v>1037.8499999999999</v>
      </c>
      <c r="L456" s="637">
        <v>1</v>
      </c>
      <c r="M456" s="637">
        <v>20.349999999999998</v>
      </c>
      <c r="N456" s="637">
        <v>52</v>
      </c>
      <c r="O456" s="637">
        <v>1071.2</v>
      </c>
      <c r="P456" s="633">
        <v>1.0321337380160911</v>
      </c>
      <c r="Q456" s="638">
        <v>20.6</v>
      </c>
    </row>
    <row r="457" spans="1:17" ht="14.45" customHeight="1" x14ac:dyDescent="0.2">
      <c r="A457" s="627" t="s">
        <v>2141</v>
      </c>
      <c r="B457" s="628" t="s">
        <v>1865</v>
      </c>
      <c r="C457" s="628" t="s">
        <v>1926</v>
      </c>
      <c r="D457" s="628" t="s">
        <v>1961</v>
      </c>
      <c r="E457" s="628" t="s">
        <v>1962</v>
      </c>
      <c r="F457" s="637"/>
      <c r="G457" s="637"/>
      <c r="H457" s="637"/>
      <c r="I457" s="637"/>
      <c r="J457" s="637">
        <v>1</v>
      </c>
      <c r="K457" s="637">
        <v>1831</v>
      </c>
      <c r="L457" s="637">
        <v>1</v>
      </c>
      <c r="M457" s="637">
        <v>1831</v>
      </c>
      <c r="N457" s="637"/>
      <c r="O457" s="637"/>
      <c r="P457" s="633"/>
      <c r="Q457" s="638"/>
    </row>
    <row r="458" spans="1:17" ht="14.45" customHeight="1" x14ac:dyDescent="0.2">
      <c r="A458" s="627" t="s">
        <v>2141</v>
      </c>
      <c r="B458" s="628" t="s">
        <v>1865</v>
      </c>
      <c r="C458" s="628" t="s">
        <v>1926</v>
      </c>
      <c r="D458" s="628" t="s">
        <v>1965</v>
      </c>
      <c r="E458" s="628" t="s">
        <v>1966</v>
      </c>
      <c r="F458" s="637"/>
      <c r="G458" s="637"/>
      <c r="H458" s="637"/>
      <c r="I458" s="637"/>
      <c r="J458" s="637">
        <v>1</v>
      </c>
      <c r="K458" s="637">
        <v>3533</v>
      </c>
      <c r="L458" s="637">
        <v>1</v>
      </c>
      <c r="M458" s="637">
        <v>3533</v>
      </c>
      <c r="N458" s="637">
        <v>1</v>
      </c>
      <c r="O458" s="637">
        <v>3543</v>
      </c>
      <c r="P458" s="633">
        <v>1.0028304557033683</v>
      </c>
      <c r="Q458" s="638">
        <v>3543</v>
      </c>
    </row>
    <row r="459" spans="1:17" ht="14.45" customHeight="1" thickBot="1" x14ac:dyDescent="0.25">
      <c r="A459" s="619" t="s">
        <v>2141</v>
      </c>
      <c r="B459" s="620" t="s">
        <v>1865</v>
      </c>
      <c r="C459" s="620" t="s">
        <v>1926</v>
      </c>
      <c r="D459" s="620" t="s">
        <v>2041</v>
      </c>
      <c r="E459" s="620" t="s">
        <v>2042</v>
      </c>
      <c r="F459" s="639"/>
      <c r="G459" s="639"/>
      <c r="H459" s="639"/>
      <c r="I459" s="639"/>
      <c r="J459" s="639">
        <v>1</v>
      </c>
      <c r="K459" s="639">
        <v>14515</v>
      </c>
      <c r="L459" s="639">
        <v>1</v>
      </c>
      <c r="M459" s="639">
        <v>14515</v>
      </c>
      <c r="N459" s="639"/>
      <c r="O459" s="639"/>
      <c r="P459" s="625"/>
      <c r="Q459" s="64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FE6709C-B8D3-49B0-954E-87CFD118346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918" t="s">
        <v>134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940" t="s">
        <v>69</v>
      </c>
      <c r="B3" s="890" t="s">
        <v>70</v>
      </c>
      <c r="C3" s="891"/>
      <c r="D3" s="891"/>
      <c r="E3" s="892"/>
      <c r="F3" s="893"/>
      <c r="G3" s="890" t="s">
        <v>240</v>
      </c>
      <c r="H3" s="891"/>
      <c r="I3" s="891"/>
      <c r="J3" s="892"/>
      <c r="K3" s="893"/>
      <c r="L3" s="121"/>
      <c r="M3" s="122"/>
      <c r="N3" s="121"/>
      <c r="O3" s="123"/>
    </row>
    <row r="4" spans="1:17" ht="14.45" customHeight="1" thickBot="1" x14ac:dyDescent="0.25">
      <c r="A4" s="941"/>
      <c r="B4" s="124">
        <v>2018</v>
      </c>
      <c r="C4" s="125">
        <v>2019</v>
      </c>
      <c r="D4" s="125">
        <v>2020</v>
      </c>
      <c r="E4" s="417" t="s">
        <v>324</v>
      </c>
      <c r="F4" s="418" t="s">
        <v>2</v>
      </c>
      <c r="G4" s="124">
        <v>2018</v>
      </c>
      <c r="H4" s="125">
        <v>2019</v>
      </c>
      <c r="I4" s="125">
        <v>2020</v>
      </c>
      <c r="J4" s="507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95.537999999999997</v>
      </c>
      <c r="C5" s="114">
        <v>117.02800000000001</v>
      </c>
      <c r="D5" s="114">
        <v>75.113</v>
      </c>
      <c r="E5" s="423">
        <f>IF(OR(D5=0,B5=0),"",D5/B5)</f>
        <v>0.78621072243505208</v>
      </c>
      <c r="F5" s="129">
        <f>IF(OR(D5=0,C5=0),"",D5/C5)</f>
        <v>0.64183785077075572</v>
      </c>
      <c r="G5" s="130">
        <v>137</v>
      </c>
      <c r="H5" s="114">
        <v>142</v>
      </c>
      <c r="I5" s="114">
        <v>111</v>
      </c>
      <c r="J5" s="423">
        <f>IF(OR(I5=0,G5=0),"",I5/G5)</f>
        <v>0.81021897810218979</v>
      </c>
      <c r="K5" s="131">
        <f>IF(OR(I5=0,H5=0),"",I5/H5)</f>
        <v>0.78169014084507038</v>
      </c>
      <c r="L5" s="121"/>
      <c r="M5" s="121"/>
      <c r="N5" s="7">
        <f>D5-C5</f>
        <v>-41.915000000000006</v>
      </c>
      <c r="O5" s="8">
        <f>I5-H5</f>
        <v>-31</v>
      </c>
      <c r="P5" s="7">
        <f>D5-B5</f>
        <v>-20.424999999999997</v>
      </c>
      <c r="Q5" s="8">
        <f>I5-G5</f>
        <v>-26</v>
      </c>
    </row>
    <row r="6" spans="1:17" ht="14.45" hidden="1" customHeight="1" outlineLevel="1" x14ac:dyDescent="0.2">
      <c r="A6" s="440" t="s">
        <v>168</v>
      </c>
      <c r="B6" s="120">
        <v>17.135000000000002</v>
      </c>
      <c r="C6" s="113">
        <v>20.190999999999999</v>
      </c>
      <c r="D6" s="113">
        <v>14.250999999999999</v>
      </c>
      <c r="E6" s="423">
        <f t="shared" ref="E6:E12" si="0">IF(OR(D6=0,B6=0),"",D6/B6)</f>
        <v>0.83168952436533405</v>
      </c>
      <c r="F6" s="129">
        <f t="shared" ref="F6:F12" si="1">IF(OR(D6=0,C6=0),"",D6/C6)</f>
        <v>0.70580951909266509</v>
      </c>
      <c r="G6" s="133">
        <v>27</v>
      </c>
      <c r="H6" s="113">
        <v>27</v>
      </c>
      <c r="I6" s="113">
        <v>19</v>
      </c>
      <c r="J6" s="424">
        <f t="shared" ref="J6:J12" si="2">IF(OR(I6=0,G6=0),"",I6/G6)</f>
        <v>0.70370370370370372</v>
      </c>
      <c r="K6" s="134">
        <f t="shared" ref="K6:K12" si="3">IF(OR(I6=0,H6=0),"",I6/H6)</f>
        <v>0.70370370370370372</v>
      </c>
      <c r="L6" s="121"/>
      <c r="M6" s="121"/>
      <c r="N6" s="5">
        <f t="shared" ref="N6:N13" si="4">D6-C6</f>
        <v>-5.9399999999999995</v>
      </c>
      <c r="O6" s="6">
        <f t="shared" ref="O6:O13" si="5">I6-H6</f>
        <v>-8</v>
      </c>
      <c r="P6" s="5">
        <f t="shared" ref="P6:P13" si="6">D6-B6</f>
        <v>-2.8840000000000021</v>
      </c>
      <c r="Q6" s="6">
        <f t="shared" ref="Q6:Q13" si="7">I6-G6</f>
        <v>-8</v>
      </c>
    </row>
    <row r="7" spans="1:17" ht="14.45" hidden="1" customHeight="1" outlineLevel="1" x14ac:dyDescent="0.2">
      <c r="A7" s="440" t="s">
        <v>169</v>
      </c>
      <c r="B7" s="120">
        <v>72.084000000000003</v>
      </c>
      <c r="C7" s="113">
        <v>88.605999999999995</v>
      </c>
      <c r="D7" s="113">
        <v>46.524999999999999</v>
      </c>
      <c r="E7" s="423">
        <f t="shared" si="0"/>
        <v>0.64542755673935959</v>
      </c>
      <c r="F7" s="129">
        <f t="shared" si="1"/>
        <v>0.52507730853441081</v>
      </c>
      <c r="G7" s="133">
        <v>100</v>
      </c>
      <c r="H7" s="113">
        <v>109</v>
      </c>
      <c r="I7" s="113">
        <v>68</v>
      </c>
      <c r="J7" s="424">
        <f t="shared" si="2"/>
        <v>0.68</v>
      </c>
      <c r="K7" s="134">
        <f t="shared" si="3"/>
        <v>0.62385321100917435</v>
      </c>
      <c r="L7" s="121"/>
      <c r="M7" s="121"/>
      <c r="N7" s="5">
        <f t="shared" si="4"/>
        <v>-42.080999999999996</v>
      </c>
      <c r="O7" s="6">
        <f t="shared" si="5"/>
        <v>-41</v>
      </c>
      <c r="P7" s="5">
        <f t="shared" si="6"/>
        <v>-25.559000000000005</v>
      </c>
      <c r="Q7" s="6">
        <f t="shared" si="7"/>
        <v>-32</v>
      </c>
    </row>
    <row r="8" spans="1:17" ht="14.45" hidden="1" customHeight="1" outlineLevel="1" x14ac:dyDescent="0.2">
      <c r="A8" s="440" t="s">
        <v>170</v>
      </c>
      <c r="B8" s="120">
        <v>5.7809999999999997</v>
      </c>
      <c r="C8" s="113">
        <v>8.1329999999999991</v>
      </c>
      <c r="D8" s="113">
        <v>10.372999999999999</v>
      </c>
      <c r="E8" s="423">
        <f t="shared" si="0"/>
        <v>1.7943262411347518</v>
      </c>
      <c r="F8" s="129">
        <f t="shared" si="1"/>
        <v>1.2754211238165498</v>
      </c>
      <c r="G8" s="133">
        <v>9</v>
      </c>
      <c r="H8" s="113">
        <v>8</v>
      </c>
      <c r="I8" s="113">
        <v>13</v>
      </c>
      <c r="J8" s="424">
        <f t="shared" si="2"/>
        <v>1.4444444444444444</v>
      </c>
      <c r="K8" s="134">
        <f t="shared" si="3"/>
        <v>1.625</v>
      </c>
      <c r="L8" s="121"/>
      <c r="M8" s="121"/>
      <c r="N8" s="5">
        <f t="shared" si="4"/>
        <v>2.2400000000000002</v>
      </c>
      <c r="O8" s="6">
        <f t="shared" si="5"/>
        <v>5</v>
      </c>
      <c r="P8" s="5">
        <f t="shared" si="6"/>
        <v>4.5919999999999996</v>
      </c>
      <c r="Q8" s="6">
        <f t="shared" si="7"/>
        <v>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22.032</v>
      </c>
      <c r="C10" s="113">
        <v>22.896000000000001</v>
      </c>
      <c r="D10" s="113">
        <v>32.576000000000001</v>
      </c>
      <c r="E10" s="423">
        <f t="shared" si="0"/>
        <v>1.4785766158315179</v>
      </c>
      <c r="F10" s="129">
        <f t="shared" si="1"/>
        <v>1.4227812718378756</v>
      </c>
      <c r="G10" s="133">
        <v>33</v>
      </c>
      <c r="H10" s="113">
        <v>33</v>
      </c>
      <c r="I10" s="113">
        <v>37</v>
      </c>
      <c r="J10" s="424">
        <f t="shared" si="2"/>
        <v>1.1212121212121211</v>
      </c>
      <c r="K10" s="134">
        <f t="shared" si="3"/>
        <v>1.1212121212121211</v>
      </c>
      <c r="L10" s="121"/>
      <c r="M10" s="121"/>
      <c r="N10" s="5">
        <f t="shared" si="4"/>
        <v>9.68</v>
      </c>
      <c r="O10" s="6">
        <f t="shared" si="5"/>
        <v>4</v>
      </c>
      <c r="P10" s="5">
        <f t="shared" si="6"/>
        <v>10.544</v>
      </c>
      <c r="Q10" s="6">
        <f t="shared" si="7"/>
        <v>4</v>
      </c>
    </row>
    <row r="11" spans="1:17" ht="14.45" hidden="1" customHeight="1" outlineLevel="1" x14ac:dyDescent="0.2">
      <c r="A11" s="440" t="s">
        <v>173</v>
      </c>
      <c r="B11" s="120">
        <v>3.6520000000000001</v>
      </c>
      <c r="C11" s="113">
        <v>5.48</v>
      </c>
      <c r="D11" s="113">
        <v>16.727</v>
      </c>
      <c r="E11" s="423">
        <f t="shared" si="0"/>
        <v>4.5802300109529028</v>
      </c>
      <c r="F11" s="129">
        <f t="shared" si="1"/>
        <v>3.0523722627737224</v>
      </c>
      <c r="G11" s="133">
        <v>7</v>
      </c>
      <c r="H11" s="113">
        <v>4</v>
      </c>
      <c r="I11" s="113">
        <v>15</v>
      </c>
      <c r="J11" s="424">
        <f t="shared" si="2"/>
        <v>2.1428571428571428</v>
      </c>
      <c r="K11" s="134">
        <f t="shared" si="3"/>
        <v>3.75</v>
      </c>
      <c r="L11" s="121"/>
      <c r="M11" s="121"/>
      <c r="N11" s="5">
        <f t="shared" si="4"/>
        <v>11.247</v>
      </c>
      <c r="O11" s="6">
        <f t="shared" si="5"/>
        <v>11</v>
      </c>
      <c r="P11" s="5">
        <f t="shared" si="6"/>
        <v>13.074999999999999</v>
      </c>
      <c r="Q11" s="6">
        <f t="shared" si="7"/>
        <v>8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216.22200000000001</v>
      </c>
      <c r="C13" s="116">
        <f>SUM(C5:C12)</f>
        <v>262.334</v>
      </c>
      <c r="D13" s="116">
        <f>SUM(D5:D12)</f>
        <v>195.565</v>
      </c>
      <c r="E13" s="419">
        <f>IF(OR(D13=0,B13=0),0,D13/B13)</f>
        <v>0.90446393058985664</v>
      </c>
      <c r="F13" s="135">
        <f>IF(OR(D13=0,C13=0),0,D13/C13)</f>
        <v>0.74548095176378204</v>
      </c>
      <c r="G13" s="136">
        <f>SUM(G5:G12)</f>
        <v>313</v>
      </c>
      <c r="H13" s="116">
        <f>SUM(H5:H12)</f>
        <v>323</v>
      </c>
      <c r="I13" s="116">
        <f>SUM(I5:I12)</f>
        <v>263</v>
      </c>
      <c r="J13" s="419">
        <f>IF(OR(I13=0,G13=0),0,I13/G13)</f>
        <v>0.84025559105431313</v>
      </c>
      <c r="K13" s="137">
        <f>IF(OR(I13=0,H13=0),0,I13/H13)</f>
        <v>0.81424148606811142</v>
      </c>
      <c r="L13" s="121"/>
      <c r="M13" s="121"/>
      <c r="N13" s="127">
        <f t="shared" si="4"/>
        <v>-66.769000000000005</v>
      </c>
      <c r="O13" s="138">
        <f t="shared" si="5"/>
        <v>-60</v>
      </c>
      <c r="P13" s="127">
        <f t="shared" si="6"/>
        <v>-20.657000000000011</v>
      </c>
      <c r="Q13" s="138">
        <f t="shared" si="7"/>
        <v>-50</v>
      </c>
    </row>
    <row r="14" spans="1:17" ht="14.45" customHeight="1" x14ac:dyDescent="0.2">
      <c r="A14" s="139"/>
      <c r="B14" s="919"/>
      <c r="C14" s="919"/>
      <c r="D14" s="919"/>
      <c r="E14" s="942"/>
      <c r="F14" s="919"/>
      <c r="G14" s="919"/>
      <c r="H14" s="919"/>
      <c r="I14" s="919"/>
      <c r="J14" s="942"/>
      <c r="K14" s="91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943" t="s">
        <v>257</v>
      </c>
      <c r="B16" s="945" t="s">
        <v>70</v>
      </c>
      <c r="C16" s="946"/>
      <c r="D16" s="946"/>
      <c r="E16" s="947"/>
      <c r="F16" s="948"/>
      <c r="G16" s="945" t="s">
        <v>240</v>
      </c>
      <c r="H16" s="946"/>
      <c r="I16" s="946"/>
      <c r="J16" s="947"/>
      <c r="K16" s="948"/>
      <c r="L16" s="936" t="s">
        <v>178</v>
      </c>
      <c r="M16" s="937"/>
      <c r="N16" s="155"/>
      <c r="O16" s="155"/>
      <c r="P16" s="155"/>
      <c r="Q16" s="155"/>
    </row>
    <row r="17" spans="1:17" ht="14.45" customHeight="1" thickBot="1" x14ac:dyDescent="0.25">
      <c r="A17" s="944"/>
      <c r="B17" s="140">
        <v>2018</v>
      </c>
      <c r="C17" s="141">
        <v>2019</v>
      </c>
      <c r="D17" s="141">
        <v>2020</v>
      </c>
      <c r="E17" s="508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8" t="s">
        <v>324</v>
      </c>
      <c r="K17" s="142" t="s">
        <v>2</v>
      </c>
      <c r="L17" s="938" t="s">
        <v>179</v>
      </c>
      <c r="M17" s="939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95.537999999999997</v>
      </c>
      <c r="C18" s="114">
        <v>117.02800000000001</v>
      </c>
      <c r="D18" s="114">
        <v>75.113</v>
      </c>
      <c r="E18" s="423">
        <f>IF(OR(D18=0,B18=0),"",D18/B18)</f>
        <v>0.78621072243505208</v>
      </c>
      <c r="F18" s="129">
        <f>IF(OR(D18=0,C18=0),"",D18/C18)</f>
        <v>0.64183785077075572</v>
      </c>
      <c r="G18" s="119">
        <v>137</v>
      </c>
      <c r="H18" s="114">
        <v>142</v>
      </c>
      <c r="I18" s="114">
        <v>111</v>
      </c>
      <c r="J18" s="423">
        <f>IF(OR(I18=0,G18=0),"",I18/G18)</f>
        <v>0.81021897810218979</v>
      </c>
      <c r="K18" s="131">
        <f>IF(OR(I18=0,H18=0),"",I18/H18)</f>
        <v>0.78169014084507038</v>
      </c>
      <c r="L18" s="934">
        <v>0.91871999999999998</v>
      </c>
      <c r="M18" s="935"/>
      <c r="N18" s="145">
        <f t="shared" ref="N18:N26" si="8">D18-C18</f>
        <v>-41.915000000000006</v>
      </c>
      <c r="O18" s="146">
        <f t="shared" ref="O18:O26" si="9">I18-H18</f>
        <v>-31</v>
      </c>
      <c r="P18" s="145">
        <f t="shared" ref="P18:P26" si="10">D18-B18</f>
        <v>-20.424999999999997</v>
      </c>
      <c r="Q18" s="146">
        <f t="shared" ref="Q18:Q26" si="11">I18-G18</f>
        <v>-26</v>
      </c>
    </row>
    <row r="19" spans="1:17" ht="14.45" hidden="1" customHeight="1" outlineLevel="1" x14ac:dyDescent="0.2">
      <c r="A19" s="440" t="s">
        <v>168</v>
      </c>
      <c r="B19" s="120">
        <v>17.135000000000002</v>
      </c>
      <c r="C19" s="113">
        <v>20.190999999999999</v>
      </c>
      <c r="D19" s="113">
        <v>14.250999999999999</v>
      </c>
      <c r="E19" s="424">
        <f t="shared" ref="E19:E25" si="12">IF(OR(D19=0,B19=0),"",D19/B19)</f>
        <v>0.83168952436533405</v>
      </c>
      <c r="F19" s="132">
        <f t="shared" ref="F19:F25" si="13">IF(OR(D19=0,C19=0),"",D19/C19)</f>
        <v>0.70580951909266509</v>
      </c>
      <c r="G19" s="120">
        <v>27</v>
      </c>
      <c r="H19" s="113">
        <v>27</v>
      </c>
      <c r="I19" s="113">
        <v>19</v>
      </c>
      <c r="J19" s="424">
        <f t="shared" ref="J19:J25" si="14">IF(OR(I19=0,G19=0),"",I19/G19)</f>
        <v>0.70370370370370372</v>
      </c>
      <c r="K19" s="134">
        <f t="shared" ref="K19:K25" si="15">IF(OR(I19=0,H19=0),"",I19/H19)</f>
        <v>0.70370370370370372</v>
      </c>
      <c r="L19" s="934">
        <v>0.99456</v>
      </c>
      <c r="M19" s="935"/>
      <c r="N19" s="147">
        <f t="shared" si="8"/>
        <v>-5.9399999999999995</v>
      </c>
      <c r="O19" s="148">
        <f t="shared" si="9"/>
        <v>-8</v>
      </c>
      <c r="P19" s="147">
        <f t="shared" si="10"/>
        <v>-2.8840000000000021</v>
      </c>
      <c r="Q19" s="148">
        <f t="shared" si="11"/>
        <v>-8</v>
      </c>
    </row>
    <row r="20" spans="1:17" ht="14.45" hidden="1" customHeight="1" outlineLevel="1" x14ac:dyDescent="0.2">
      <c r="A20" s="440" t="s">
        <v>169</v>
      </c>
      <c r="B20" s="120">
        <v>72.084000000000003</v>
      </c>
      <c r="C20" s="113">
        <v>88.605999999999995</v>
      </c>
      <c r="D20" s="113">
        <v>46.524999999999999</v>
      </c>
      <c r="E20" s="424">
        <f t="shared" si="12"/>
        <v>0.64542755673935959</v>
      </c>
      <c r="F20" s="132">
        <f t="shared" si="13"/>
        <v>0.52507730853441081</v>
      </c>
      <c r="G20" s="120">
        <v>100</v>
      </c>
      <c r="H20" s="113">
        <v>109</v>
      </c>
      <c r="I20" s="113">
        <v>68</v>
      </c>
      <c r="J20" s="424">
        <f t="shared" si="14"/>
        <v>0.68</v>
      </c>
      <c r="K20" s="134">
        <f t="shared" si="15"/>
        <v>0.62385321100917435</v>
      </c>
      <c r="L20" s="934">
        <v>0.96671999999999991</v>
      </c>
      <c r="M20" s="935"/>
      <c r="N20" s="147">
        <f t="shared" si="8"/>
        <v>-42.080999999999996</v>
      </c>
      <c r="O20" s="148">
        <f t="shared" si="9"/>
        <v>-41</v>
      </c>
      <c r="P20" s="147">
        <f t="shared" si="10"/>
        <v>-25.559000000000005</v>
      </c>
      <c r="Q20" s="148">
        <f t="shared" si="11"/>
        <v>-32</v>
      </c>
    </row>
    <row r="21" spans="1:17" ht="14.45" hidden="1" customHeight="1" outlineLevel="1" x14ac:dyDescent="0.2">
      <c r="A21" s="440" t="s">
        <v>170</v>
      </c>
      <c r="B21" s="120">
        <v>5.7809999999999997</v>
      </c>
      <c r="C21" s="113">
        <v>8.1329999999999991</v>
      </c>
      <c r="D21" s="113">
        <v>10.372999999999999</v>
      </c>
      <c r="E21" s="424">
        <f t="shared" si="12"/>
        <v>1.7943262411347518</v>
      </c>
      <c r="F21" s="132">
        <f t="shared" si="13"/>
        <v>1.2754211238165498</v>
      </c>
      <c r="G21" s="120">
        <v>9</v>
      </c>
      <c r="H21" s="113">
        <v>8</v>
      </c>
      <c r="I21" s="113">
        <v>13</v>
      </c>
      <c r="J21" s="424">
        <f t="shared" si="14"/>
        <v>1.4444444444444444</v>
      </c>
      <c r="K21" s="134">
        <f t="shared" si="15"/>
        <v>1.625</v>
      </c>
      <c r="L21" s="934">
        <v>1.11744</v>
      </c>
      <c r="M21" s="935"/>
      <c r="N21" s="147">
        <f t="shared" si="8"/>
        <v>2.2400000000000002</v>
      </c>
      <c r="O21" s="148">
        <f t="shared" si="9"/>
        <v>5</v>
      </c>
      <c r="P21" s="147">
        <f t="shared" si="10"/>
        <v>4.5919999999999996</v>
      </c>
      <c r="Q21" s="148">
        <f t="shared" si="11"/>
        <v>4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934">
        <v>0.96</v>
      </c>
      <c r="M22" s="935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22.032</v>
      </c>
      <c r="C23" s="113">
        <v>22.896000000000001</v>
      </c>
      <c r="D23" s="113">
        <v>32.576000000000001</v>
      </c>
      <c r="E23" s="424">
        <f t="shared" si="12"/>
        <v>1.4785766158315179</v>
      </c>
      <c r="F23" s="132">
        <f t="shared" si="13"/>
        <v>1.4227812718378756</v>
      </c>
      <c r="G23" s="120">
        <v>33</v>
      </c>
      <c r="H23" s="113">
        <v>33</v>
      </c>
      <c r="I23" s="113">
        <v>37</v>
      </c>
      <c r="J23" s="424">
        <f t="shared" si="14"/>
        <v>1.1212121212121211</v>
      </c>
      <c r="K23" s="134">
        <f t="shared" si="15"/>
        <v>1.1212121212121211</v>
      </c>
      <c r="L23" s="934">
        <v>0.98495999999999995</v>
      </c>
      <c r="M23" s="935"/>
      <c r="N23" s="147">
        <f t="shared" si="8"/>
        <v>9.68</v>
      </c>
      <c r="O23" s="148">
        <f t="shared" si="9"/>
        <v>4</v>
      </c>
      <c r="P23" s="147">
        <f t="shared" si="10"/>
        <v>10.544</v>
      </c>
      <c r="Q23" s="148">
        <f t="shared" si="11"/>
        <v>4</v>
      </c>
    </row>
    <row r="24" spans="1:17" ht="14.45" hidden="1" customHeight="1" outlineLevel="1" x14ac:dyDescent="0.2">
      <c r="A24" s="440" t="s">
        <v>173</v>
      </c>
      <c r="B24" s="120">
        <v>3.6520000000000001</v>
      </c>
      <c r="C24" s="113">
        <v>5.48</v>
      </c>
      <c r="D24" s="113">
        <v>16.727</v>
      </c>
      <c r="E24" s="424">
        <f t="shared" si="12"/>
        <v>4.5802300109529028</v>
      </c>
      <c r="F24" s="132">
        <f t="shared" si="13"/>
        <v>3.0523722627737224</v>
      </c>
      <c r="G24" s="120">
        <v>7</v>
      </c>
      <c r="H24" s="113">
        <v>4</v>
      </c>
      <c r="I24" s="113">
        <v>15</v>
      </c>
      <c r="J24" s="424">
        <f t="shared" si="14"/>
        <v>2.1428571428571428</v>
      </c>
      <c r="K24" s="134">
        <f t="shared" si="15"/>
        <v>3.75</v>
      </c>
      <c r="L24" s="934">
        <v>1.0147199999999998</v>
      </c>
      <c r="M24" s="935"/>
      <c r="N24" s="147">
        <f t="shared" si="8"/>
        <v>11.247</v>
      </c>
      <c r="O24" s="148">
        <f t="shared" si="9"/>
        <v>11</v>
      </c>
      <c r="P24" s="147">
        <f t="shared" si="10"/>
        <v>13.074999999999999</v>
      </c>
      <c r="Q24" s="148">
        <f t="shared" si="11"/>
        <v>8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216.22200000000001</v>
      </c>
      <c r="C26" s="150">
        <f>SUM(C18:C25)</f>
        <v>262.334</v>
      </c>
      <c r="D26" s="150">
        <f>SUM(D18:D25)</f>
        <v>195.565</v>
      </c>
      <c r="E26" s="420">
        <f>IF(OR(D26=0,B26=0),0,D26/B26)</f>
        <v>0.90446393058985664</v>
      </c>
      <c r="F26" s="151">
        <f>IF(OR(D26=0,C26=0),0,D26/C26)</f>
        <v>0.74548095176378204</v>
      </c>
      <c r="G26" s="149">
        <f>SUM(G18:G25)</f>
        <v>313</v>
      </c>
      <c r="H26" s="150">
        <f>SUM(H18:H25)</f>
        <v>323</v>
      </c>
      <c r="I26" s="150">
        <f>SUM(I18:I25)</f>
        <v>263</v>
      </c>
      <c r="J26" s="420">
        <f>IF(OR(I26=0,G26=0),0,I26/G26)</f>
        <v>0.84025559105431313</v>
      </c>
      <c r="K26" s="152">
        <f>IF(OR(I26=0,H26=0),0,I26/H26)</f>
        <v>0.81424148606811142</v>
      </c>
      <c r="L26" s="121"/>
      <c r="M26" s="121"/>
      <c r="N26" s="143">
        <f t="shared" si="8"/>
        <v>-66.769000000000005</v>
      </c>
      <c r="O26" s="153">
        <f t="shared" si="9"/>
        <v>-60</v>
      </c>
      <c r="P26" s="143">
        <f t="shared" si="10"/>
        <v>-20.657000000000011</v>
      </c>
      <c r="Q26" s="153">
        <f t="shared" si="11"/>
        <v>-50</v>
      </c>
    </row>
    <row r="27" spans="1:17" ht="14.45" customHeight="1" x14ac:dyDescent="0.2">
      <c r="A27" s="154"/>
      <c r="B27" s="919" t="s">
        <v>206</v>
      </c>
      <c r="C27" s="920"/>
      <c r="D27" s="920"/>
      <c r="E27" s="921"/>
      <c r="F27" s="920"/>
      <c r="G27" s="919" t="s">
        <v>207</v>
      </c>
      <c r="H27" s="920"/>
      <c r="I27" s="920"/>
      <c r="J27" s="921"/>
      <c r="K27" s="920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928" t="s">
        <v>258</v>
      </c>
      <c r="B29" s="930" t="s">
        <v>70</v>
      </c>
      <c r="C29" s="931"/>
      <c r="D29" s="931"/>
      <c r="E29" s="932"/>
      <c r="F29" s="933"/>
      <c r="G29" s="931" t="s">
        <v>240</v>
      </c>
      <c r="H29" s="931"/>
      <c r="I29" s="931"/>
      <c r="J29" s="932"/>
      <c r="K29" s="933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929"/>
      <c r="B30" s="157">
        <v>2018</v>
      </c>
      <c r="C30" s="158">
        <v>2019</v>
      </c>
      <c r="D30" s="158">
        <v>2020</v>
      </c>
      <c r="E30" s="509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922" t="s">
        <v>259</v>
      </c>
      <c r="B42" s="924" t="s">
        <v>70</v>
      </c>
      <c r="C42" s="925"/>
      <c r="D42" s="925"/>
      <c r="E42" s="926"/>
      <c r="F42" s="927"/>
      <c r="G42" s="925" t="s">
        <v>240</v>
      </c>
      <c r="H42" s="925"/>
      <c r="I42" s="925"/>
      <c r="J42" s="926"/>
      <c r="K42" s="927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923"/>
      <c r="B43" s="406">
        <v>2018</v>
      </c>
      <c r="C43" s="407">
        <v>2019</v>
      </c>
      <c r="D43" s="407">
        <v>2020</v>
      </c>
      <c r="E43" s="510" t="s">
        <v>324</v>
      </c>
      <c r="F43" s="408" t="s">
        <v>2</v>
      </c>
      <c r="G43" s="407">
        <v>2018</v>
      </c>
      <c r="H43" s="407">
        <v>2019</v>
      </c>
      <c r="I43" s="407">
        <v>2020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508F316-FCBC-4F9A-A7DB-5736376E9B5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809" t="s">
        <v>114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950" t="s">
        <v>82</v>
      </c>
      <c r="C31" s="951"/>
      <c r="D31" s="951"/>
      <c r="E31" s="952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115</v>
      </c>
      <c r="C33" s="199">
        <v>142</v>
      </c>
      <c r="D33" s="84">
        <f>IF(C33="","",C33-B33)</f>
        <v>27</v>
      </c>
      <c r="E33" s="85">
        <f>IF(C33="","",C33/B33)</f>
        <v>1.2347826086956522</v>
      </c>
      <c r="F33" s="86">
        <v>41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300</v>
      </c>
      <c r="C34" s="200">
        <v>362</v>
      </c>
      <c r="D34" s="87">
        <f t="shared" ref="D34:D45" si="0">IF(C34="","",C34-B34)</f>
        <v>62</v>
      </c>
      <c r="E34" s="88">
        <f t="shared" ref="E34:E45" si="1">IF(C34="","",C34/B34)</f>
        <v>1.2066666666666668</v>
      </c>
      <c r="F34" s="89">
        <v>102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447</v>
      </c>
      <c r="C35" s="200">
        <v>530</v>
      </c>
      <c r="D35" s="87">
        <f t="shared" si="0"/>
        <v>83</v>
      </c>
      <c r="E35" s="88">
        <f t="shared" si="1"/>
        <v>1.1856823266219239</v>
      </c>
      <c r="F35" s="89">
        <v>147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548</v>
      </c>
      <c r="C36" s="200">
        <v>628</v>
      </c>
      <c r="D36" s="87">
        <f t="shared" si="0"/>
        <v>80</v>
      </c>
      <c r="E36" s="88">
        <f t="shared" si="1"/>
        <v>1.1459854014598541</v>
      </c>
      <c r="F36" s="89">
        <v>162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703</v>
      </c>
      <c r="C37" s="200">
        <v>798</v>
      </c>
      <c r="D37" s="87">
        <f t="shared" si="0"/>
        <v>95</v>
      </c>
      <c r="E37" s="88">
        <f t="shared" si="1"/>
        <v>1.1351351351351351</v>
      </c>
      <c r="F37" s="89">
        <v>201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867</v>
      </c>
      <c r="C38" s="200">
        <v>973</v>
      </c>
      <c r="D38" s="87">
        <f t="shared" si="0"/>
        <v>106</v>
      </c>
      <c r="E38" s="88">
        <f t="shared" si="1"/>
        <v>1.1222606689734718</v>
      </c>
      <c r="F38" s="89">
        <v>238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930</v>
      </c>
      <c r="C39" s="200">
        <v>1029</v>
      </c>
      <c r="D39" s="87">
        <f t="shared" si="0"/>
        <v>99</v>
      </c>
      <c r="E39" s="88">
        <f t="shared" si="1"/>
        <v>1.1064516129032258</v>
      </c>
      <c r="F39" s="89">
        <v>243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1132</v>
      </c>
      <c r="C40" s="200">
        <v>1220</v>
      </c>
      <c r="D40" s="87">
        <f t="shared" si="0"/>
        <v>88</v>
      </c>
      <c r="E40" s="88">
        <f t="shared" si="1"/>
        <v>1.0777385159010602</v>
      </c>
      <c r="F40" s="89">
        <v>276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1329</v>
      </c>
      <c r="C41" s="200">
        <v>1424</v>
      </c>
      <c r="D41" s="87">
        <f t="shared" si="0"/>
        <v>95</v>
      </c>
      <c r="E41" s="88">
        <f t="shared" si="1"/>
        <v>1.071482317531979</v>
      </c>
      <c r="F41" s="89">
        <v>314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1468</v>
      </c>
      <c r="C42" s="200">
        <v>1555</v>
      </c>
      <c r="D42" s="87">
        <f t="shared" si="0"/>
        <v>87</v>
      </c>
      <c r="E42" s="88">
        <f t="shared" si="1"/>
        <v>1.0592643051771118</v>
      </c>
      <c r="F42" s="89">
        <v>334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1638</v>
      </c>
      <c r="C43" s="200">
        <v>1716</v>
      </c>
      <c r="D43" s="87">
        <f t="shared" si="0"/>
        <v>78</v>
      </c>
      <c r="E43" s="88">
        <f t="shared" si="1"/>
        <v>1.0476190476190477</v>
      </c>
      <c r="F43" s="89">
        <v>366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1810</v>
      </c>
      <c r="C44" s="200">
        <v>1855</v>
      </c>
      <c r="D44" s="87">
        <f t="shared" si="0"/>
        <v>45</v>
      </c>
      <c r="E44" s="88">
        <f t="shared" si="1"/>
        <v>1.0248618784530388</v>
      </c>
      <c r="F44" s="89">
        <v>378</v>
      </c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360E2C3-6B49-43D4-B886-536FA69C466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848" t="s">
        <v>2166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961" t="s">
        <v>74</v>
      </c>
      <c r="B3" s="963">
        <v>2018</v>
      </c>
      <c r="C3" s="964"/>
      <c r="D3" s="965"/>
      <c r="E3" s="963">
        <v>2019</v>
      </c>
      <c r="F3" s="964"/>
      <c r="G3" s="965"/>
      <c r="H3" s="963">
        <v>2020</v>
      </c>
      <c r="I3" s="964"/>
      <c r="J3" s="965"/>
      <c r="K3" s="966" t="s">
        <v>75</v>
      </c>
      <c r="L3" s="955" t="s">
        <v>76</v>
      </c>
      <c r="M3" s="955" t="s">
        <v>77</v>
      </c>
      <c r="N3" s="955" t="s">
        <v>78</v>
      </c>
      <c r="O3" s="263" t="s">
        <v>79</v>
      </c>
      <c r="P3" s="957" t="s">
        <v>80</v>
      </c>
      <c r="Q3" s="959" t="s">
        <v>327</v>
      </c>
      <c r="R3" s="960"/>
      <c r="S3" s="959" t="s">
        <v>81</v>
      </c>
      <c r="T3" s="960"/>
      <c r="U3" s="953" t="s">
        <v>82</v>
      </c>
      <c r="V3" s="954"/>
      <c r="W3" s="954"/>
      <c r="X3" s="954"/>
      <c r="Y3" s="214" t="s">
        <v>82</v>
      </c>
    </row>
    <row r="4" spans="1:25" s="95" customFormat="1" ht="14.45" customHeight="1" thickBot="1" x14ac:dyDescent="0.3">
      <c r="A4" s="962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967"/>
      <c r="L4" s="956"/>
      <c r="M4" s="956"/>
      <c r="N4" s="956"/>
      <c r="O4" s="449"/>
      <c r="P4" s="958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720" t="s">
        <v>2143</v>
      </c>
      <c r="B5" s="721">
        <v>1</v>
      </c>
      <c r="C5" s="722">
        <v>0.32</v>
      </c>
      <c r="D5" s="723">
        <v>4</v>
      </c>
      <c r="E5" s="724"/>
      <c r="F5" s="725"/>
      <c r="G5" s="726"/>
      <c r="H5" s="727"/>
      <c r="I5" s="725"/>
      <c r="J5" s="726"/>
      <c r="K5" s="728">
        <v>0.32</v>
      </c>
      <c r="L5" s="727">
        <v>1</v>
      </c>
      <c r="M5" s="727">
        <v>9</v>
      </c>
      <c r="N5" s="729">
        <v>3</v>
      </c>
      <c r="O5" s="727" t="s">
        <v>2144</v>
      </c>
      <c r="P5" s="730" t="s">
        <v>2145</v>
      </c>
      <c r="Q5" s="731">
        <f>H5-B5</f>
        <v>-1</v>
      </c>
      <c r="R5" s="744">
        <f>I5-C5</f>
        <v>-0.32</v>
      </c>
      <c r="S5" s="731">
        <f>H5-E5</f>
        <v>0</v>
      </c>
      <c r="T5" s="744">
        <f>I5-F5</f>
        <v>0</v>
      </c>
      <c r="U5" s="754" t="s">
        <v>329</v>
      </c>
      <c r="V5" s="755" t="s">
        <v>329</v>
      </c>
      <c r="W5" s="755" t="s">
        <v>329</v>
      </c>
      <c r="X5" s="756" t="s">
        <v>329</v>
      </c>
      <c r="Y5" s="757"/>
    </row>
    <row r="6" spans="1:25" ht="14.45" customHeight="1" x14ac:dyDescent="0.2">
      <c r="A6" s="718" t="s">
        <v>2146</v>
      </c>
      <c r="B6" s="683">
        <v>7</v>
      </c>
      <c r="C6" s="684">
        <v>3.89</v>
      </c>
      <c r="D6" s="685">
        <v>4</v>
      </c>
      <c r="E6" s="699">
        <v>2</v>
      </c>
      <c r="F6" s="686">
        <v>1.1100000000000001</v>
      </c>
      <c r="G6" s="687">
        <v>3</v>
      </c>
      <c r="H6" s="688">
        <v>3</v>
      </c>
      <c r="I6" s="686">
        <v>1.67</v>
      </c>
      <c r="J6" s="687">
        <v>4</v>
      </c>
      <c r="K6" s="689">
        <v>0.56000000000000005</v>
      </c>
      <c r="L6" s="688">
        <v>2</v>
      </c>
      <c r="M6" s="688">
        <v>21</v>
      </c>
      <c r="N6" s="690">
        <v>7</v>
      </c>
      <c r="O6" s="688" t="s">
        <v>2144</v>
      </c>
      <c r="P6" s="700" t="s">
        <v>2147</v>
      </c>
      <c r="Q6" s="691">
        <f t="shared" ref="Q6:R15" si="0">H6-B6</f>
        <v>-4</v>
      </c>
      <c r="R6" s="745">
        <f t="shared" si="0"/>
        <v>-2.2200000000000002</v>
      </c>
      <c r="S6" s="691">
        <f t="shared" ref="S6:S15" si="1">H6-E6</f>
        <v>1</v>
      </c>
      <c r="T6" s="745">
        <f t="shared" ref="T6:T15" si="2">I6-F6</f>
        <v>0.55999999999999983</v>
      </c>
      <c r="U6" s="752">
        <v>21</v>
      </c>
      <c r="V6" s="701">
        <v>12</v>
      </c>
      <c r="W6" s="701">
        <v>-9</v>
      </c>
      <c r="X6" s="750">
        <v>0.5714285714285714</v>
      </c>
      <c r="Y6" s="748"/>
    </row>
    <row r="7" spans="1:25" ht="14.45" customHeight="1" x14ac:dyDescent="0.2">
      <c r="A7" s="718" t="s">
        <v>2148</v>
      </c>
      <c r="B7" s="701">
        <v>6</v>
      </c>
      <c r="C7" s="702">
        <v>2.61</v>
      </c>
      <c r="D7" s="703">
        <v>4</v>
      </c>
      <c r="E7" s="692">
        <v>11</v>
      </c>
      <c r="F7" s="693">
        <v>4.6100000000000003</v>
      </c>
      <c r="G7" s="694">
        <v>4.0999999999999996</v>
      </c>
      <c r="H7" s="688">
        <v>4</v>
      </c>
      <c r="I7" s="686">
        <v>1.68</v>
      </c>
      <c r="J7" s="687">
        <v>4</v>
      </c>
      <c r="K7" s="689">
        <v>0.42</v>
      </c>
      <c r="L7" s="688">
        <v>2</v>
      </c>
      <c r="M7" s="688">
        <v>18</v>
      </c>
      <c r="N7" s="690">
        <v>6</v>
      </c>
      <c r="O7" s="688" t="s">
        <v>2144</v>
      </c>
      <c r="P7" s="700" t="s">
        <v>2149</v>
      </c>
      <c r="Q7" s="691">
        <f t="shared" si="0"/>
        <v>-2</v>
      </c>
      <c r="R7" s="745">
        <f t="shared" si="0"/>
        <v>-0.92999999999999994</v>
      </c>
      <c r="S7" s="691">
        <f t="shared" si="1"/>
        <v>-7</v>
      </c>
      <c r="T7" s="745">
        <f t="shared" si="2"/>
        <v>-2.9300000000000006</v>
      </c>
      <c r="U7" s="752">
        <v>24</v>
      </c>
      <c r="V7" s="701">
        <v>16</v>
      </c>
      <c r="W7" s="701">
        <v>-8</v>
      </c>
      <c r="X7" s="750">
        <v>0.66666666666666663</v>
      </c>
      <c r="Y7" s="748"/>
    </row>
    <row r="8" spans="1:25" ht="14.45" customHeight="1" x14ac:dyDescent="0.2">
      <c r="A8" s="719" t="s">
        <v>2150</v>
      </c>
      <c r="B8" s="705"/>
      <c r="C8" s="706"/>
      <c r="D8" s="704"/>
      <c r="E8" s="707">
        <v>1</v>
      </c>
      <c r="F8" s="708">
        <v>0.52</v>
      </c>
      <c r="G8" s="695">
        <v>4</v>
      </c>
      <c r="H8" s="709"/>
      <c r="I8" s="710"/>
      <c r="J8" s="696"/>
      <c r="K8" s="711">
        <v>0.52</v>
      </c>
      <c r="L8" s="709">
        <v>3</v>
      </c>
      <c r="M8" s="709">
        <v>24</v>
      </c>
      <c r="N8" s="712">
        <v>8</v>
      </c>
      <c r="O8" s="709" t="s">
        <v>2144</v>
      </c>
      <c r="P8" s="713" t="s">
        <v>2151</v>
      </c>
      <c r="Q8" s="714">
        <f t="shared" si="0"/>
        <v>0</v>
      </c>
      <c r="R8" s="746">
        <f t="shared" si="0"/>
        <v>0</v>
      </c>
      <c r="S8" s="714">
        <f t="shared" si="1"/>
        <v>-1</v>
      </c>
      <c r="T8" s="746">
        <f t="shared" si="2"/>
        <v>-0.52</v>
      </c>
      <c r="U8" s="753" t="s">
        <v>329</v>
      </c>
      <c r="V8" s="705" t="s">
        <v>329</v>
      </c>
      <c r="W8" s="705" t="s">
        <v>329</v>
      </c>
      <c r="X8" s="751" t="s">
        <v>329</v>
      </c>
      <c r="Y8" s="749"/>
    </row>
    <row r="9" spans="1:25" ht="14.45" customHeight="1" x14ac:dyDescent="0.2">
      <c r="A9" s="718" t="s">
        <v>2152</v>
      </c>
      <c r="B9" s="701"/>
      <c r="C9" s="702"/>
      <c r="D9" s="703"/>
      <c r="E9" s="692">
        <v>2</v>
      </c>
      <c r="F9" s="693">
        <v>0.61</v>
      </c>
      <c r="G9" s="694">
        <v>4</v>
      </c>
      <c r="H9" s="688"/>
      <c r="I9" s="686"/>
      <c r="J9" s="687"/>
      <c r="K9" s="689">
        <v>0.3</v>
      </c>
      <c r="L9" s="688">
        <v>1</v>
      </c>
      <c r="M9" s="688">
        <v>12</v>
      </c>
      <c r="N9" s="690">
        <v>4</v>
      </c>
      <c r="O9" s="688" t="s">
        <v>2144</v>
      </c>
      <c r="P9" s="700" t="s">
        <v>2153</v>
      </c>
      <c r="Q9" s="691">
        <f t="shared" si="0"/>
        <v>0</v>
      </c>
      <c r="R9" s="745">
        <f t="shared" si="0"/>
        <v>0</v>
      </c>
      <c r="S9" s="691">
        <f t="shared" si="1"/>
        <v>-2</v>
      </c>
      <c r="T9" s="745">
        <f t="shared" si="2"/>
        <v>-0.61</v>
      </c>
      <c r="U9" s="752" t="s">
        <v>329</v>
      </c>
      <c r="V9" s="701" t="s">
        <v>329</v>
      </c>
      <c r="W9" s="701" t="s">
        <v>329</v>
      </c>
      <c r="X9" s="750" t="s">
        <v>329</v>
      </c>
      <c r="Y9" s="748"/>
    </row>
    <row r="10" spans="1:25" ht="14.45" customHeight="1" x14ac:dyDescent="0.2">
      <c r="A10" s="718" t="s">
        <v>2154</v>
      </c>
      <c r="B10" s="683">
        <v>85</v>
      </c>
      <c r="C10" s="684">
        <v>28.89</v>
      </c>
      <c r="D10" s="685">
        <v>6</v>
      </c>
      <c r="E10" s="699">
        <v>82</v>
      </c>
      <c r="F10" s="686">
        <v>27.67</v>
      </c>
      <c r="G10" s="687">
        <v>5.8</v>
      </c>
      <c r="H10" s="688">
        <v>81</v>
      </c>
      <c r="I10" s="686">
        <v>27.97</v>
      </c>
      <c r="J10" s="697">
        <v>6.5</v>
      </c>
      <c r="K10" s="689">
        <v>0.32</v>
      </c>
      <c r="L10" s="688">
        <v>2</v>
      </c>
      <c r="M10" s="688">
        <v>18</v>
      </c>
      <c r="N10" s="690">
        <v>6</v>
      </c>
      <c r="O10" s="688" t="s">
        <v>2144</v>
      </c>
      <c r="P10" s="700" t="s">
        <v>2155</v>
      </c>
      <c r="Q10" s="691">
        <f t="shared" si="0"/>
        <v>-4</v>
      </c>
      <c r="R10" s="745">
        <f t="shared" si="0"/>
        <v>-0.92000000000000171</v>
      </c>
      <c r="S10" s="691">
        <f t="shared" si="1"/>
        <v>-1</v>
      </c>
      <c r="T10" s="745">
        <f t="shared" si="2"/>
        <v>0.29999999999999716</v>
      </c>
      <c r="U10" s="752">
        <v>486</v>
      </c>
      <c r="V10" s="701">
        <v>526.5</v>
      </c>
      <c r="W10" s="701">
        <v>40.5</v>
      </c>
      <c r="X10" s="750">
        <v>1.0833333333333333</v>
      </c>
      <c r="Y10" s="748">
        <v>88</v>
      </c>
    </row>
    <row r="11" spans="1:25" ht="14.45" customHeight="1" x14ac:dyDescent="0.2">
      <c r="A11" s="719" t="s">
        <v>2156</v>
      </c>
      <c r="B11" s="715">
        <v>1</v>
      </c>
      <c r="C11" s="716">
        <v>0.49</v>
      </c>
      <c r="D11" s="698">
        <v>5</v>
      </c>
      <c r="E11" s="717"/>
      <c r="F11" s="710"/>
      <c r="G11" s="696"/>
      <c r="H11" s="709"/>
      <c r="I11" s="710"/>
      <c r="J11" s="696"/>
      <c r="K11" s="711">
        <v>0.48</v>
      </c>
      <c r="L11" s="709">
        <v>2</v>
      </c>
      <c r="M11" s="709">
        <v>21</v>
      </c>
      <c r="N11" s="712">
        <v>7</v>
      </c>
      <c r="O11" s="709" t="s">
        <v>2144</v>
      </c>
      <c r="P11" s="713" t="s">
        <v>2157</v>
      </c>
      <c r="Q11" s="714">
        <f t="shared" si="0"/>
        <v>-1</v>
      </c>
      <c r="R11" s="746">
        <f t="shared" si="0"/>
        <v>-0.49</v>
      </c>
      <c r="S11" s="714">
        <f t="shared" si="1"/>
        <v>0</v>
      </c>
      <c r="T11" s="746">
        <f t="shared" si="2"/>
        <v>0</v>
      </c>
      <c r="U11" s="753" t="s">
        <v>329</v>
      </c>
      <c r="V11" s="705" t="s">
        <v>329</v>
      </c>
      <c r="W11" s="705" t="s">
        <v>329</v>
      </c>
      <c r="X11" s="751" t="s">
        <v>329</v>
      </c>
      <c r="Y11" s="749"/>
    </row>
    <row r="12" spans="1:25" ht="14.45" customHeight="1" x14ac:dyDescent="0.2">
      <c r="A12" s="718" t="s">
        <v>2158</v>
      </c>
      <c r="B12" s="701">
        <v>87</v>
      </c>
      <c r="C12" s="702">
        <v>140.94</v>
      </c>
      <c r="D12" s="703">
        <v>9.6</v>
      </c>
      <c r="E12" s="692">
        <v>117</v>
      </c>
      <c r="F12" s="693">
        <v>191.15</v>
      </c>
      <c r="G12" s="694">
        <v>9.4</v>
      </c>
      <c r="H12" s="688">
        <v>74</v>
      </c>
      <c r="I12" s="686">
        <v>121.55</v>
      </c>
      <c r="J12" s="687">
        <v>9.5</v>
      </c>
      <c r="K12" s="689">
        <v>1.52</v>
      </c>
      <c r="L12" s="688">
        <v>4</v>
      </c>
      <c r="M12" s="688">
        <v>39</v>
      </c>
      <c r="N12" s="690">
        <v>13</v>
      </c>
      <c r="O12" s="688" t="s">
        <v>2144</v>
      </c>
      <c r="P12" s="700" t="s">
        <v>2159</v>
      </c>
      <c r="Q12" s="691">
        <f t="shared" si="0"/>
        <v>-13</v>
      </c>
      <c r="R12" s="745">
        <f t="shared" si="0"/>
        <v>-19.39</v>
      </c>
      <c r="S12" s="691">
        <f t="shared" si="1"/>
        <v>-43</v>
      </c>
      <c r="T12" s="745">
        <f t="shared" si="2"/>
        <v>-69.600000000000009</v>
      </c>
      <c r="U12" s="752">
        <v>962</v>
      </c>
      <c r="V12" s="701">
        <v>703</v>
      </c>
      <c r="W12" s="701">
        <v>-259</v>
      </c>
      <c r="X12" s="750">
        <v>0.73076923076923073</v>
      </c>
      <c r="Y12" s="748">
        <v>4</v>
      </c>
    </row>
    <row r="13" spans="1:25" ht="14.45" customHeight="1" x14ac:dyDescent="0.2">
      <c r="A13" s="719" t="s">
        <v>2160</v>
      </c>
      <c r="B13" s="705"/>
      <c r="C13" s="706"/>
      <c r="D13" s="704"/>
      <c r="E13" s="707">
        <v>1</v>
      </c>
      <c r="F13" s="708">
        <v>2.2599999999999998</v>
      </c>
      <c r="G13" s="695">
        <v>10</v>
      </c>
      <c r="H13" s="709">
        <v>1</v>
      </c>
      <c r="I13" s="710">
        <v>2.2599999999999998</v>
      </c>
      <c r="J13" s="696">
        <v>10</v>
      </c>
      <c r="K13" s="711">
        <v>2.2599999999999998</v>
      </c>
      <c r="L13" s="709">
        <v>6</v>
      </c>
      <c r="M13" s="709">
        <v>51</v>
      </c>
      <c r="N13" s="712">
        <v>17</v>
      </c>
      <c r="O13" s="709" t="s">
        <v>2144</v>
      </c>
      <c r="P13" s="713" t="s">
        <v>2161</v>
      </c>
      <c r="Q13" s="714">
        <f t="shared" si="0"/>
        <v>1</v>
      </c>
      <c r="R13" s="746">
        <f t="shared" si="0"/>
        <v>2.2599999999999998</v>
      </c>
      <c r="S13" s="714">
        <f t="shared" si="1"/>
        <v>0</v>
      </c>
      <c r="T13" s="746">
        <f t="shared" si="2"/>
        <v>0</v>
      </c>
      <c r="U13" s="753">
        <v>17</v>
      </c>
      <c r="V13" s="705">
        <v>10</v>
      </c>
      <c r="W13" s="705">
        <v>-7</v>
      </c>
      <c r="X13" s="751">
        <v>0.58823529411764708</v>
      </c>
      <c r="Y13" s="749"/>
    </row>
    <row r="14" spans="1:25" ht="14.45" customHeight="1" x14ac:dyDescent="0.2">
      <c r="A14" s="718" t="s">
        <v>2162</v>
      </c>
      <c r="B14" s="683">
        <v>125</v>
      </c>
      <c r="C14" s="684">
        <v>38.700000000000003</v>
      </c>
      <c r="D14" s="685">
        <v>5.9</v>
      </c>
      <c r="E14" s="699">
        <v>106</v>
      </c>
      <c r="F14" s="686">
        <v>34.020000000000003</v>
      </c>
      <c r="G14" s="687">
        <v>6</v>
      </c>
      <c r="H14" s="688">
        <v>100</v>
      </c>
      <c r="I14" s="686">
        <v>40.479999999999997</v>
      </c>
      <c r="J14" s="697">
        <v>5.9</v>
      </c>
      <c r="K14" s="689">
        <v>0.26</v>
      </c>
      <c r="L14" s="688">
        <v>1</v>
      </c>
      <c r="M14" s="688">
        <v>9</v>
      </c>
      <c r="N14" s="690">
        <v>3</v>
      </c>
      <c r="O14" s="688" t="s">
        <v>2144</v>
      </c>
      <c r="P14" s="700" t="s">
        <v>2163</v>
      </c>
      <c r="Q14" s="691">
        <f t="shared" si="0"/>
        <v>-25</v>
      </c>
      <c r="R14" s="745">
        <f t="shared" si="0"/>
        <v>1.779999999999994</v>
      </c>
      <c r="S14" s="691">
        <f t="shared" si="1"/>
        <v>-6</v>
      </c>
      <c r="T14" s="745">
        <f t="shared" si="2"/>
        <v>6.4599999999999937</v>
      </c>
      <c r="U14" s="752">
        <v>300</v>
      </c>
      <c r="V14" s="701">
        <v>590</v>
      </c>
      <c r="W14" s="701">
        <v>290</v>
      </c>
      <c r="X14" s="750">
        <v>1.9666666666666666</v>
      </c>
      <c r="Y14" s="748">
        <v>286</v>
      </c>
    </row>
    <row r="15" spans="1:25" ht="14.45" customHeight="1" thickBot="1" x14ac:dyDescent="0.25">
      <c r="A15" s="732" t="s">
        <v>2164</v>
      </c>
      <c r="B15" s="733">
        <v>1</v>
      </c>
      <c r="C15" s="734">
        <v>0.36</v>
      </c>
      <c r="D15" s="735">
        <v>6</v>
      </c>
      <c r="E15" s="736">
        <v>1</v>
      </c>
      <c r="F15" s="737">
        <v>0.36</v>
      </c>
      <c r="G15" s="738">
        <v>3</v>
      </c>
      <c r="H15" s="739"/>
      <c r="I15" s="737"/>
      <c r="J15" s="738"/>
      <c r="K15" s="740">
        <v>0.36</v>
      </c>
      <c r="L15" s="739">
        <v>1</v>
      </c>
      <c r="M15" s="739">
        <v>12</v>
      </c>
      <c r="N15" s="741">
        <v>4</v>
      </c>
      <c r="O15" s="739" t="s">
        <v>2144</v>
      </c>
      <c r="P15" s="742" t="s">
        <v>2165</v>
      </c>
      <c r="Q15" s="743">
        <f t="shared" si="0"/>
        <v>-1</v>
      </c>
      <c r="R15" s="747">
        <f t="shared" si="0"/>
        <v>-0.36</v>
      </c>
      <c r="S15" s="743">
        <f t="shared" si="1"/>
        <v>-1</v>
      </c>
      <c r="T15" s="747">
        <f t="shared" si="2"/>
        <v>-0.36</v>
      </c>
      <c r="U15" s="758" t="s">
        <v>329</v>
      </c>
      <c r="V15" s="759" t="s">
        <v>329</v>
      </c>
      <c r="W15" s="759" t="s">
        <v>329</v>
      </c>
      <c r="X15" s="760" t="s">
        <v>329</v>
      </c>
      <c r="Y15" s="76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:Q1048576">
    <cfRule type="cellIs" dxfId="14" priority="11" stopIfTrue="1" operator="lessThan">
      <formula>0</formula>
    </cfRule>
  </conditionalFormatting>
  <conditionalFormatting sqref="W16:W1048576">
    <cfRule type="cellIs" dxfId="13" priority="10" stopIfTrue="1" operator="greaterThan">
      <formula>0</formula>
    </cfRule>
  </conditionalFormatting>
  <conditionalFormatting sqref="X16:X1048576">
    <cfRule type="cellIs" dxfId="12" priority="9" stopIfTrue="1" operator="greaterThan">
      <formula>1</formula>
    </cfRule>
  </conditionalFormatting>
  <conditionalFormatting sqref="X16:X1048576">
    <cfRule type="cellIs" dxfId="11" priority="6" stopIfTrue="1" operator="greaterThan">
      <formula>1</formula>
    </cfRule>
  </conditionalFormatting>
  <conditionalFormatting sqref="W16:W1048576">
    <cfRule type="cellIs" dxfId="10" priority="7" stopIfTrue="1" operator="greaterThan">
      <formula>0</formula>
    </cfRule>
  </conditionalFormatting>
  <conditionalFormatting sqref="Q1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">
    <cfRule type="cellIs" dxfId="7" priority="4" stopIfTrue="1" operator="lessThan">
      <formula>0</formula>
    </cfRule>
  </conditionalFormatting>
  <conditionalFormatting sqref="X5:X15">
    <cfRule type="cellIs" dxfId="6" priority="2" stopIfTrue="1" operator="greaterThan">
      <formula>1</formula>
    </cfRule>
  </conditionalFormatting>
  <conditionalFormatting sqref="W5:W15">
    <cfRule type="cellIs" dxfId="5" priority="3" stopIfTrue="1" operator="greaterThan">
      <formula>0</formula>
    </cfRule>
  </conditionalFormatting>
  <conditionalFormatting sqref="S5:S15">
    <cfRule type="cellIs" dxfId="4" priority="1" stopIfTrue="1" operator="lessThan">
      <formula>0</formula>
    </cfRule>
  </conditionalFormatting>
  <hyperlinks>
    <hyperlink ref="A2" location="Obsah!A1" display="Zpět na Obsah  KL 01  1.-4.měsíc" xr:uid="{C8E28359-7FA8-4E61-B635-738A020E46B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790" t="s">
        <v>157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1678157</v>
      </c>
      <c r="C3" s="343">
        <f t="shared" ref="C3:L3" si="0">SUBTOTAL(9,C6:C1048576)</f>
        <v>7.8024161918858725</v>
      </c>
      <c r="D3" s="343">
        <f t="shared" si="0"/>
        <v>1640127</v>
      </c>
      <c r="E3" s="343">
        <f t="shared" si="0"/>
        <v>6</v>
      </c>
      <c r="F3" s="343">
        <f t="shared" si="0"/>
        <v>1279564</v>
      </c>
      <c r="G3" s="346">
        <f>IF(D3&lt;&gt;0,F3/D3,"")</f>
        <v>0.7801615362712766</v>
      </c>
      <c r="H3" s="342">
        <f t="shared" si="0"/>
        <v>758059.80000000016</v>
      </c>
      <c r="I3" s="343">
        <f t="shared" si="0"/>
        <v>1.0876945067280581</v>
      </c>
      <c r="J3" s="343">
        <f t="shared" si="0"/>
        <v>697670.12</v>
      </c>
      <c r="K3" s="343">
        <f t="shared" si="0"/>
        <v>2</v>
      </c>
      <c r="L3" s="343">
        <f t="shared" si="0"/>
        <v>1233991.4900000002</v>
      </c>
      <c r="M3" s="344">
        <f>IF(J3&lt;&gt;0,L3/J3,"")</f>
        <v>1.7687320334143022</v>
      </c>
    </row>
    <row r="4" spans="1:13" ht="14.45" customHeight="1" x14ac:dyDescent="0.2">
      <c r="A4" s="968" t="s">
        <v>117</v>
      </c>
      <c r="B4" s="890" t="s">
        <v>122</v>
      </c>
      <c r="C4" s="891"/>
      <c r="D4" s="891"/>
      <c r="E4" s="891"/>
      <c r="F4" s="891"/>
      <c r="G4" s="893"/>
      <c r="H4" s="890" t="s">
        <v>123</v>
      </c>
      <c r="I4" s="891"/>
      <c r="J4" s="891"/>
      <c r="K4" s="891"/>
      <c r="L4" s="891"/>
      <c r="M4" s="893"/>
    </row>
    <row r="5" spans="1:13" s="329" customFormat="1" ht="14.45" customHeight="1" thickBot="1" x14ac:dyDescent="0.25">
      <c r="A5" s="969"/>
      <c r="B5" s="762">
        <v>2018</v>
      </c>
      <c r="C5" s="763"/>
      <c r="D5" s="763">
        <v>2019</v>
      </c>
      <c r="E5" s="763"/>
      <c r="F5" s="763">
        <v>2020</v>
      </c>
      <c r="G5" s="679" t="s">
        <v>2</v>
      </c>
      <c r="H5" s="762">
        <v>2018</v>
      </c>
      <c r="I5" s="763"/>
      <c r="J5" s="763">
        <v>2019</v>
      </c>
      <c r="K5" s="763"/>
      <c r="L5" s="763">
        <v>2020</v>
      </c>
      <c r="M5" s="679" t="s">
        <v>2</v>
      </c>
    </row>
    <row r="6" spans="1:13" ht="14.45" customHeight="1" x14ac:dyDescent="0.2">
      <c r="A6" s="641" t="s">
        <v>931</v>
      </c>
      <c r="B6" s="668">
        <v>1357001</v>
      </c>
      <c r="C6" s="613">
        <v>1.0095148752688381</v>
      </c>
      <c r="D6" s="668">
        <v>1344211</v>
      </c>
      <c r="E6" s="613">
        <v>1</v>
      </c>
      <c r="F6" s="668">
        <v>1043493</v>
      </c>
      <c r="G6" s="618">
        <v>0.77628660976587749</v>
      </c>
      <c r="H6" s="668">
        <v>758059.80000000016</v>
      </c>
      <c r="I6" s="613">
        <v>1.0876945067280581</v>
      </c>
      <c r="J6" s="668">
        <v>696941.83</v>
      </c>
      <c r="K6" s="613">
        <v>1</v>
      </c>
      <c r="L6" s="668">
        <v>1233991.4900000002</v>
      </c>
      <c r="M6" s="231">
        <v>1.7705803223204444</v>
      </c>
    </row>
    <row r="7" spans="1:13" ht="14.45" customHeight="1" x14ac:dyDescent="0.2">
      <c r="A7" s="642" t="s">
        <v>2071</v>
      </c>
      <c r="B7" s="670">
        <v>68907</v>
      </c>
      <c r="C7" s="628">
        <v>4.1040500297796303</v>
      </c>
      <c r="D7" s="670">
        <v>16790</v>
      </c>
      <c r="E7" s="628">
        <v>1</v>
      </c>
      <c r="F7" s="670">
        <v>13338</v>
      </c>
      <c r="G7" s="633">
        <v>0.79440142942227521</v>
      </c>
      <c r="H7" s="670"/>
      <c r="I7" s="628"/>
      <c r="J7" s="670"/>
      <c r="K7" s="628"/>
      <c r="L7" s="670"/>
      <c r="M7" s="634"/>
    </row>
    <row r="8" spans="1:13" ht="14.45" customHeight="1" x14ac:dyDescent="0.2">
      <c r="A8" s="642" t="s">
        <v>2167</v>
      </c>
      <c r="B8" s="670">
        <v>247112</v>
      </c>
      <c r="C8" s="628">
        <v>0.96837930723682408</v>
      </c>
      <c r="D8" s="670">
        <v>255181</v>
      </c>
      <c r="E8" s="628">
        <v>1</v>
      </c>
      <c r="F8" s="670">
        <v>208426</v>
      </c>
      <c r="G8" s="633">
        <v>0.81677711114855733</v>
      </c>
      <c r="H8" s="670"/>
      <c r="I8" s="628"/>
      <c r="J8" s="670"/>
      <c r="K8" s="628"/>
      <c r="L8" s="670"/>
      <c r="M8" s="634"/>
    </row>
    <row r="9" spans="1:13" ht="14.45" customHeight="1" x14ac:dyDescent="0.2">
      <c r="A9" s="642" t="s">
        <v>2168</v>
      </c>
      <c r="B9" s="670">
        <v>2050</v>
      </c>
      <c r="C9" s="628">
        <v>0.10108979732728439</v>
      </c>
      <c r="D9" s="670">
        <v>20279</v>
      </c>
      <c r="E9" s="628">
        <v>1</v>
      </c>
      <c r="F9" s="670"/>
      <c r="G9" s="633"/>
      <c r="H9" s="670"/>
      <c r="I9" s="628"/>
      <c r="J9" s="670">
        <v>728.29</v>
      </c>
      <c r="K9" s="628">
        <v>1</v>
      </c>
      <c r="L9" s="670"/>
      <c r="M9" s="634"/>
    </row>
    <row r="10" spans="1:13" ht="14.45" customHeight="1" x14ac:dyDescent="0.2">
      <c r="A10" s="642" t="s">
        <v>2169</v>
      </c>
      <c r="B10" s="670">
        <v>164</v>
      </c>
      <c r="C10" s="628"/>
      <c r="D10" s="670"/>
      <c r="E10" s="628"/>
      <c r="F10" s="670"/>
      <c r="G10" s="633"/>
      <c r="H10" s="670"/>
      <c r="I10" s="628"/>
      <c r="J10" s="670"/>
      <c r="K10" s="628"/>
      <c r="L10" s="670"/>
      <c r="M10" s="634"/>
    </row>
    <row r="11" spans="1:13" ht="14.45" customHeight="1" x14ac:dyDescent="0.2">
      <c r="A11" s="642" t="s">
        <v>2170</v>
      </c>
      <c r="B11" s="670">
        <v>1475</v>
      </c>
      <c r="C11" s="628">
        <v>0.71324951644100576</v>
      </c>
      <c r="D11" s="670">
        <v>2068</v>
      </c>
      <c r="E11" s="628">
        <v>1</v>
      </c>
      <c r="F11" s="670">
        <v>1826</v>
      </c>
      <c r="G11" s="633">
        <v>0.88297872340425532</v>
      </c>
      <c r="H11" s="670"/>
      <c r="I11" s="628"/>
      <c r="J11" s="670"/>
      <c r="K11" s="628"/>
      <c r="L11" s="670"/>
      <c r="M11" s="634"/>
    </row>
    <row r="12" spans="1:13" ht="14.45" customHeight="1" thickBot="1" x14ac:dyDescent="0.25">
      <c r="A12" s="674" t="s">
        <v>2171</v>
      </c>
      <c r="B12" s="672">
        <v>1448</v>
      </c>
      <c r="C12" s="620">
        <v>0.90613266583229035</v>
      </c>
      <c r="D12" s="672">
        <v>1598</v>
      </c>
      <c r="E12" s="620">
        <v>1</v>
      </c>
      <c r="F12" s="672">
        <v>12481</v>
      </c>
      <c r="G12" s="625">
        <v>7.8103879849812268</v>
      </c>
      <c r="H12" s="672"/>
      <c r="I12" s="620"/>
      <c r="J12" s="672"/>
      <c r="K12" s="620"/>
      <c r="L12" s="672"/>
      <c r="M12" s="62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F8F1ADE-6D32-454A-9C7C-18B00950B68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790" t="s">
        <v>2406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37427.160000000003</v>
      </c>
      <c r="G3" s="211">
        <f t="shared" si="0"/>
        <v>2436216.7999999998</v>
      </c>
      <c r="H3" s="212"/>
      <c r="I3" s="212"/>
      <c r="J3" s="207">
        <f t="shared" si="0"/>
        <v>27071.7</v>
      </c>
      <c r="K3" s="211">
        <f t="shared" si="0"/>
        <v>2337797.1200000001</v>
      </c>
      <c r="L3" s="212"/>
      <c r="M3" s="212"/>
      <c r="N3" s="207">
        <f t="shared" si="0"/>
        <v>25784.34</v>
      </c>
      <c r="O3" s="211">
        <f t="shared" si="0"/>
        <v>2569046.4900000002</v>
      </c>
      <c r="P3" s="177">
        <f>IF(K3=0,"",O3/K3)</f>
        <v>1.098917638327829</v>
      </c>
      <c r="Q3" s="209">
        <f>IF(N3=0,"",O3/N3)</f>
        <v>99.635922036398838</v>
      </c>
    </row>
    <row r="4" spans="1:17" ht="14.45" customHeight="1" x14ac:dyDescent="0.2">
      <c r="A4" s="900" t="s">
        <v>73</v>
      </c>
      <c r="B4" s="896" t="s">
        <v>118</v>
      </c>
      <c r="C4" s="900" t="s">
        <v>119</v>
      </c>
      <c r="D4" s="914" t="s">
        <v>89</v>
      </c>
      <c r="E4" s="902" t="s">
        <v>11</v>
      </c>
      <c r="F4" s="912">
        <v>2018</v>
      </c>
      <c r="G4" s="913"/>
      <c r="H4" s="210"/>
      <c r="I4" s="210"/>
      <c r="J4" s="912">
        <v>2019</v>
      </c>
      <c r="K4" s="913"/>
      <c r="L4" s="210"/>
      <c r="M4" s="210"/>
      <c r="N4" s="912">
        <v>2020</v>
      </c>
      <c r="O4" s="913"/>
      <c r="P4" s="916" t="s">
        <v>2</v>
      </c>
      <c r="Q4" s="898" t="s">
        <v>121</v>
      </c>
    </row>
    <row r="5" spans="1:17" ht="14.45" customHeight="1" thickBot="1" x14ac:dyDescent="0.25">
      <c r="A5" s="901"/>
      <c r="B5" s="897"/>
      <c r="C5" s="901"/>
      <c r="D5" s="915"/>
      <c r="E5" s="903"/>
      <c r="F5" s="680" t="s">
        <v>90</v>
      </c>
      <c r="G5" s="681" t="s">
        <v>14</v>
      </c>
      <c r="H5" s="682"/>
      <c r="I5" s="682"/>
      <c r="J5" s="680" t="s">
        <v>90</v>
      </c>
      <c r="K5" s="681" t="s">
        <v>14</v>
      </c>
      <c r="L5" s="682"/>
      <c r="M5" s="682"/>
      <c r="N5" s="680" t="s">
        <v>90</v>
      </c>
      <c r="O5" s="681" t="s">
        <v>14</v>
      </c>
      <c r="P5" s="917"/>
      <c r="Q5" s="899"/>
    </row>
    <row r="6" spans="1:17" ht="14.45" customHeight="1" x14ac:dyDescent="0.2">
      <c r="A6" s="612" t="s">
        <v>562</v>
      </c>
      <c r="B6" s="613" t="s">
        <v>1865</v>
      </c>
      <c r="C6" s="613" t="s">
        <v>1866</v>
      </c>
      <c r="D6" s="613" t="s">
        <v>2023</v>
      </c>
      <c r="E6" s="613" t="s">
        <v>2024</v>
      </c>
      <c r="F6" s="225">
        <v>6.9499999999999993</v>
      </c>
      <c r="G6" s="225">
        <v>9209.9499999999989</v>
      </c>
      <c r="H6" s="225"/>
      <c r="I6" s="225">
        <v>1325.1726618705036</v>
      </c>
      <c r="J6" s="225"/>
      <c r="K6" s="225"/>
      <c r="L6" s="225"/>
      <c r="M6" s="225"/>
      <c r="N6" s="225"/>
      <c r="O6" s="225"/>
      <c r="P6" s="618"/>
      <c r="Q6" s="636"/>
    </row>
    <row r="7" spans="1:17" ht="14.45" customHeight="1" x14ac:dyDescent="0.2">
      <c r="A7" s="627" t="s">
        <v>562</v>
      </c>
      <c r="B7" s="628" t="s">
        <v>1865</v>
      </c>
      <c r="C7" s="628" t="s">
        <v>1866</v>
      </c>
      <c r="D7" s="628" t="s">
        <v>2044</v>
      </c>
      <c r="E7" s="628" t="s">
        <v>2045</v>
      </c>
      <c r="F7" s="637"/>
      <c r="G7" s="637"/>
      <c r="H7" s="637"/>
      <c r="I7" s="637"/>
      <c r="J7" s="637"/>
      <c r="K7" s="637"/>
      <c r="L7" s="637"/>
      <c r="M7" s="637"/>
      <c r="N7" s="637">
        <v>0</v>
      </c>
      <c r="O7" s="637">
        <v>0</v>
      </c>
      <c r="P7" s="633"/>
      <c r="Q7" s="638"/>
    </row>
    <row r="8" spans="1:17" ht="14.45" customHeight="1" x14ac:dyDescent="0.2">
      <c r="A8" s="627" t="s">
        <v>562</v>
      </c>
      <c r="B8" s="628" t="s">
        <v>1865</v>
      </c>
      <c r="C8" s="628" t="s">
        <v>1866</v>
      </c>
      <c r="D8" s="628" t="s">
        <v>2044</v>
      </c>
      <c r="E8" s="628" t="s">
        <v>2095</v>
      </c>
      <c r="F8" s="637"/>
      <c r="G8" s="637"/>
      <c r="H8" s="637"/>
      <c r="I8" s="637"/>
      <c r="J8" s="637"/>
      <c r="K8" s="637"/>
      <c r="L8" s="637"/>
      <c r="M8" s="637"/>
      <c r="N8" s="637">
        <v>3</v>
      </c>
      <c r="O8" s="637">
        <v>55491</v>
      </c>
      <c r="P8" s="633"/>
      <c r="Q8" s="638">
        <v>18497</v>
      </c>
    </row>
    <row r="9" spans="1:17" ht="14.45" customHeight="1" x14ac:dyDescent="0.2">
      <c r="A9" s="627" t="s">
        <v>562</v>
      </c>
      <c r="B9" s="628" t="s">
        <v>1865</v>
      </c>
      <c r="C9" s="628" t="s">
        <v>1869</v>
      </c>
      <c r="D9" s="628" t="s">
        <v>1872</v>
      </c>
      <c r="E9" s="628" t="s">
        <v>1873</v>
      </c>
      <c r="F9" s="637">
        <v>11319</v>
      </c>
      <c r="G9" s="637">
        <v>29299.260000000002</v>
      </c>
      <c r="H9" s="637">
        <v>4.3863006233794239</v>
      </c>
      <c r="I9" s="637">
        <v>2.588502517890273</v>
      </c>
      <c r="J9" s="637">
        <v>2628</v>
      </c>
      <c r="K9" s="637">
        <v>6679.7199999999993</v>
      </c>
      <c r="L9" s="637">
        <v>1</v>
      </c>
      <c r="M9" s="637">
        <v>2.5417503805175037</v>
      </c>
      <c r="N9" s="637">
        <v>2840</v>
      </c>
      <c r="O9" s="637">
        <v>7071.5999999999995</v>
      </c>
      <c r="P9" s="633">
        <v>1.0586671297599302</v>
      </c>
      <c r="Q9" s="638">
        <v>2.4899999999999998</v>
      </c>
    </row>
    <row r="10" spans="1:17" ht="14.45" customHeight="1" x14ac:dyDescent="0.2">
      <c r="A10" s="627" t="s">
        <v>562</v>
      </c>
      <c r="B10" s="628" t="s">
        <v>1865</v>
      </c>
      <c r="C10" s="628" t="s">
        <v>1869</v>
      </c>
      <c r="D10" s="628" t="s">
        <v>1874</v>
      </c>
      <c r="E10" s="628" t="s">
        <v>1875</v>
      </c>
      <c r="F10" s="637">
        <v>-360</v>
      </c>
      <c r="G10" s="637">
        <v>-2588.4</v>
      </c>
      <c r="H10" s="637"/>
      <c r="I10" s="637">
        <v>7.19</v>
      </c>
      <c r="J10" s="637"/>
      <c r="K10" s="637"/>
      <c r="L10" s="637"/>
      <c r="M10" s="637"/>
      <c r="N10" s="637"/>
      <c r="O10" s="637"/>
      <c r="P10" s="633"/>
      <c r="Q10" s="638"/>
    </row>
    <row r="11" spans="1:17" ht="14.45" customHeight="1" x14ac:dyDescent="0.2">
      <c r="A11" s="627" t="s">
        <v>562</v>
      </c>
      <c r="B11" s="628" t="s">
        <v>1865</v>
      </c>
      <c r="C11" s="628" t="s">
        <v>1869</v>
      </c>
      <c r="D11" s="628" t="s">
        <v>1878</v>
      </c>
      <c r="E11" s="628" t="s">
        <v>1879</v>
      </c>
      <c r="F11" s="637"/>
      <c r="G11" s="637"/>
      <c r="H11" s="637"/>
      <c r="I11" s="637"/>
      <c r="J11" s="637"/>
      <c r="K11" s="637"/>
      <c r="L11" s="637"/>
      <c r="M11" s="637"/>
      <c r="N11" s="637">
        <v>800</v>
      </c>
      <c r="O11" s="637">
        <v>4144</v>
      </c>
      <c r="P11" s="633"/>
      <c r="Q11" s="638">
        <v>5.18</v>
      </c>
    </row>
    <row r="12" spans="1:17" ht="14.45" customHeight="1" x14ac:dyDescent="0.2">
      <c r="A12" s="627" t="s">
        <v>562</v>
      </c>
      <c r="B12" s="628" t="s">
        <v>1865</v>
      </c>
      <c r="C12" s="628" t="s">
        <v>1869</v>
      </c>
      <c r="D12" s="628" t="s">
        <v>1882</v>
      </c>
      <c r="E12" s="628" t="s">
        <v>1883</v>
      </c>
      <c r="F12" s="637">
        <v>-42</v>
      </c>
      <c r="G12" s="637">
        <v>-385.56</v>
      </c>
      <c r="H12" s="637"/>
      <c r="I12" s="637">
        <v>9.18</v>
      </c>
      <c r="J12" s="637"/>
      <c r="K12" s="637"/>
      <c r="L12" s="637"/>
      <c r="M12" s="637"/>
      <c r="N12" s="637"/>
      <c r="O12" s="637"/>
      <c r="P12" s="633"/>
      <c r="Q12" s="638"/>
    </row>
    <row r="13" spans="1:17" ht="14.45" customHeight="1" x14ac:dyDescent="0.2">
      <c r="A13" s="627" t="s">
        <v>562</v>
      </c>
      <c r="B13" s="628" t="s">
        <v>1865</v>
      </c>
      <c r="C13" s="628" t="s">
        <v>1869</v>
      </c>
      <c r="D13" s="628" t="s">
        <v>1886</v>
      </c>
      <c r="E13" s="628" t="s">
        <v>1887</v>
      </c>
      <c r="F13" s="637">
        <v>18043.21</v>
      </c>
      <c r="G13" s="637">
        <v>552948.05999999994</v>
      </c>
      <c r="H13" s="637">
        <v>0.99364344497885204</v>
      </c>
      <c r="I13" s="637">
        <v>30.64576979373404</v>
      </c>
      <c r="J13" s="637">
        <v>17160.2</v>
      </c>
      <c r="K13" s="637">
        <v>556485.3899999999</v>
      </c>
      <c r="L13" s="637">
        <v>1</v>
      </c>
      <c r="M13" s="637">
        <v>32.428840572953689</v>
      </c>
      <c r="N13" s="637">
        <v>17272.34</v>
      </c>
      <c r="O13" s="637">
        <v>1152275.74</v>
      </c>
      <c r="P13" s="633">
        <v>2.0706307132339994</v>
      </c>
      <c r="Q13" s="638">
        <v>66.712196494510877</v>
      </c>
    </row>
    <row r="14" spans="1:17" ht="14.45" customHeight="1" x14ac:dyDescent="0.2">
      <c r="A14" s="627" t="s">
        <v>562</v>
      </c>
      <c r="B14" s="628" t="s">
        <v>1865</v>
      </c>
      <c r="C14" s="628" t="s">
        <v>1869</v>
      </c>
      <c r="D14" s="628" t="s">
        <v>1896</v>
      </c>
      <c r="E14" s="628" t="s">
        <v>1897</v>
      </c>
      <c r="F14" s="637">
        <v>-2</v>
      </c>
      <c r="G14" s="637">
        <v>-6787.0800000000008</v>
      </c>
      <c r="H14" s="637"/>
      <c r="I14" s="637">
        <v>3393.5400000000004</v>
      </c>
      <c r="J14" s="637"/>
      <c r="K14" s="637"/>
      <c r="L14" s="637"/>
      <c r="M14" s="637"/>
      <c r="N14" s="637"/>
      <c r="O14" s="637"/>
      <c r="P14" s="633"/>
      <c r="Q14" s="638"/>
    </row>
    <row r="15" spans="1:17" ht="14.45" customHeight="1" x14ac:dyDescent="0.2">
      <c r="A15" s="627" t="s">
        <v>562</v>
      </c>
      <c r="B15" s="628" t="s">
        <v>1865</v>
      </c>
      <c r="C15" s="628" t="s">
        <v>1869</v>
      </c>
      <c r="D15" s="628" t="s">
        <v>2029</v>
      </c>
      <c r="E15" s="628" t="s">
        <v>2030</v>
      </c>
      <c r="F15" s="637">
        <v>5225</v>
      </c>
      <c r="G15" s="637">
        <v>177157.83999999997</v>
      </c>
      <c r="H15" s="637">
        <v>1.3242800391577845</v>
      </c>
      <c r="I15" s="637">
        <v>33.905806698564589</v>
      </c>
      <c r="J15" s="637">
        <v>3927</v>
      </c>
      <c r="K15" s="637">
        <v>133776.72</v>
      </c>
      <c r="L15" s="637">
        <v>1</v>
      </c>
      <c r="M15" s="637">
        <v>34.065882352941173</v>
      </c>
      <c r="N15" s="637">
        <v>2067</v>
      </c>
      <c r="O15" s="637">
        <v>70544.67</v>
      </c>
      <c r="P15" s="633">
        <v>0.52733143703926955</v>
      </c>
      <c r="Q15" s="638">
        <v>34.129013062409285</v>
      </c>
    </row>
    <row r="16" spans="1:17" ht="14.45" customHeight="1" x14ac:dyDescent="0.2">
      <c r="A16" s="627" t="s">
        <v>562</v>
      </c>
      <c r="B16" s="628" t="s">
        <v>1865</v>
      </c>
      <c r="C16" s="628" t="s">
        <v>1869</v>
      </c>
      <c r="D16" s="628" t="s">
        <v>1904</v>
      </c>
      <c r="E16" s="628" t="s">
        <v>1905</v>
      </c>
      <c r="F16" s="637"/>
      <c r="G16" s="637"/>
      <c r="H16" s="637"/>
      <c r="I16" s="637"/>
      <c r="J16" s="637"/>
      <c r="K16" s="637"/>
      <c r="L16" s="637"/>
      <c r="M16" s="637"/>
      <c r="N16" s="637">
        <v>0</v>
      </c>
      <c r="O16" s="637">
        <v>-44.52</v>
      </c>
      <c r="P16" s="633"/>
      <c r="Q16" s="638"/>
    </row>
    <row r="17" spans="1:17" ht="14.45" customHeight="1" x14ac:dyDescent="0.2">
      <c r="A17" s="627" t="s">
        <v>562</v>
      </c>
      <c r="B17" s="628" t="s">
        <v>1865</v>
      </c>
      <c r="C17" s="628" t="s">
        <v>1869</v>
      </c>
      <c r="D17" s="628" t="s">
        <v>1906</v>
      </c>
      <c r="E17" s="628" t="s">
        <v>1907</v>
      </c>
      <c r="F17" s="637">
        <v>0</v>
      </c>
      <c r="G17" s="637">
        <v>-242.97</v>
      </c>
      <c r="H17" s="637"/>
      <c r="I17" s="637"/>
      <c r="J17" s="637"/>
      <c r="K17" s="637"/>
      <c r="L17" s="637"/>
      <c r="M17" s="637"/>
      <c r="N17" s="637"/>
      <c r="O17" s="637"/>
      <c r="P17" s="633"/>
      <c r="Q17" s="638"/>
    </row>
    <row r="18" spans="1:17" ht="14.45" customHeight="1" x14ac:dyDescent="0.2">
      <c r="A18" s="627" t="s">
        <v>562</v>
      </c>
      <c r="B18" s="628" t="s">
        <v>1865</v>
      </c>
      <c r="C18" s="628" t="s">
        <v>1869</v>
      </c>
      <c r="D18" s="628" t="s">
        <v>1912</v>
      </c>
      <c r="E18" s="628" t="s">
        <v>1913</v>
      </c>
      <c r="F18" s="637">
        <v>0</v>
      </c>
      <c r="G18" s="637">
        <v>-551.29999999999995</v>
      </c>
      <c r="H18" s="637"/>
      <c r="I18" s="637"/>
      <c r="J18" s="637"/>
      <c r="K18" s="637"/>
      <c r="L18" s="637"/>
      <c r="M18" s="637"/>
      <c r="N18" s="637"/>
      <c r="O18" s="637"/>
      <c r="P18" s="633"/>
      <c r="Q18" s="638"/>
    </row>
    <row r="19" spans="1:17" ht="14.45" customHeight="1" x14ac:dyDescent="0.2">
      <c r="A19" s="627" t="s">
        <v>562</v>
      </c>
      <c r="B19" s="628" t="s">
        <v>1865</v>
      </c>
      <c r="C19" s="628" t="s">
        <v>1926</v>
      </c>
      <c r="D19" s="628" t="s">
        <v>1961</v>
      </c>
      <c r="E19" s="628" t="s">
        <v>1962</v>
      </c>
      <c r="F19" s="637">
        <v>93</v>
      </c>
      <c r="G19" s="637">
        <v>169818</v>
      </c>
      <c r="H19" s="637">
        <v>0.77288367012561443</v>
      </c>
      <c r="I19" s="637">
        <v>1826</v>
      </c>
      <c r="J19" s="637">
        <v>120</v>
      </c>
      <c r="K19" s="637">
        <v>219720</v>
      </c>
      <c r="L19" s="637">
        <v>1</v>
      </c>
      <c r="M19" s="637">
        <v>1831</v>
      </c>
      <c r="N19" s="637">
        <v>80</v>
      </c>
      <c r="O19" s="637">
        <v>146800</v>
      </c>
      <c r="P19" s="633">
        <v>0.66812306572000724</v>
      </c>
      <c r="Q19" s="638">
        <v>1835</v>
      </c>
    </row>
    <row r="20" spans="1:17" ht="14.45" customHeight="1" x14ac:dyDescent="0.2">
      <c r="A20" s="627" t="s">
        <v>562</v>
      </c>
      <c r="B20" s="628" t="s">
        <v>1865</v>
      </c>
      <c r="C20" s="628" t="s">
        <v>1926</v>
      </c>
      <c r="D20" s="628" t="s">
        <v>2041</v>
      </c>
      <c r="E20" s="628" t="s">
        <v>2042</v>
      </c>
      <c r="F20" s="637">
        <v>20</v>
      </c>
      <c r="G20" s="637">
        <v>290174</v>
      </c>
      <c r="H20" s="637">
        <v>1.5377937942181827</v>
      </c>
      <c r="I20" s="637">
        <v>14508.7</v>
      </c>
      <c r="J20" s="637">
        <v>13</v>
      </c>
      <c r="K20" s="637">
        <v>188695</v>
      </c>
      <c r="L20" s="637">
        <v>1</v>
      </c>
      <c r="M20" s="637">
        <v>14515</v>
      </c>
      <c r="N20" s="637">
        <v>9</v>
      </c>
      <c r="O20" s="637">
        <v>130689</v>
      </c>
      <c r="P20" s="633">
        <v>0.69259386841198756</v>
      </c>
      <c r="Q20" s="638">
        <v>14521</v>
      </c>
    </row>
    <row r="21" spans="1:17" ht="14.45" customHeight="1" x14ac:dyDescent="0.2">
      <c r="A21" s="627" t="s">
        <v>562</v>
      </c>
      <c r="B21" s="628" t="s">
        <v>1865</v>
      </c>
      <c r="C21" s="628" t="s">
        <v>1926</v>
      </c>
      <c r="D21" s="628" t="s">
        <v>1977</v>
      </c>
      <c r="E21" s="628" t="s">
        <v>1978</v>
      </c>
      <c r="F21" s="637">
        <v>242</v>
      </c>
      <c r="G21" s="637">
        <v>488114</v>
      </c>
      <c r="H21" s="637">
        <v>0.9793698183773546</v>
      </c>
      <c r="I21" s="637">
        <v>2017</v>
      </c>
      <c r="J21" s="637">
        <v>246</v>
      </c>
      <c r="K21" s="637">
        <v>498396</v>
      </c>
      <c r="L21" s="637">
        <v>1</v>
      </c>
      <c r="M21" s="637">
        <v>2026</v>
      </c>
      <c r="N21" s="637">
        <v>208</v>
      </c>
      <c r="O21" s="637">
        <v>423280</v>
      </c>
      <c r="P21" s="633">
        <v>0.84928450469104888</v>
      </c>
      <c r="Q21" s="638">
        <v>2035</v>
      </c>
    </row>
    <row r="22" spans="1:17" ht="14.45" customHeight="1" x14ac:dyDescent="0.2">
      <c r="A22" s="627" t="s">
        <v>562</v>
      </c>
      <c r="B22" s="628" t="s">
        <v>1865</v>
      </c>
      <c r="C22" s="628" t="s">
        <v>1926</v>
      </c>
      <c r="D22" s="628" t="s">
        <v>1979</v>
      </c>
      <c r="E22" s="628" t="s">
        <v>1980</v>
      </c>
      <c r="F22" s="637">
        <v>135</v>
      </c>
      <c r="G22" s="637">
        <v>59100</v>
      </c>
      <c r="H22" s="637">
        <v>1.1434873461806361</v>
      </c>
      <c r="I22" s="637">
        <v>437.77777777777777</v>
      </c>
      <c r="J22" s="637">
        <v>118</v>
      </c>
      <c r="K22" s="637">
        <v>51684</v>
      </c>
      <c r="L22" s="637">
        <v>1</v>
      </c>
      <c r="M22" s="637">
        <v>438</v>
      </c>
      <c r="N22" s="637">
        <v>73</v>
      </c>
      <c r="O22" s="637">
        <v>32120</v>
      </c>
      <c r="P22" s="633">
        <v>0.62146892655367236</v>
      </c>
      <c r="Q22" s="638">
        <v>440</v>
      </c>
    </row>
    <row r="23" spans="1:17" ht="14.45" customHeight="1" x14ac:dyDescent="0.2">
      <c r="A23" s="627" t="s">
        <v>562</v>
      </c>
      <c r="B23" s="628" t="s">
        <v>1865</v>
      </c>
      <c r="C23" s="628" t="s">
        <v>1926</v>
      </c>
      <c r="D23" s="628" t="s">
        <v>1995</v>
      </c>
      <c r="E23" s="628" t="s">
        <v>1996</v>
      </c>
      <c r="F23" s="637">
        <v>4</v>
      </c>
      <c r="G23" s="637">
        <v>4160</v>
      </c>
      <c r="H23" s="637">
        <v>3.935666982024598</v>
      </c>
      <c r="I23" s="637">
        <v>1040</v>
      </c>
      <c r="J23" s="637">
        <v>1</v>
      </c>
      <c r="K23" s="637">
        <v>1057</v>
      </c>
      <c r="L23" s="637">
        <v>1</v>
      </c>
      <c r="M23" s="637">
        <v>1057</v>
      </c>
      <c r="N23" s="637">
        <v>8</v>
      </c>
      <c r="O23" s="637">
        <v>8576</v>
      </c>
      <c r="P23" s="633">
        <v>8.1135288552507099</v>
      </c>
      <c r="Q23" s="638">
        <v>1072</v>
      </c>
    </row>
    <row r="24" spans="1:17" ht="14.45" customHeight="1" x14ac:dyDescent="0.2">
      <c r="A24" s="627" t="s">
        <v>562</v>
      </c>
      <c r="B24" s="628" t="s">
        <v>1865</v>
      </c>
      <c r="C24" s="628" t="s">
        <v>1926</v>
      </c>
      <c r="D24" s="628" t="s">
        <v>2096</v>
      </c>
      <c r="E24" s="628" t="s">
        <v>2097</v>
      </c>
      <c r="F24" s="637"/>
      <c r="G24" s="637"/>
      <c r="H24" s="637"/>
      <c r="I24" s="637"/>
      <c r="J24" s="637"/>
      <c r="K24" s="637"/>
      <c r="L24" s="637"/>
      <c r="M24" s="637"/>
      <c r="N24" s="637">
        <v>88</v>
      </c>
      <c r="O24" s="637">
        <v>0</v>
      </c>
      <c r="P24" s="633"/>
      <c r="Q24" s="638">
        <v>0</v>
      </c>
    </row>
    <row r="25" spans="1:17" ht="14.45" customHeight="1" x14ac:dyDescent="0.2">
      <c r="A25" s="627" t="s">
        <v>562</v>
      </c>
      <c r="B25" s="628" t="s">
        <v>1865</v>
      </c>
      <c r="C25" s="628" t="s">
        <v>1926</v>
      </c>
      <c r="D25" s="628" t="s">
        <v>2098</v>
      </c>
      <c r="E25" s="628" t="s">
        <v>2099</v>
      </c>
      <c r="F25" s="637"/>
      <c r="G25" s="637"/>
      <c r="H25" s="637"/>
      <c r="I25" s="637"/>
      <c r="J25" s="637"/>
      <c r="K25" s="637"/>
      <c r="L25" s="637"/>
      <c r="M25" s="637"/>
      <c r="N25" s="637">
        <v>28</v>
      </c>
      <c r="O25" s="637">
        <v>0</v>
      </c>
      <c r="P25" s="633"/>
      <c r="Q25" s="638">
        <v>0</v>
      </c>
    </row>
    <row r="26" spans="1:17" ht="14.45" customHeight="1" x14ac:dyDescent="0.2">
      <c r="A26" s="627" t="s">
        <v>562</v>
      </c>
      <c r="B26" s="628" t="s">
        <v>1865</v>
      </c>
      <c r="C26" s="628" t="s">
        <v>1926</v>
      </c>
      <c r="D26" s="628" t="s">
        <v>2019</v>
      </c>
      <c r="E26" s="628" t="s">
        <v>2020</v>
      </c>
      <c r="F26" s="637"/>
      <c r="G26" s="637"/>
      <c r="H26" s="637"/>
      <c r="I26" s="637"/>
      <c r="J26" s="637"/>
      <c r="K26" s="637"/>
      <c r="L26" s="637"/>
      <c r="M26" s="637"/>
      <c r="N26" s="637">
        <v>27</v>
      </c>
      <c r="O26" s="637">
        <v>0</v>
      </c>
      <c r="P26" s="633"/>
      <c r="Q26" s="638">
        <v>0</v>
      </c>
    </row>
    <row r="27" spans="1:17" ht="14.45" customHeight="1" x14ac:dyDescent="0.2">
      <c r="A27" s="627" t="s">
        <v>562</v>
      </c>
      <c r="B27" s="628" t="s">
        <v>1865</v>
      </c>
      <c r="C27" s="628" t="s">
        <v>1926</v>
      </c>
      <c r="D27" s="628" t="s">
        <v>2100</v>
      </c>
      <c r="E27" s="628" t="s">
        <v>2101</v>
      </c>
      <c r="F27" s="637"/>
      <c r="G27" s="637"/>
      <c r="H27" s="637"/>
      <c r="I27" s="637"/>
      <c r="J27" s="637"/>
      <c r="K27" s="637"/>
      <c r="L27" s="637"/>
      <c r="M27" s="637"/>
      <c r="N27" s="637">
        <v>3</v>
      </c>
      <c r="O27" s="637">
        <v>0</v>
      </c>
      <c r="P27" s="633"/>
      <c r="Q27" s="638">
        <v>0</v>
      </c>
    </row>
    <row r="28" spans="1:17" ht="14.45" customHeight="1" x14ac:dyDescent="0.2">
      <c r="A28" s="627" t="s">
        <v>562</v>
      </c>
      <c r="B28" s="628" t="s">
        <v>2102</v>
      </c>
      <c r="C28" s="628" t="s">
        <v>1926</v>
      </c>
      <c r="D28" s="628" t="s">
        <v>2111</v>
      </c>
      <c r="E28" s="628" t="s">
        <v>2112</v>
      </c>
      <c r="F28" s="637">
        <v>50</v>
      </c>
      <c r="G28" s="637">
        <v>34950</v>
      </c>
      <c r="H28" s="637">
        <v>0.6992237516005122</v>
      </c>
      <c r="I28" s="637">
        <v>699</v>
      </c>
      <c r="J28" s="637">
        <v>71</v>
      </c>
      <c r="K28" s="637">
        <v>49984</v>
      </c>
      <c r="L28" s="637">
        <v>1</v>
      </c>
      <c r="M28" s="637">
        <v>704</v>
      </c>
      <c r="N28" s="637">
        <v>50</v>
      </c>
      <c r="O28" s="637">
        <v>35400</v>
      </c>
      <c r="P28" s="633">
        <v>0.70822663252240714</v>
      </c>
      <c r="Q28" s="638">
        <v>708</v>
      </c>
    </row>
    <row r="29" spans="1:17" ht="14.45" customHeight="1" x14ac:dyDescent="0.2">
      <c r="A29" s="627" t="s">
        <v>562</v>
      </c>
      <c r="B29" s="628" t="s">
        <v>2102</v>
      </c>
      <c r="C29" s="628" t="s">
        <v>1926</v>
      </c>
      <c r="D29" s="628" t="s">
        <v>1961</v>
      </c>
      <c r="E29" s="628" t="s">
        <v>1962</v>
      </c>
      <c r="F29" s="637">
        <v>0</v>
      </c>
      <c r="G29" s="637">
        <v>0</v>
      </c>
      <c r="H29" s="637"/>
      <c r="I29" s="637"/>
      <c r="J29" s="637"/>
      <c r="K29" s="637"/>
      <c r="L29" s="637"/>
      <c r="M29" s="637"/>
      <c r="N29" s="637"/>
      <c r="O29" s="637"/>
      <c r="P29" s="633"/>
      <c r="Q29" s="638"/>
    </row>
    <row r="30" spans="1:17" ht="14.45" customHeight="1" x14ac:dyDescent="0.2">
      <c r="A30" s="627" t="s">
        <v>562</v>
      </c>
      <c r="B30" s="628" t="s">
        <v>2102</v>
      </c>
      <c r="C30" s="628" t="s">
        <v>1926</v>
      </c>
      <c r="D30" s="628" t="s">
        <v>1989</v>
      </c>
      <c r="E30" s="628" t="s">
        <v>1990</v>
      </c>
      <c r="F30" s="637">
        <v>298</v>
      </c>
      <c r="G30" s="637">
        <v>105790</v>
      </c>
      <c r="H30" s="637">
        <v>0.94409838113766575</v>
      </c>
      <c r="I30" s="637">
        <v>355</v>
      </c>
      <c r="J30" s="637">
        <v>313</v>
      </c>
      <c r="K30" s="637">
        <v>112054</v>
      </c>
      <c r="L30" s="637">
        <v>1</v>
      </c>
      <c r="M30" s="637">
        <v>358</v>
      </c>
      <c r="N30" s="637">
        <v>247</v>
      </c>
      <c r="O30" s="637">
        <v>88920</v>
      </c>
      <c r="P30" s="633">
        <v>0.79354596890784801</v>
      </c>
      <c r="Q30" s="638">
        <v>360</v>
      </c>
    </row>
    <row r="31" spans="1:17" ht="14.45" customHeight="1" x14ac:dyDescent="0.2">
      <c r="A31" s="627" t="s">
        <v>562</v>
      </c>
      <c r="B31" s="628" t="s">
        <v>2102</v>
      </c>
      <c r="C31" s="628" t="s">
        <v>1926</v>
      </c>
      <c r="D31" s="628" t="s">
        <v>2119</v>
      </c>
      <c r="E31" s="628" t="s">
        <v>2120</v>
      </c>
      <c r="F31" s="637">
        <v>18</v>
      </c>
      <c r="G31" s="637">
        <v>6322</v>
      </c>
      <c r="H31" s="637">
        <v>1.1130281690140844</v>
      </c>
      <c r="I31" s="637">
        <v>351.22222222222223</v>
      </c>
      <c r="J31" s="637">
        <v>16</v>
      </c>
      <c r="K31" s="637">
        <v>5680</v>
      </c>
      <c r="L31" s="637">
        <v>1</v>
      </c>
      <c r="M31" s="637">
        <v>355</v>
      </c>
      <c r="N31" s="637">
        <v>16</v>
      </c>
      <c r="O31" s="637">
        <v>5712</v>
      </c>
      <c r="P31" s="633">
        <v>1.0056338028169014</v>
      </c>
      <c r="Q31" s="638">
        <v>357</v>
      </c>
    </row>
    <row r="32" spans="1:17" ht="14.45" customHeight="1" x14ac:dyDescent="0.2">
      <c r="A32" s="627" t="s">
        <v>562</v>
      </c>
      <c r="B32" s="628" t="s">
        <v>2102</v>
      </c>
      <c r="C32" s="628" t="s">
        <v>1926</v>
      </c>
      <c r="D32" s="628" t="s">
        <v>1991</v>
      </c>
      <c r="E32" s="628" t="s">
        <v>1992</v>
      </c>
      <c r="F32" s="637">
        <v>252</v>
      </c>
      <c r="G32" s="637">
        <v>176904</v>
      </c>
      <c r="H32" s="637">
        <v>0.92331299550619272</v>
      </c>
      <c r="I32" s="637">
        <v>702</v>
      </c>
      <c r="J32" s="637">
        <v>271</v>
      </c>
      <c r="K32" s="637">
        <v>191597</v>
      </c>
      <c r="L32" s="637">
        <v>1</v>
      </c>
      <c r="M32" s="637">
        <v>707</v>
      </c>
      <c r="N32" s="637">
        <v>220</v>
      </c>
      <c r="O32" s="637">
        <v>156420</v>
      </c>
      <c r="P32" s="633">
        <v>0.81640109187513377</v>
      </c>
      <c r="Q32" s="638">
        <v>711</v>
      </c>
    </row>
    <row r="33" spans="1:17" ht="14.45" customHeight="1" x14ac:dyDescent="0.2">
      <c r="A33" s="627" t="s">
        <v>562</v>
      </c>
      <c r="B33" s="628" t="s">
        <v>2102</v>
      </c>
      <c r="C33" s="628" t="s">
        <v>1926</v>
      </c>
      <c r="D33" s="628" t="s">
        <v>2121</v>
      </c>
      <c r="E33" s="628" t="s">
        <v>2122</v>
      </c>
      <c r="F33" s="637">
        <v>31</v>
      </c>
      <c r="G33" s="637">
        <v>21669</v>
      </c>
      <c r="H33" s="637">
        <v>0.85499526515151514</v>
      </c>
      <c r="I33" s="637">
        <v>699</v>
      </c>
      <c r="J33" s="637">
        <v>36</v>
      </c>
      <c r="K33" s="637">
        <v>25344</v>
      </c>
      <c r="L33" s="637">
        <v>1</v>
      </c>
      <c r="M33" s="637">
        <v>704</v>
      </c>
      <c r="N33" s="637">
        <v>22</v>
      </c>
      <c r="O33" s="637">
        <v>15576</v>
      </c>
      <c r="P33" s="633">
        <v>0.61458333333333337</v>
      </c>
      <c r="Q33" s="638">
        <v>708</v>
      </c>
    </row>
    <row r="34" spans="1:17" ht="14.45" customHeight="1" x14ac:dyDescent="0.2">
      <c r="A34" s="627" t="s">
        <v>2139</v>
      </c>
      <c r="B34" s="628" t="s">
        <v>2172</v>
      </c>
      <c r="C34" s="628" t="s">
        <v>1926</v>
      </c>
      <c r="D34" s="628" t="s">
        <v>2173</v>
      </c>
      <c r="E34" s="628" t="s">
        <v>2174</v>
      </c>
      <c r="F34" s="637">
        <v>1</v>
      </c>
      <c r="G34" s="637">
        <v>49</v>
      </c>
      <c r="H34" s="637"/>
      <c r="I34" s="637">
        <v>49</v>
      </c>
      <c r="J34" s="637"/>
      <c r="K34" s="637"/>
      <c r="L34" s="637"/>
      <c r="M34" s="637"/>
      <c r="N34" s="637"/>
      <c r="O34" s="637"/>
      <c r="P34" s="633"/>
      <c r="Q34" s="638"/>
    </row>
    <row r="35" spans="1:17" ht="14.45" customHeight="1" x14ac:dyDescent="0.2">
      <c r="A35" s="627" t="s">
        <v>2139</v>
      </c>
      <c r="B35" s="628" t="s">
        <v>2175</v>
      </c>
      <c r="C35" s="628" t="s">
        <v>1926</v>
      </c>
      <c r="D35" s="628" t="s">
        <v>2176</v>
      </c>
      <c r="E35" s="628" t="s">
        <v>2177</v>
      </c>
      <c r="F35" s="637">
        <v>1</v>
      </c>
      <c r="G35" s="637">
        <v>299</v>
      </c>
      <c r="H35" s="637"/>
      <c r="I35" s="637">
        <v>299</v>
      </c>
      <c r="J35" s="637"/>
      <c r="K35" s="637"/>
      <c r="L35" s="637"/>
      <c r="M35" s="637"/>
      <c r="N35" s="637"/>
      <c r="O35" s="637"/>
      <c r="P35" s="633"/>
      <c r="Q35" s="638"/>
    </row>
    <row r="36" spans="1:17" ht="14.45" customHeight="1" x14ac:dyDescent="0.2">
      <c r="A36" s="627" t="s">
        <v>2139</v>
      </c>
      <c r="B36" s="628" t="s">
        <v>2175</v>
      </c>
      <c r="C36" s="628" t="s">
        <v>1926</v>
      </c>
      <c r="D36" s="628" t="s">
        <v>2178</v>
      </c>
      <c r="E36" s="628" t="s">
        <v>2179</v>
      </c>
      <c r="F36" s="637">
        <v>1</v>
      </c>
      <c r="G36" s="637">
        <v>10467</v>
      </c>
      <c r="H36" s="637"/>
      <c r="I36" s="637">
        <v>10467</v>
      </c>
      <c r="J36" s="637"/>
      <c r="K36" s="637"/>
      <c r="L36" s="637"/>
      <c r="M36" s="637"/>
      <c r="N36" s="637"/>
      <c r="O36" s="637"/>
      <c r="P36" s="633"/>
      <c r="Q36" s="638"/>
    </row>
    <row r="37" spans="1:17" ht="14.45" customHeight="1" x14ac:dyDescent="0.2">
      <c r="A37" s="627" t="s">
        <v>2139</v>
      </c>
      <c r="B37" s="628" t="s">
        <v>2175</v>
      </c>
      <c r="C37" s="628" t="s">
        <v>1926</v>
      </c>
      <c r="D37" s="628" t="s">
        <v>2180</v>
      </c>
      <c r="E37" s="628" t="s">
        <v>2181</v>
      </c>
      <c r="F37" s="637">
        <v>1</v>
      </c>
      <c r="G37" s="637">
        <v>11396</v>
      </c>
      <c r="H37" s="637"/>
      <c r="I37" s="637">
        <v>11396</v>
      </c>
      <c r="J37" s="637"/>
      <c r="K37" s="637"/>
      <c r="L37" s="637"/>
      <c r="M37" s="637"/>
      <c r="N37" s="637"/>
      <c r="O37" s="637"/>
      <c r="P37" s="633"/>
      <c r="Q37" s="638"/>
    </row>
    <row r="38" spans="1:17" ht="14.45" customHeight="1" x14ac:dyDescent="0.2">
      <c r="A38" s="627" t="s">
        <v>2139</v>
      </c>
      <c r="B38" s="628" t="s">
        <v>2175</v>
      </c>
      <c r="C38" s="628" t="s">
        <v>1926</v>
      </c>
      <c r="D38" s="628" t="s">
        <v>2182</v>
      </c>
      <c r="E38" s="628" t="s">
        <v>2183</v>
      </c>
      <c r="F38" s="637">
        <v>3</v>
      </c>
      <c r="G38" s="637">
        <v>1077</v>
      </c>
      <c r="H38" s="637"/>
      <c r="I38" s="637">
        <v>359</v>
      </c>
      <c r="J38" s="637"/>
      <c r="K38" s="637"/>
      <c r="L38" s="637"/>
      <c r="M38" s="637"/>
      <c r="N38" s="637"/>
      <c r="O38" s="637"/>
      <c r="P38" s="633"/>
      <c r="Q38" s="638"/>
    </row>
    <row r="39" spans="1:17" ht="14.45" customHeight="1" x14ac:dyDescent="0.2">
      <c r="A39" s="627" t="s">
        <v>2139</v>
      </c>
      <c r="B39" s="628" t="s">
        <v>2175</v>
      </c>
      <c r="C39" s="628" t="s">
        <v>1926</v>
      </c>
      <c r="D39" s="628" t="s">
        <v>2184</v>
      </c>
      <c r="E39" s="628" t="s">
        <v>2185</v>
      </c>
      <c r="F39" s="637">
        <v>6</v>
      </c>
      <c r="G39" s="637">
        <v>6636</v>
      </c>
      <c r="H39" s="637"/>
      <c r="I39" s="637">
        <v>1106</v>
      </c>
      <c r="J39" s="637"/>
      <c r="K39" s="637"/>
      <c r="L39" s="637"/>
      <c r="M39" s="637"/>
      <c r="N39" s="637"/>
      <c r="O39" s="637"/>
      <c r="P39" s="633"/>
      <c r="Q39" s="638"/>
    </row>
    <row r="40" spans="1:17" ht="14.45" customHeight="1" x14ac:dyDescent="0.2">
      <c r="A40" s="627" t="s">
        <v>2139</v>
      </c>
      <c r="B40" s="628" t="s">
        <v>2175</v>
      </c>
      <c r="C40" s="628" t="s">
        <v>1926</v>
      </c>
      <c r="D40" s="628" t="s">
        <v>2186</v>
      </c>
      <c r="E40" s="628" t="s">
        <v>2187</v>
      </c>
      <c r="F40" s="637">
        <v>1</v>
      </c>
      <c r="G40" s="637">
        <v>8806</v>
      </c>
      <c r="H40" s="637"/>
      <c r="I40" s="637">
        <v>8806</v>
      </c>
      <c r="J40" s="637"/>
      <c r="K40" s="637"/>
      <c r="L40" s="637"/>
      <c r="M40" s="637"/>
      <c r="N40" s="637"/>
      <c r="O40" s="637"/>
      <c r="P40" s="633"/>
      <c r="Q40" s="638"/>
    </row>
    <row r="41" spans="1:17" ht="14.45" customHeight="1" x14ac:dyDescent="0.2">
      <c r="A41" s="627" t="s">
        <v>2139</v>
      </c>
      <c r="B41" s="628" t="s">
        <v>2175</v>
      </c>
      <c r="C41" s="628" t="s">
        <v>1926</v>
      </c>
      <c r="D41" s="628" t="s">
        <v>2188</v>
      </c>
      <c r="E41" s="628" t="s">
        <v>2189</v>
      </c>
      <c r="F41" s="637">
        <v>6</v>
      </c>
      <c r="G41" s="637">
        <v>9768</v>
      </c>
      <c r="H41" s="637"/>
      <c r="I41" s="637">
        <v>1628</v>
      </c>
      <c r="J41" s="637"/>
      <c r="K41" s="637"/>
      <c r="L41" s="637"/>
      <c r="M41" s="637"/>
      <c r="N41" s="637"/>
      <c r="O41" s="637"/>
      <c r="P41" s="633"/>
      <c r="Q41" s="638"/>
    </row>
    <row r="42" spans="1:17" ht="14.45" customHeight="1" x14ac:dyDescent="0.2">
      <c r="A42" s="627" t="s">
        <v>2139</v>
      </c>
      <c r="B42" s="628" t="s">
        <v>2190</v>
      </c>
      <c r="C42" s="628" t="s">
        <v>1926</v>
      </c>
      <c r="D42" s="628" t="s">
        <v>2191</v>
      </c>
      <c r="E42" s="628" t="s">
        <v>2192</v>
      </c>
      <c r="F42" s="637">
        <v>1</v>
      </c>
      <c r="G42" s="637">
        <v>222</v>
      </c>
      <c r="H42" s="637"/>
      <c r="I42" s="637">
        <v>222</v>
      </c>
      <c r="J42" s="637"/>
      <c r="K42" s="637"/>
      <c r="L42" s="637"/>
      <c r="M42" s="637"/>
      <c r="N42" s="637"/>
      <c r="O42" s="637"/>
      <c r="P42" s="633"/>
      <c r="Q42" s="638"/>
    </row>
    <row r="43" spans="1:17" ht="14.45" customHeight="1" x14ac:dyDescent="0.2">
      <c r="A43" s="627" t="s">
        <v>2139</v>
      </c>
      <c r="B43" s="628" t="s">
        <v>2190</v>
      </c>
      <c r="C43" s="628" t="s">
        <v>1926</v>
      </c>
      <c r="D43" s="628" t="s">
        <v>2193</v>
      </c>
      <c r="E43" s="628" t="s">
        <v>2194</v>
      </c>
      <c r="F43" s="637">
        <v>1</v>
      </c>
      <c r="G43" s="637">
        <v>509</v>
      </c>
      <c r="H43" s="637"/>
      <c r="I43" s="637">
        <v>509</v>
      </c>
      <c r="J43" s="637"/>
      <c r="K43" s="637"/>
      <c r="L43" s="637"/>
      <c r="M43" s="637"/>
      <c r="N43" s="637"/>
      <c r="O43" s="637"/>
      <c r="P43" s="633"/>
      <c r="Q43" s="638"/>
    </row>
    <row r="44" spans="1:17" ht="14.45" customHeight="1" x14ac:dyDescent="0.2">
      <c r="A44" s="627" t="s">
        <v>2139</v>
      </c>
      <c r="B44" s="628" t="s">
        <v>2190</v>
      </c>
      <c r="C44" s="628" t="s">
        <v>1926</v>
      </c>
      <c r="D44" s="628" t="s">
        <v>2195</v>
      </c>
      <c r="E44" s="628" t="s">
        <v>2196</v>
      </c>
      <c r="F44" s="637">
        <v>244</v>
      </c>
      <c r="G44" s="637">
        <v>15860</v>
      </c>
      <c r="H44" s="637">
        <v>0.96825396825396826</v>
      </c>
      <c r="I44" s="637">
        <v>65</v>
      </c>
      <c r="J44" s="637">
        <v>252</v>
      </c>
      <c r="K44" s="637">
        <v>16380</v>
      </c>
      <c r="L44" s="637">
        <v>1</v>
      </c>
      <c r="M44" s="637">
        <v>65</v>
      </c>
      <c r="N44" s="637">
        <v>199</v>
      </c>
      <c r="O44" s="637">
        <v>13134</v>
      </c>
      <c r="P44" s="633">
        <v>0.80183150183150187</v>
      </c>
      <c r="Q44" s="638">
        <v>66</v>
      </c>
    </row>
    <row r="45" spans="1:17" ht="14.45" customHeight="1" x14ac:dyDescent="0.2">
      <c r="A45" s="627" t="s">
        <v>2139</v>
      </c>
      <c r="B45" s="628" t="s">
        <v>2190</v>
      </c>
      <c r="C45" s="628" t="s">
        <v>1926</v>
      </c>
      <c r="D45" s="628" t="s">
        <v>2197</v>
      </c>
      <c r="E45" s="628" t="s">
        <v>2198</v>
      </c>
      <c r="F45" s="637">
        <v>1</v>
      </c>
      <c r="G45" s="637">
        <v>55</v>
      </c>
      <c r="H45" s="637"/>
      <c r="I45" s="637">
        <v>55</v>
      </c>
      <c r="J45" s="637"/>
      <c r="K45" s="637"/>
      <c r="L45" s="637"/>
      <c r="M45" s="637"/>
      <c r="N45" s="637"/>
      <c r="O45" s="637"/>
      <c r="P45" s="633"/>
      <c r="Q45" s="638"/>
    </row>
    <row r="46" spans="1:17" ht="14.45" customHeight="1" x14ac:dyDescent="0.2">
      <c r="A46" s="627" t="s">
        <v>2139</v>
      </c>
      <c r="B46" s="628" t="s">
        <v>2190</v>
      </c>
      <c r="C46" s="628" t="s">
        <v>1926</v>
      </c>
      <c r="D46" s="628" t="s">
        <v>2199</v>
      </c>
      <c r="E46" s="628" t="s">
        <v>2200</v>
      </c>
      <c r="F46" s="637">
        <v>4</v>
      </c>
      <c r="G46" s="637">
        <v>310</v>
      </c>
      <c r="H46" s="637">
        <v>0.99358974358974361</v>
      </c>
      <c r="I46" s="637">
        <v>77.5</v>
      </c>
      <c r="J46" s="637">
        <v>4</v>
      </c>
      <c r="K46" s="637">
        <v>312</v>
      </c>
      <c r="L46" s="637">
        <v>1</v>
      </c>
      <c r="M46" s="637">
        <v>78</v>
      </c>
      <c r="N46" s="637"/>
      <c r="O46" s="637"/>
      <c r="P46" s="633"/>
      <c r="Q46" s="638"/>
    </row>
    <row r="47" spans="1:17" ht="14.45" customHeight="1" x14ac:dyDescent="0.2">
      <c r="A47" s="627" t="s">
        <v>2139</v>
      </c>
      <c r="B47" s="628" t="s">
        <v>2190</v>
      </c>
      <c r="C47" s="628" t="s">
        <v>1926</v>
      </c>
      <c r="D47" s="628" t="s">
        <v>2201</v>
      </c>
      <c r="E47" s="628" t="s">
        <v>2202</v>
      </c>
      <c r="F47" s="637">
        <v>12</v>
      </c>
      <c r="G47" s="637">
        <v>288</v>
      </c>
      <c r="H47" s="637">
        <v>6</v>
      </c>
      <c r="I47" s="637">
        <v>24</v>
      </c>
      <c r="J47" s="637">
        <v>2</v>
      </c>
      <c r="K47" s="637">
        <v>48</v>
      </c>
      <c r="L47" s="637">
        <v>1</v>
      </c>
      <c r="M47" s="637">
        <v>24</v>
      </c>
      <c r="N47" s="637">
        <v>4</v>
      </c>
      <c r="O47" s="637">
        <v>100</v>
      </c>
      <c r="P47" s="633">
        <v>2.0833333333333335</v>
      </c>
      <c r="Q47" s="638">
        <v>25</v>
      </c>
    </row>
    <row r="48" spans="1:17" ht="14.45" customHeight="1" x14ac:dyDescent="0.2">
      <c r="A48" s="627" t="s">
        <v>2139</v>
      </c>
      <c r="B48" s="628" t="s">
        <v>2190</v>
      </c>
      <c r="C48" s="628" t="s">
        <v>1926</v>
      </c>
      <c r="D48" s="628" t="s">
        <v>2203</v>
      </c>
      <c r="E48" s="628" t="s">
        <v>2204</v>
      </c>
      <c r="F48" s="637">
        <v>1</v>
      </c>
      <c r="G48" s="637">
        <v>66</v>
      </c>
      <c r="H48" s="637"/>
      <c r="I48" s="637">
        <v>66</v>
      </c>
      <c r="J48" s="637"/>
      <c r="K48" s="637"/>
      <c r="L48" s="637"/>
      <c r="M48" s="637"/>
      <c r="N48" s="637"/>
      <c r="O48" s="637"/>
      <c r="P48" s="633"/>
      <c r="Q48" s="638"/>
    </row>
    <row r="49" spans="1:17" ht="14.45" customHeight="1" x14ac:dyDescent="0.2">
      <c r="A49" s="627" t="s">
        <v>2139</v>
      </c>
      <c r="B49" s="628" t="s">
        <v>2190</v>
      </c>
      <c r="C49" s="628" t="s">
        <v>1926</v>
      </c>
      <c r="D49" s="628" t="s">
        <v>2205</v>
      </c>
      <c r="E49" s="628" t="s">
        <v>2206</v>
      </c>
      <c r="F49" s="637">
        <v>4</v>
      </c>
      <c r="G49" s="637">
        <v>1400</v>
      </c>
      <c r="H49" s="637"/>
      <c r="I49" s="637">
        <v>350</v>
      </c>
      <c r="J49" s="637"/>
      <c r="K49" s="637"/>
      <c r="L49" s="637"/>
      <c r="M49" s="637"/>
      <c r="N49" s="637"/>
      <c r="O49" s="637"/>
      <c r="P49" s="633"/>
      <c r="Q49" s="638"/>
    </row>
    <row r="50" spans="1:17" ht="14.45" customHeight="1" x14ac:dyDescent="0.2">
      <c r="A50" s="627" t="s">
        <v>2139</v>
      </c>
      <c r="B50" s="628" t="s">
        <v>2190</v>
      </c>
      <c r="C50" s="628" t="s">
        <v>1926</v>
      </c>
      <c r="D50" s="628" t="s">
        <v>2207</v>
      </c>
      <c r="E50" s="628" t="s">
        <v>2208</v>
      </c>
      <c r="F50" s="637">
        <v>11</v>
      </c>
      <c r="G50" s="637">
        <v>275</v>
      </c>
      <c r="H50" s="637">
        <v>5.5</v>
      </c>
      <c r="I50" s="637">
        <v>25</v>
      </c>
      <c r="J50" s="637">
        <v>2</v>
      </c>
      <c r="K50" s="637">
        <v>50</v>
      </c>
      <c r="L50" s="637">
        <v>1</v>
      </c>
      <c r="M50" s="637">
        <v>25</v>
      </c>
      <c r="N50" s="637">
        <v>4</v>
      </c>
      <c r="O50" s="637">
        <v>104</v>
      </c>
      <c r="P50" s="633">
        <v>2.08</v>
      </c>
      <c r="Q50" s="638">
        <v>26</v>
      </c>
    </row>
    <row r="51" spans="1:17" ht="14.45" customHeight="1" x14ac:dyDescent="0.2">
      <c r="A51" s="627" t="s">
        <v>2139</v>
      </c>
      <c r="B51" s="628" t="s">
        <v>2190</v>
      </c>
      <c r="C51" s="628" t="s">
        <v>1926</v>
      </c>
      <c r="D51" s="628" t="s">
        <v>2209</v>
      </c>
      <c r="E51" s="628" t="s">
        <v>2210</v>
      </c>
      <c r="F51" s="637">
        <v>1</v>
      </c>
      <c r="G51" s="637">
        <v>181</v>
      </c>
      <c r="H51" s="637"/>
      <c r="I51" s="637">
        <v>181</v>
      </c>
      <c r="J51" s="637"/>
      <c r="K51" s="637"/>
      <c r="L51" s="637"/>
      <c r="M51" s="637"/>
      <c r="N51" s="637"/>
      <c r="O51" s="637"/>
      <c r="P51" s="633"/>
      <c r="Q51" s="638"/>
    </row>
    <row r="52" spans="1:17" ht="14.45" customHeight="1" x14ac:dyDescent="0.2">
      <c r="A52" s="627" t="s">
        <v>2139</v>
      </c>
      <c r="B52" s="628" t="s">
        <v>2190</v>
      </c>
      <c r="C52" s="628" t="s">
        <v>1926</v>
      </c>
      <c r="D52" s="628" t="s">
        <v>2211</v>
      </c>
      <c r="E52" s="628" t="s">
        <v>2212</v>
      </c>
      <c r="F52" s="637">
        <v>2</v>
      </c>
      <c r="G52" s="637">
        <v>508</v>
      </c>
      <c r="H52" s="637"/>
      <c r="I52" s="637">
        <v>254</v>
      </c>
      <c r="J52" s="637"/>
      <c r="K52" s="637"/>
      <c r="L52" s="637"/>
      <c r="M52" s="637"/>
      <c r="N52" s="637"/>
      <c r="O52" s="637"/>
      <c r="P52" s="633"/>
      <c r="Q52" s="638"/>
    </row>
    <row r="53" spans="1:17" ht="14.45" customHeight="1" x14ac:dyDescent="0.2">
      <c r="A53" s="627" t="s">
        <v>2139</v>
      </c>
      <c r="B53" s="628" t="s">
        <v>2190</v>
      </c>
      <c r="C53" s="628" t="s">
        <v>1926</v>
      </c>
      <c r="D53" s="628" t="s">
        <v>2213</v>
      </c>
      <c r="E53" s="628" t="s">
        <v>2214</v>
      </c>
      <c r="F53" s="637">
        <v>1</v>
      </c>
      <c r="G53" s="637">
        <v>217</v>
      </c>
      <c r="H53" s="637"/>
      <c r="I53" s="637">
        <v>217</v>
      </c>
      <c r="J53" s="637"/>
      <c r="K53" s="637"/>
      <c r="L53" s="637"/>
      <c r="M53" s="637"/>
      <c r="N53" s="637"/>
      <c r="O53" s="637"/>
      <c r="P53" s="633"/>
      <c r="Q53" s="638"/>
    </row>
    <row r="54" spans="1:17" ht="14.45" customHeight="1" x14ac:dyDescent="0.2">
      <c r="A54" s="627" t="s">
        <v>2139</v>
      </c>
      <c r="B54" s="628" t="s">
        <v>2190</v>
      </c>
      <c r="C54" s="628" t="s">
        <v>1926</v>
      </c>
      <c r="D54" s="628" t="s">
        <v>2215</v>
      </c>
      <c r="E54" s="628" t="s">
        <v>2216</v>
      </c>
      <c r="F54" s="637">
        <v>1</v>
      </c>
      <c r="G54" s="637">
        <v>518</v>
      </c>
      <c r="H54" s="637"/>
      <c r="I54" s="637">
        <v>518</v>
      </c>
      <c r="J54" s="637"/>
      <c r="K54" s="637"/>
      <c r="L54" s="637"/>
      <c r="M54" s="637"/>
      <c r="N54" s="637"/>
      <c r="O54" s="637"/>
      <c r="P54" s="633"/>
      <c r="Q54" s="638"/>
    </row>
    <row r="55" spans="1:17" ht="14.45" customHeight="1" x14ac:dyDescent="0.2">
      <c r="A55" s="627" t="s">
        <v>2217</v>
      </c>
      <c r="B55" s="628" t="s">
        <v>2218</v>
      </c>
      <c r="C55" s="628" t="s">
        <v>1926</v>
      </c>
      <c r="D55" s="628" t="s">
        <v>2219</v>
      </c>
      <c r="E55" s="628" t="s">
        <v>2220</v>
      </c>
      <c r="F55" s="637">
        <v>1</v>
      </c>
      <c r="G55" s="637">
        <v>28</v>
      </c>
      <c r="H55" s="637">
        <v>0.5</v>
      </c>
      <c r="I55" s="637">
        <v>28</v>
      </c>
      <c r="J55" s="637">
        <v>2</v>
      </c>
      <c r="K55" s="637">
        <v>56</v>
      </c>
      <c r="L55" s="637">
        <v>1</v>
      </c>
      <c r="M55" s="637">
        <v>28</v>
      </c>
      <c r="N55" s="637"/>
      <c r="O55" s="637"/>
      <c r="P55" s="633"/>
      <c r="Q55" s="638"/>
    </row>
    <row r="56" spans="1:17" ht="14.45" customHeight="1" x14ac:dyDescent="0.2">
      <c r="A56" s="627" t="s">
        <v>2217</v>
      </c>
      <c r="B56" s="628" t="s">
        <v>2218</v>
      </c>
      <c r="C56" s="628" t="s">
        <v>1926</v>
      </c>
      <c r="D56" s="628" t="s">
        <v>2221</v>
      </c>
      <c r="E56" s="628" t="s">
        <v>2222</v>
      </c>
      <c r="F56" s="637">
        <v>1</v>
      </c>
      <c r="G56" s="637">
        <v>54</v>
      </c>
      <c r="H56" s="637"/>
      <c r="I56" s="637">
        <v>54</v>
      </c>
      <c r="J56" s="637"/>
      <c r="K56" s="637"/>
      <c r="L56" s="637"/>
      <c r="M56" s="637"/>
      <c r="N56" s="637"/>
      <c r="O56" s="637"/>
      <c r="P56" s="633"/>
      <c r="Q56" s="638"/>
    </row>
    <row r="57" spans="1:17" ht="14.45" customHeight="1" x14ac:dyDescent="0.2">
      <c r="A57" s="627" t="s">
        <v>2217</v>
      </c>
      <c r="B57" s="628" t="s">
        <v>2218</v>
      </c>
      <c r="C57" s="628" t="s">
        <v>1926</v>
      </c>
      <c r="D57" s="628" t="s">
        <v>2223</v>
      </c>
      <c r="E57" s="628" t="s">
        <v>2224</v>
      </c>
      <c r="F57" s="637">
        <v>1</v>
      </c>
      <c r="G57" s="637">
        <v>24</v>
      </c>
      <c r="H57" s="637"/>
      <c r="I57" s="637">
        <v>24</v>
      </c>
      <c r="J57" s="637"/>
      <c r="K57" s="637"/>
      <c r="L57" s="637"/>
      <c r="M57" s="637"/>
      <c r="N57" s="637"/>
      <c r="O57" s="637"/>
      <c r="P57" s="633"/>
      <c r="Q57" s="638"/>
    </row>
    <row r="58" spans="1:17" ht="14.45" customHeight="1" x14ac:dyDescent="0.2">
      <c r="A58" s="627" t="s">
        <v>2217</v>
      </c>
      <c r="B58" s="628" t="s">
        <v>2218</v>
      </c>
      <c r="C58" s="628" t="s">
        <v>1926</v>
      </c>
      <c r="D58" s="628" t="s">
        <v>2225</v>
      </c>
      <c r="E58" s="628" t="s">
        <v>2226</v>
      </c>
      <c r="F58" s="637">
        <v>1</v>
      </c>
      <c r="G58" s="637">
        <v>27</v>
      </c>
      <c r="H58" s="637">
        <v>0.5</v>
      </c>
      <c r="I58" s="637">
        <v>27</v>
      </c>
      <c r="J58" s="637">
        <v>2</v>
      </c>
      <c r="K58" s="637">
        <v>54</v>
      </c>
      <c r="L58" s="637">
        <v>1</v>
      </c>
      <c r="M58" s="637">
        <v>27</v>
      </c>
      <c r="N58" s="637"/>
      <c r="O58" s="637"/>
      <c r="P58" s="633"/>
      <c r="Q58" s="638"/>
    </row>
    <row r="59" spans="1:17" ht="14.45" customHeight="1" x14ac:dyDescent="0.2">
      <c r="A59" s="627" t="s">
        <v>2217</v>
      </c>
      <c r="B59" s="628" t="s">
        <v>2218</v>
      </c>
      <c r="C59" s="628" t="s">
        <v>1926</v>
      </c>
      <c r="D59" s="628" t="s">
        <v>2227</v>
      </c>
      <c r="E59" s="628" t="s">
        <v>2228</v>
      </c>
      <c r="F59" s="637">
        <v>1</v>
      </c>
      <c r="G59" s="637">
        <v>27</v>
      </c>
      <c r="H59" s="637">
        <v>1</v>
      </c>
      <c r="I59" s="637">
        <v>27</v>
      </c>
      <c r="J59" s="637">
        <v>1</v>
      </c>
      <c r="K59" s="637">
        <v>27</v>
      </c>
      <c r="L59" s="637">
        <v>1</v>
      </c>
      <c r="M59" s="637">
        <v>27</v>
      </c>
      <c r="N59" s="637"/>
      <c r="O59" s="637"/>
      <c r="P59" s="633"/>
      <c r="Q59" s="638"/>
    </row>
    <row r="60" spans="1:17" ht="14.45" customHeight="1" x14ac:dyDescent="0.2">
      <c r="A60" s="627" t="s">
        <v>2217</v>
      </c>
      <c r="B60" s="628" t="s">
        <v>2218</v>
      </c>
      <c r="C60" s="628" t="s">
        <v>1926</v>
      </c>
      <c r="D60" s="628" t="s">
        <v>2229</v>
      </c>
      <c r="E60" s="628" t="s">
        <v>2230</v>
      </c>
      <c r="F60" s="637">
        <v>1</v>
      </c>
      <c r="G60" s="637">
        <v>23</v>
      </c>
      <c r="H60" s="637">
        <v>0.33333333333333331</v>
      </c>
      <c r="I60" s="637">
        <v>23</v>
      </c>
      <c r="J60" s="637">
        <v>3</v>
      </c>
      <c r="K60" s="637">
        <v>69</v>
      </c>
      <c r="L60" s="637">
        <v>1</v>
      </c>
      <c r="M60" s="637">
        <v>23</v>
      </c>
      <c r="N60" s="637"/>
      <c r="O60" s="637"/>
      <c r="P60" s="633"/>
      <c r="Q60" s="638"/>
    </row>
    <row r="61" spans="1:17" ht="14.45" customHeight="1" x14ac:dyDescent="0.2">
      <c r="A61" s="627" t="s">
        <v>2217</v>
      </c>
      <c r="B61" s="628" t="s">
        <v>2218</v>
      </c>
      <c r="C61" s="628" t="s">
        <v>1926</v>
      </c>
      <c r="D61" s="628" t="s">
        <v>2231</v>
      </c>
      <c r="E61" s="628" t="s">
        <v>2232</v>
      </c>
      <c r="F61" s="637"/>
      <c r="G61" s="637"/>
      <c r="H61" s="637"/>
      <c r="I61" s="637"/>
      <c r="J61" s="637">
        <v>1</v>
      </c>
      <c r="K61" s="637">
        <v>988</v>
      </c>
      <c r="L61" s="637">
        <v>1</v>
      </c>
      <c r="M61" s="637">
        <v>988</v>
      </c>
      <c r="N61" s="637"/>
      <c r="O61" s="637"/>
      <c r="P61" s="633"/>
      <c r="Q61" s="638"/>
    </row>
    <row r="62" spans="1:17" ht="14.45" customHeight="1" x14ac:dyDescent="0.2">
      <c r="A62" s="627" t="s">
        <v>2217</v>
      </c>
      <c r="B62" s="628" t="s">
        <v>2218</v>
      </c>
      <c r="C62" s="628" t="s">
        <v>1926</v>
      </c>
      <c r="D62" s="628" t="s">
        <v>2233</v>
      </c>
      <c r="E62" s="628" t="s">
        <v>2234</v>
      </c>
      <c r="F62" s="637">
        <v>2</v>
      </c>
      <c r="G62" s="637">
        <v>34</v>
      </c>
      <c r="H62" s="637">
        <v>0.5</v>
      </c>
      <c r="I62" s="637">
        <v>17</v>
      </c>
      <c r="J62" s="637">
        <v>4</v>
      </c>
      <c r="K62" s="637">
        <v>68</v>
      </c>
      <c r="L62" s="637">
        <v>1</v>
      </c>
      <c r="M62" s="637">
        <v>17</v>
      </c>
      <c r="N62" s="637">
        <v>3</v>
      </c>
      <c r="O62" s="637">
        <v>51</v>
      </c>
      <c r="P62" s="633">
        <v>0.75</v>
      </c>
      <c r="Q62" s="638">
        <v>17</v>
      </c>
    </row>
    <row r="63" spans="1:17" ht="14.45" customHeight="1" x14ac:dyDescent="0.2">
      <c r="A63" s="627" t="s">
        <v>2217</v>
      </c>
      <c r="B63" s="628" t="s">
        <v>2218</v>
      </c>
      <c r="C63" s="628" t="s">
        <v>1926</v>
      </c>
      <c r="D63" s="628" t="s">
        <v>2235</v>
      </c>
      <c r="E63" s="628" t="s">
        <v>2236</v>
      </c>
      <c r="F63" s="637">
        <v>1</v>
      </c>
      <c r="G63" s="637">
        <v>60</v>
      </c>
      <c r="H63" s="637"/>
      <c r="I63" s="637">
        <v>60</v>
      </c>
      <c r="J63" s="637"/>
      <c r="K63" s="637"/>
      <c r="L63" s="637"/>
      <c r="M63" s="637"/>
      <c r="N63" s="637">
        <v>1</v>
      </c>
      <c r="O63" s="637">
        <v>61</v>
      </c>
      <c r="P63" s="633"/>
      <c r="Q63" s="638">
        <v>61</v>
      </c>
    </row>
    <row r="64" spans="1:17" ht="14.45" customHeight="1" x14ac:dyDescent="0.2">
      <c r="A64" s="627" t="s">
        <v>2217</v>
      </c>
      <c r="B64" s="628" t="s">
        <v>2218</v>
      </c>
      <c r="C64" s="628" t="s">
        <v>1926</v>
      </c>
      <c r="D64" s="628" t="s">
        <v>2237</v>
      </c>
      <c r="E64" s="628" t="s">
        <v>2238</v>
      </c>
      <c r="F64" s="637">
        <v>1</v>
      </c>
      <c r="G64" s="637">
        <v>19</v>
      </c>
      <c r="H64" s="637"/>
      <c r="I64" s="637">
        <v>19</v>
      </c>
      <c r="J64" s="637"/>
      <c r="K64" s="637"/>
      <c r="L64" s="637"/>
      <c r="M64" s="637"/>
      <c r="N64" s="637"/>
      <c r="O64" s="637"/>
      <c r="P64" s="633"/>
      <c r="Q64" s="638"/>
    </row>
    <row r="65" spans="1:17" ht="14.45" customHeight="1" x14ac:dyDescent="0.2">
      <c r="A65" s="627" t="s">
        <v>2217</v>
      </c>
      <c r="B65" s="628" t="s">
        <v>2218</v>
      </c>
      <c r="C65" s="628" t="s">
        <v>1926</v>
      </c>
      <c r="D65" s="628" t="s">
        <v>2239</v>
      </c>
      <c r="E65" s="628" t="s">
        <v>2240</v>
      </c>
      <c r="F65" s="637"/>
      <c r="G65" s="637"/>
      <c r="H65" s="637"/>
      <c r="I65" s="637"/>
      <c r="J65" s="637"/>
      <c r="K65" s="637"/>
      <c r="L65" s="637"/>
      <c r="M65" s="637"/>
      <c r="N65" s="637">
        <v>1</v>
      </c>
      <c r="O65" s="637">
        <v>392</v>
      </c>
      <c r="P65" s="633"/>
      <c r="Q65" s="638">
        <v>392</v>
      </c>
    </row>
    <row r="66" spans="1:17" ht="14.45" customHeight="1" x14ac:dyDescent="0.2">
      <c r="A66" s="627" t="s">
        <v>2217</v>
      </c>
      <c r="B66" s="628" t="s">
        <v>2218</v>
      </c>
      <c r="C66" s="628" t="s">
        <v>1926</v>
      </c>
      <c r="D66" s="628" t="s">
        <v>2241</v>
      </c>
      <c r="E66" s="628" t="s">
        <v>2242</v>
      </c>
      <c r="F66" s="637">
        <v>1</v>
      </c>
      <c r="G66" s="637">
        <v>313</v>
      </c>
      <c r="H66" s="637"/>
      <c r="I66" s="637">
        <v>313</v>
      </c>
      <c r="J66" s="637"/>
      <c r="K66" s="637"/>
      <c r="L66" s="637"/>
      <c r="M66" s="637"/>
      <c r="N66" s="637"/>
      <c r="O66" s="637"/>
      <c r="P66" s="633"/>
      <c r="Q66" s="638"/>
    </row>
    <row r="67" spans="1:17" ht="14.45" customHeight="1" x14ac:dyDescent="0.2">
      <c r="A67" s="627" t="s">
        <v>2217</v>
      </c>
      <c r="B67" s="628" t="s">
        <v>2218</v>
      </c>
      <c r="C67" s="628" t="s">
        <v>1926</v>
      </c>
      <c r="D67" s="628" t="s">
        <v>2243</v>
      </c>
      <c r="E67" s="628" t="s">
        <v>2244</v>
      </c>
      <c r="F67" s="637"/>
      <c r="G67" s="637"/>
      <c r="H67" s="637"/>
      <c r="I67" s="637"/>
      <c r="J67" s="637">
        <v>1</v>
      </c>
      <c r="K67" s="637">
        <v>854</v>
      </c>
      <c r="L67" s="637">
        <v>1</v>
      </c>
      <c r="M67" s="637">
        <v>854</v>
      </c>
      <c r="N67" s="637"/>
      <c r="O67" s="637"/>
      <c r="P67" s="633"/>
      <c r="Q67" s="638"/>
    </row>
    <row r="68" spans="1:17" ht="14.45" customHeight="1" x14ac:dyDescent="0.2">
      <c r="A68" s="627" t="s">
        <v>2217</v>
      </c>
      <c r="B68" s="628" t="s">
        <v>2218</v>
      </c>
      <c r="C68" s="628" t="s">
        <v>1926</v>
      </c>
      <c r="D68" s="628" t="s">
        <v>2245</v>
      </c>
      <c r="E68" s="628" t="s">
        <v>2246</v>
      </c>
      <c r="F68" s="637"/>
      <c r="G68" s="637"/>
      <c r="H68" s="637"/>
      <c r="I68" s="637"/>
      <c r="J68" s="637">
        <v>1</v>
      </c>
      <c r="K68" s="637">
        <v>188</v>
      </c>
      <c r="L68" s="637">
        <v>1</v>
      </c>
      <c r="M68" s="637">
        <v>188</v>
      </c>
      <c r="N68" s="637"/>
      <c r="O68" s="637"/>
      <c r="P68" s="633"/>
      <c r="Q68" s="638"/>
    </row>
    <row r="69" spans="1:17" ht="14.45" customHeight="1" x14ac:dyDescent="0.2">
      <c r="A69" s="627" t="s">
        <v>2217</v>
      </c>
      <c r="B69" s="628" t="s">
        <v>2218</v>
      </c>
      <c r="C69" s="628" t="s">
        <v>1926</v>
      </c>
      <c r="D69" s="628" t="s">
        <v>2247</v>
      </c>
      <c r="E69" s="628" t="s">
        <v>2248</v>
      </c>
      <c r="F69" s="637">
        <v>1</v>
      </c>
      <c r="G69" s="637">
        <v>167</v>
      </c>
      <c r="H69" s="637"/>
      <c r="I69" s="637">
        <v>167</v>
      </c>
      <c r="J69" s="637"/>
      <c r="K69" s="637"/>
      <c r="L69" s="637"/>
      <c r="M69" s="637"/>
      <c r="N69" s="637"/>
      <c r="O69" s="637"/>
      <c r="P69" s="633"/>
      <c r="Q69" s="638"/>
    </row>
    <row r="70" spans="1:17" ht="14.45" customHeight="1" x14ac:dyDescent="0.2">
      <c r="A70" s="627" t="s">
        <v>2217</v>
      </c>
      <c r="B70" s="628" t="s">
        <v>2218</v>
      </c>
      <c r="C70" s="628" t="s">
        <v>1926</v>
      </c>
      <c r="D70" s="628" t="s">
        <v>2249</v>
      </c>
      <c r="E70" s="628" t="s">
        <v>2250</v>
      </c>
      <c r="F70" s="637">
        <v>2</v>
      </c>
      <c r="G70" s="637">
        <v>728</v>
      </c>
      <c r="H70" s="637">
        <v>1.9945205479452055</v>
      </c>
      <c r="I70" s="637">
        <v>364</v>
      </c>
      <c r="J70" s="637">
        <v>1</v>
      </c>
      <c r="K70" s="637">
        <v>365</v>
      </c>
      <c r="L70" s="637">
        <v>1</v>
      </c>
      <c r="M70" s="637">
        <v>365</v>
      </c>
      <c r="N70" s="637"/>
      <c r="O70" s="637"/>
      <c r="P70" s="633"/>
      <c r="Q70" s="638"/>
    </row>
    <row r="71" spans="1:17" ht="14.45" customHeight="1" x14ac:dyDescent="0.2">
      <c r="A71" s="627" t="s">
        <v>2217</v>
      </c>
      <c r="B71" s="628" t="s">
        <v>2218</v>
      </c>
      <c r="C71" s="628" t="s">
        <v>1926</v>
      </c>
      <c r="D71" s="628" t="s">
        <v>2251</v>
      </c>
      <c r="E71" s="628" t="s">
        <v>2252</v>
      </c>
      <c r="F71" s="637">
        <v>1</v>
      </c>
      <c r="G71" s="637">
        <v>228</v>
      </c>
      <c r="H71" s="637"/>
      <c r="I71" s="637">
        <v>228</v>
      </c>
      <c r="J71" s="637"/>
      <c r="K71" s="637"/>
      <c r="L71" s="637"/>
      <c r="M71" s="637"/>
      <c r="N71" s="637"/>
      <c r="O71" s="637"/>
      <c r="P71" s="633"/>
      <c r="Q71" s="638"/>
    </row>
    <row r="72" spans="1:17" ht="14.45" customHeight="1" x14ac:dyDescent="0.2">
      <c r="A72" s="627" t="s">
        <v>2217</v>
      </c>
      <c r="B72" s="628" t="s">
        <v>2218</v>
      </c>
      <c r="C72" s="628" t="s">
        <v>1926</v>
      </c>
      <c r="D72" s="628" t="s">
        <v>2253</v>
      </c>
      <c r="E72" s="628" t="s">
        <v>2254</v>
      </c>
      <c r="F72" s="637">
        <v>4</v>
      </c>
      <c r="G72" s="637">
        <v>2248</v>
      </c>
      <c r="H72" s="637">
        <v>0.5704136006089825</v>
      </c>
      <c r="I72" s="637">
        <v>562</v>
      </c>
      <c r="J72" s="637">
        <v>7</v>
      </c>
      <c r="K72" s="637">
        <v>3941</v>
      </c>
      <c r="L72" s="637">
        <v>1</v>
      </c>
      <c r="M72" s="637">
        <v>563</v>
      </c>
      <c r="N72" s="637">
        <v>4</v>
      </c>
      <c r="O72" s="637">
        <v>2256</v>
      </c>
      <c r="P72" s="633">
        <v>0.57244354224816041</v>
      </c>
      <c r="Q72" s="638">
        <v>564</v>
      </c>
    </row>
    <row r="73" spans="1:17" ht="14.45" customHeight="1" x14ac:dyDescent="0.2">
      <c r="A73" s="627" t="s">
        <v>2217</v>
      </c>
      <c r="B73" s="628" t="s">
        <v>2218</v>
      </c>
      <c r="C73" s="628" t="s">
        <v>1926</v>
      </c>
      <c r="D73" s="628" t="s">
        <v>2255</v>
      </c>
      <c r="E73" s="628" t="s">
        <v>2256</v>
      </c>
      <c r="F73" s="637">
        <v>6</v>
      </c>
      <c r="G73" s="637">
        <v>2484</v>
      </c>
      <c r="H73" s="637">
        <v>0.99759036144578317</v>
      </c>
      <c r="I73" s="637">
        <v>414</v>
      </c>
      <c r="J73" s="637">
        <v>6</v>
      </c>
      <c r="K73" s="637">
        <v>2490</v>
      </c>
      <c r="L73" s="637">
        <v>1</v>
      </c>
      <c r="M73" s="637">
        <v>415</v>
      </c>
      <c r="N73" s="637">
        <v>4</v>
      </c>
      <c r="O73" s="637">
        <v>1664</v>
      </c>
      <c r="P73" s="633">
        <v>0.66827309236947796</v>
      </c>
      <c r="Q73" s="638">
        <v>416</v>
      </c>
    </row>
    <row r="74" spans="1:17" ht="14.45" customHeight="1" x14ac:dyDescent="0.2">
      <c r="A74" s="627" t="s">
        <v>2217</v>
      </c>
      <c r="B74" s="628" t="s">
        <v>2218</v>
      </c>
      <c r="C74" s="628" t="s">
        <v>1926</v>
      </c>
      <c r="D74" s="628" t="s">
        <v>2257</v>
      </c>
      <c r="E74" s="628" t="s">
        <v>2258</v>
      </c>
      <c r="F74" s="637">
        <v>235</v>
      </c>
      <c r="G74" s="637">
        <v>93060</v>
      </c>
      <c r="H74" s="637">
        <v>0.97670025188916876</v>
      </c>
      <c r="I74" s="637">
        <v>396</v>
      </c>
      <c r="J74" s="637">
        <v>240</v>
      </c>
      <c r="K74" s="637">
        <v>95280</v>
      </c>
      <c r="L74" s="637">
        <v>1</v>
      </c>
      <c r="M74" s="637">
        <v>397</v>
      </c>
      <c r="N74" s="637">
        <v>193</v>
      </c>
      <c r="O74" s="637">
        <v>76814</v>
      </c>
      <c r="P74" s="633">
        <v>0.80619227539882454</v>
      </c>
      <c r="Q74" s="638">
        <v>398</v>
      </c>
    </row>
    <row r="75" spans="1:17" ht="14.45" customHeight="1" x14ac:dyDescent="0.2">
      <c r="A75" s="627" t="s">
        <v>2217</v>
      </c>
      <c r="B75" s="628" t="s">
        <v>2218</v>
      </c>
      <c r="C75" s="628" t="s">
        <v>1926</v>
      </c>
      <c r="D75" s="628" t="s">
        <v>2259</v>
      </c>
      <c r="E75" s="628" t="s">
        <v>2260</v>
      </c>
      <c r="F75" s="637">
        <v>1</v>
      </c>
      <c r="G75" s="637">
        <v>30</v>
      </c>
      <c r="H75" s="637">
        <v>0.33333333333333331</v>
      </c>
      <c r="I75" s="637">
        <v>30</v>
      </c>
      <c r="J75" s="637">
        <v>3</v>
      </c>
      <c r="K75" s="637">
        <v>90</v>
      </c>
      <c r="L75" s="637">
        <v>1</v>
      </c>
      <c r="M75" s="637">
        <v>30</v>
      </c>
      <c r="N75" s="637"/>
      <c r="O75" s="637"/>
      <c r="P75" s="633"/>
      <c r="Q75" s="638"/>
    </row>
    <row r="76" spans="1:17" ht="14.45" customHeight="1" x14ac:dyDescent="0.2">
      <c r="A76" s="627" t="s">
        <v>2217</v>
      </c>
      <c r="B76" s="628" t="s">
        <v>2218</v>
      </c>
      <c r="C76" s="628" t="s">
        <v>1926</v>
      </c>
      <c r="D76" s="628" t="s">
        <v>2261</v>
      </c>
      <c r="E76" s="628" t="s">
        <v>2262</v>
      </c>
      <c r="F76" s="637">
        <v>1</v>
      </c>
      <c r="G76" s="637">
        <v>50</v>
      </c>
      <c r="H76" s="637">
        <v>1</v>
      </c>
      <c r="I76" s="637">
        <v>50</v>
      </c>
      <c r="J76" s="637">
        <v>1</v>
      </c>
      <c r="K76" s="637">
        <v>50</v>
      </c>
      <c r="L76" s="637">
        <v>1</v>
      </c>
      <c r="M76" s="637">
        <v>50</v>
      </c>
      <c r="N76" s="637">
        <v>1</v>
      </c>
      <c r="O76" s="637">
        <v>50</v>
      </c>
      <c r="P76" s="633">
        <v>1</v>
      </c>
      <c r="Q76" s="638">
        <v>50</v>
      </c>
    </row>
    <row r="77" spans="1:17" ht="14.45" customHeight="1" x14ac:dyDescent="0.2">
      <c r="A77" s="627" t="s">
        <v>2217</v>
      </c>
      <c r="B77" s="628" t="s">
        <v>2218</v>
      </c>
      <c r="C77" s="628" t="s">
        <v>1926</v>
      </c>
      <c r="D77" s="628" t="s">
        <v>2263</v>
      </c>
      <c r="E77" s="628" t="s">
        <v>2264</v>
      </c>
      <c r="F77" s="637"/>
      <c r="G77" s="637"/>
      <c r="H77" s="637"/>
      <c r="I77" s="637"/>
      <c r="J77" s="637">
        <v>1</v>
      </c>
      <c r="K77" s="637">
        <v>13</v>
      </c>
      <c r="L77" s="637">
        <v>1</v>
      </c>
      <c r="M77" s="637">
        <v>13</v>
      </c>
      <c r="N77" s="637"/>
      <c r="O77" s="637"/>
      <c r="P77" s="633"/>
      <c r="Q77" s="638"/>
    </row>
    <row r="78" spans="1:17" ht="14.45" customHeight="1" x14ac:dyDescent="0.2">
      <c r="A78" s="627" t="s">
        <v>2217</v>
      </c>
      <c r="B78" s="628" t="s">
        <v>2218</v>
      </c>
      <c r="C78" s="628" t="s">
        <v>1926</v>
      </c>
      <c r="D78" s="628" t="s">
        <v>2265</v>
      </c>
      <c r="E78" s="628" t="s">
        <v>2266</v>
      </c>
      <c r="F78" s="637">
        <v>9</v>
      </c>
      <c r="G78" s="637">
        <v>1647</v>
      </c>
      <c r="H78" s="637">
        <v>0.6885451505016722</v>
      </c>
      <c r="I78" s="637">
        <v>183</v>
      </c>
      <c r="J78" s="637">
        <v>13</v>
      </c>
      <c r="K78" s="637">
        <v>2392</v>
      </c>
      <c r="L78" s="637">
        <v>1</v>
      </c>
      <c r="M78" s="637">
        <v>184</v>
      </c>
      <c r="N78" s="637">
        <v>6</v>
      </c>
      <c r="O78" s="637">
        <v>1110</v>
      </c>
      <c r="P78" s="633">
        <v>0.46404682274247494</v>
      </c>
      <c r="Q78" s="638">
        <v>185</v>
      </c>
    </row>
    <row r="79" spans="1:17" ht="14.45" customHeight="1" x14ac:dyDescent="0.2">
      <c r="A79" s="627" t="s">
        <v>2217</v>
      </c>
      <c r="B79" s="628" t="s">
        <v>2218</v>
      </c>
      <c r="C79" s="628" t="s">
        <v>1926</v>
      </c>
      <c r="D79" s="628" t="s">
        <v>2267</v>
      </c>
      <c r="E79" s="628" t="s">
        <v>2268</v>
      </c>
      <c r="F79" s="637"/>
      <c r="G79" s="637"/>
      <c r="H79" s="637"/>
      <c r="I79" s="637"/>
      <c r="J79" s="637">
        <v>1</v>
      </c>
      <c r="K79" s="637">
        <v>73</v>
      </c>
      <c r="L79" s="637">
        <v>1</v>
      </c>
      <c r="M79" s="637">
        <v>73</v>
      </c>
      <c r="N79" s="637"/>
      <c r="O79" s="637"/>
      <c r="P79" s="633"/>
      <c r="Q79" s="638"/>
    </row>
    <row r="80" spans="1:17" ht="14.45" customHeight="1" x14ac:dyDescent="0.2">
      <c r="A80" s="627" t="s">
        <v>2217</v>
      </c>
      <c r="B80" s="628" t="s">
        <v>2218</v>
      </c>
      <c r="C80" s="628" t="s">
        <v>1926</v>
      </c>
      <c r="D80" s="628" t="s">
        <v>2269</v>
      </c>
      <c r="E80" s="628" t="s">
        <v>2270</v>
      </c>
      <c r="F80" s="637">
        <v>8</v>
      </c>
      <c r="G80" s="637">
        <v>1472</v>
      </c>
      <c r="H80" s="637">
        <v>1.3261261261261261</v>
      </c>
      <c r="I80" s="637">
        <v>184</v>
      </c>
      <c r="J80" s="637">
        <v>6</v>
      </c>
      <c r="K80" s="637">
        <v>1110</v>
      </c>
      <c r="L80" s="637">
        <v>1</v>
      </c>
      <c r="M80" s="637">
        <v>185</v>
      </c>
      <c r="N80" s="637">
        <v>4</v>
      </c>
      <c r="O80" s="637">
        <v>744</v>
      </c>
      <c r="P80" s="633">
        <v>0.67027027027027031</v>
      </c>
      <c r="Q80" s="638">
        <v>186</v>
      </c>
    </row>
    <row r="81" spans="1:17" ht="14.45" customHeight="1" x14ac:dyDescent="0.2">
      <c r="A81" s="627" t="s">
        <v>2217</v>
      </c>
      <c r="B81" s="628" t="s">
        <v>2218</v>
      </c>
      <c r="C81" s="628" t="s">
        <v>1926</v>
      </c>
      <c r="D81" s="628" t="s">
        <v>2271</v>
      </c>
      <c r="E81" s="628" t="s">
        <v>2272</v>
      </c>
      <c r="F81" s="637">
        <v>7</v>
      </c>
      <c r="G81" s="637">
        <v>1043</v>
      </c>
      <c r="H81" s="637">
        <v>0.69533333333333336</v>
      </c>
      <c r="I81" s="637">
        <v>149</v>
      </c>
      <c r="J81" s="637">
        <v>10</v>
      </c>
      <c r="K81" s="637">
        <v>1500</v>
      </c>
      <c r="L81" s="637">
        <v>1</v>
      </c>
      <c r="M81" s="637">
        <v>150</v>
      </c>
      <c r="N81" s="637">
        <v>6</v>
      </c>
      <c r="O81" s="637">
        <v>900</v>
      </c>
      <c r="P81" s="633">
        <v>0.6</v>
      </c>
      <c r="Q81" s="638">
        <v>150</v>
      </c>
    </row>
    <row r="82" spans="1:17" ht="14.45" customHeight="1" x14ac:dyDescent="0.2">
      <c r="A82" s="627" t="s">
        <v>2217</v>
      </c>
      <c r="B82" s="628" t="s">
        <v>2218</v>
      </c>
      <c r="C82" s="628" t="s">
        <v>1926</v>
      </c>
      <c r="D82" s="628" t="s">
        <v>2273</v>
      </c>
      <c r="E82" s="628" t="s">
        <v>2274</v>
      </c>
      <c r="F82" s="637">
        <v>1</v>
      </c>
      <c r="G82" s="637">
        <v>30</v>
      </c>
      <c r="H82" s="637">
        <v>0.33333333333333331</v>
      </c>
      <c r="I82" s="637">
        <v>30</v>
      </c>
      <c r="J82" s="637">
        <v>3</v>
      </c>
      <c r="K82" s="637">
        <v>90</v>
      </c>
      <c r="L82" s="637">
        <v>1</v>
      </c>
      <c r="M82" s="637">
        <v>30</v>
      </c>
      <c r="N82" s="637"/>
      <c r="O82" s="637"/>
      <c r="P82" s="633"/>
      <c r="Q82" s="638"/>
    </row>
    <row r="83" spans="1:17" ht="14.45" customHeight="1" x14ac:dyDescent="0.2">
      <c r="A83" s="627" t="s">
        <v>2217</v>
      </c>
      <c r="B83" s="628" t="s">
        <v>2218</v>
      </c>
      <c r="C83" s="628" t="s">
        <v>1926</v>
      </c>
      <c r="D83" s="628" t="s">
        <v>2275</v>
      </c>
      <c r="E83" s="628" t="s">
        <v>2276</v>
      </c>
      <c r="F83" s="637">
        <v>1</v>
      </c>
      <c r="G83" s="637">
        <v>31</v>
      </c>
      <c r="H83" s="637">
        <v>0.5</v>
      </c>
      <c r="I83" s="637">
        <v>31</v>
      </c>
      <c r="J83" s="637">
        <v>2</v>
      </c>
      <c r="K83" s="637">
        <v>62</v>
      </c>
      <c r="L83" s="637">
        <v>1</v>
      </c>
      <c r="M83" s="637">
        <v>31</v>
      </c>
      <c r="N83" s="637"/>
      <c r="O83" s="637"/>
      <c r="P83" s="633"/>
      <c r="Q83" s="638"/>
    </row>
    <row r="84" spans="1:17" ht="14.45" customHeight="1" x14ac:dyDescent="0.2">
      <c r="A84" s="627" t="s">
        <v>2217</v>
      </c>
      <c r="B84" s="628" t="s">
        <v>2218</v>
      </c>
      <c r="C84" s="628" t="s">
        <v>1926</v>
      </c>
      <c r="D84" s="628" t="s">
        <v>2277</v>
      </c>
      <c r="E84" s="628" t="s">
        <v>2278</v>
      </c>
      <c r="F84" s="637">
        <v>1</v>
      </c>
      <c r="G84" s="637">
        <v>28</v>
      </c>
      <c r="H84" s="637">
        <v>0.5</v>
      </c>
      <c r="I84" s="637">
        <v>28</v>
      </c>
      <c r="J84" s="637">
        <v>2</v>
      </c>
      <c r="K84" s="637">
        <v>56</v>
      </c>
      <c r="L84" s="637">
        <v>1</v>
      </c>
      <c r="M84" s="637">
        <v>28</v>
      </c>
      <c r="N84" s="637"/>
      <c r="O84" s="637"/>
      <c r="P84" s="633"/>
      <c r="Q84" s="638"/>
    </row>
    <row r="85" spans="1:17" ht="14.45" customHeight="1" x14ac:dyDescent="0.2">
      <c r="A85" s="627" t="s">
        <v>2217</v>
      </c>
      <c r="B85" s="628" t="s">
        <v>2218</v>
      </c>
      <c r="C85" s="628" t="s">
        <v>1926</v>
      </c>
      <c r="D85" s="628" t="s">
        <v>2279</v>
      </c>
      <c r="E85" s="628" t="s">
        <v>2280</v>
      </c>
      <c r="F85" s="637"/>
      <c r="G85" s="637"/>
      <c r="H85" s="637"/>
      <c r="I85" s="637"/>
      <c r="J85" s="637"/>
      <c r="K85" s="637"/>
      <c r="L85" s="637"/>
      <c r="M85" s="637"/>
      <c r="N85" s="637">
        <v>1</v>
      </c>
      <c r="O85" s="637">
        <v>258</v>
      </c>
      <c r="P85" s="633"/>
      <c r="Q85" s="638">
        <v>258</v>
      </c>
    </row>
    <row r="86" spans="1:17" ht="14.45" customHeight="1" x14ac:dyDescent="0.2">
      <c r="A86" s="627" t="s">
        <v>2217</v>
      </c>
      <c r="B86" s="628" t="s">
        <v>2218</v>
      </c>
      <c r="C86" s="628" t="s">
        <v>1926</v>
      </c>
      <c r="D86" s="628" t="s">
        <v>2281</v>
      </c>
      <c r="E86" s="628" t="s">
        <v>2282</v>
      </c>
      <c r="F86" s="637">
        <v>1</v>
      </c>
      <c r="G86" s="637">
        <v>26</v>
      </c>
      <c r="H86" s="637">
        <v>0.5</v>
      </c>
      <c r="I86" s="637">
        <v>26</v>
      </c>
      <c r="J86" s="637">
        <v>2</v>
      </c>
      <c r="K86" s="637">
        <v>52</v>
      </c>
      <c r="L86" s="637">
        <v>1</v>
      </c>
      <c r="M86" s="637">
        <v>26</v>
      </c>
      <c r="N86" s="637"/>
      <c r="O86" s="637"/>
      <c r="P86" s="633"/>
      <c r="Q86" s="638"/>
    </row>
    <row r="87" spans="1:17" ht="14.45" customHeight="1" x14ac:dyDescent="0.2">
      <c r="A87" s="627" t="s">
        <v>2217</v>
      </c>
      <c r="B87" s="628" t="s">
        <v>2218</v>
      </c>
      <c r="C87" s="628" t="s">
        <v>1926</v>
      </c>
      <c r="D87" s="628" t="s">
        <v>2283</v>
      </c>
      <c r="E87" s="628" t="s">
        <v>2284</v>
      </c>
      <c r="F87" s="637">
        <v>2</v>
      </c>
      <c r="G87" s="637">
        <v>66</v>
      </c>
      <c r="H87" s="637"/>
      <c r="I87" s="637">
        <v>33</v>
      </c>
      <c r="J87" s="637"/>
      <c r="K87" s="637"/>
      <c r="L87" s="637"/>
      <c r="M87" s="637"/>
      <c r="N87" s="637"/>
      <c r="O87" s="637"/>
      <c r="P87" s="633"/>
      <c r="Q87" s="638"/>
    </row>
    <row r="88" spans="1:17" ht="14.45" customHeight="1" x14ac:dyDescent="0.2">
      <c r="A88" s="627" t="s">
        <v>2217</v>
      </c>
      <c r="B88" s="628" t="s">
        <v>2218</v>
      </c>
      <c r="C88" s="628" t="s">
        <v>1926</v>
      </c>
      <c r="D88" s="628" t="s">
        <v>2285</v>
      </c>
      <c r="E88" s="628" t="s">
        <v>2286</v>
      </c>
      <c r="F88" s="637">
        <v>1</v>
      </c>
      <c r="G88" s="637">
        <v>30</v>
      </c>
      <c r="H88" s="637"/>
      <c r="I88" s="637">
        <v>30</v>
      </c>
      <c r="J88" s="637"/>
      <c r="K88" s="637"/>
      <c r="L88" s="637"/>
      <c r="M88" s="637"/>
      <c r="N88" s="637"/>
      <c r="O88" s="637"/>
      <c r="P88" s="633"/>
      <c r="Q88" s="638"/>
    </row>
    <row r="89" spans="1:17" ht="14.45" customHeight="1" x14ac:dyDescent="0.2">
      <c r="A89" s="627" t="s">
        <v>2217</v>
      </c>
      <c r="B89" s="628" t="s">
        <v>2218</v>
      </c>
      <c r="C89" s="628" t="s">
        <v>1926</v>
      </c>
      <c r="D89" s="628" t="s">
        <v>2287</v>
      </c>
      <c r="E89" s="628" t="s">
        <v>2288</v>
      </c>
      <c r="F89" s="637">
        <v>1</v>
      </c>
      <c r="G89" s="637">
        <v>205</v>
      </c>
      <c r="H89" s="637"/>
      <c r="I89" s="637">
        <v>205</v>
      </c>
      <c r="J89" s="637"/>
      <c r="K89" s="637"/>
      <c r="L89" s="637"/>
      <c r="M89" s="637"/>
      <c r="N89" s="637"/>
      <c r="O89" s="637"/>
      <c r="P89" s="633"/>
      <c r="Q89" s="638"/>
    </row>
    <row r="90" spans="1:17" ht="14.45" customHeight="1" x14ac:dyDescent="0.2">
      <c r="A90" s="627" t="s">
        <v>2217</v>
      </c>
      <c r="B90" s="628" t="s">
        <v>2218</v>
      </c>
      <c r="C90" s="628" t="s">
        <v>1926</v>
      </c>
      <c r="D90" s="628" t="s">
        <v>2289</v>
      </c>
      <c r="E90" s="628" t="s">
        <v>2290</v>
      </c>
      <c r="F90" s="637">
        <v>1</v>
      </c>
      <c r="G90" s="637">
        <v>26</v>
      </c>
      <c r="H90" s="637">
        <v>1</v>
      </c>
      <c r="I90" s="637">
        <v>26</v>
      </c>
      <c r="J90" s="637">
        <v>1</v>
      </c>
      <c r="K90" s="637">
        <v>26</v>
      </c>
      <c r="L90" s="637">
        <v>1</v>
      </c>
      <c r="M90" s="637">
        <v>26</v>
      </c>
      <c r="N90" s="637"/>
      <c r="O90" s="637"/>
      <c r="P90" s="633"/>
      <c r="Q90" s="638"/>
    </row>
    <row r="91" spans="1:17" ht="14.45" customHeight="1" x14ac:dyDescent="0.2">
      <c r="A91" s="627" t="s">
        <v>2217</v>
      </c>
      <c r="B91" s="628" t="s">
        <v>2218</v>
      </c>
      <c r="C91" s="628" t="s">
        <v>1926</v>
      </c>
      <c r="D91" s="628" t="s">
        <v>2291</v>
      </c>
      <c r="E91" s="628" t="s">
        <v>2292</v>
      </c>
      <c r="F91" s="637">
        <v>1</v>
      </c>
      <c r="G91" s="637">
        <v>84</v>
      </c>
      <c r="H91" s="637"/>
      <c r="I91" s="637">
        <v>84</v>
      </c>
      <c r="J91" s="637"/>
      <c r="K91" s="637"/>
      <c r="L91" s="637"/>
      <c r="M91" s="637"/>
      <c r="N91" s="637"/>
      <c r="O91" s="637"/>
      <c r="P91" s="633"/>
      <c r="Q91" s="638"/>
    </row>
    <row r="92" spans="1:17" ht="14.45" customHeight="1" x14ac:dyDescent="0.2">
      <c r="A92" s="627" t="s">
        <v>2217</v>
      </c>
      <c r="B92" s="628" t="s">
        <v>2218</v>
      </c>
      <c r="C92" s="628" t="s">
        <v>1926</v>
      </c>
      <c r="D92" s="628" t="s">
        <v>2293</v>
      </c>
      <c r="E92" s="628" t="s">
        <v>2294</v>
      </c>
      <c r="F92" s="637">
        <v>261</v>
      </c>
      <c r="G92" s="637">
        <v>45936</v>
      </c>
      <c r="H92" s="637">
        <v>0.94372881355932203</v>
      </c>
      <c r="I92" s="637">
        <v>176</v>
      </c>
      <c r="J92" s="637">
        <v>275</v>
      </c>
      <c r="K92" s="637">
        <v>48675</v>
      </c>
      <c r="L92" s="637">
        <v>1</v>
      </c>
      <c r="M92" s="637">
        <v>177</v>
      </c>
      <c r="N92" s="637">
        <v>229</v>
      </c>
      <c r="O92" s="637">
        <v>40762</v>
      </c>
      <c r="P92" s="633">
        <v>0.83743194658448894</v>
      </c>
      <c r="Q92" s="638">
        <v>178</v>
      </c>
    </row>
    <row r="93" spans="1:17" ht="14.45" customHeight="1" x14ac:dyDescent="0.2">
      <c r="A93" s="627" t="s">
        <v>2217</v>
      </c>
      <c r="B93" s="628" t="s">
        <v>2218</v>
      </c>
      <c r="C93" s="628" t="s">
        <v>1926</v>
      </c>
      <c r="D93" s="628" t="s">
        <v>2295</v>
      </c>
      <c r="E93" s="628" t="s">
        <v>2296</v>
      </c>
      <c r="F93" s="637">
        <v>1</v>
      </c>
      <c r="G93" s="637">
        <v>253</v>
      </c>
      <c r="H93" s="637"/>
      <c r="I93" s="637">
        <v>253</v>
      </c>
      <c r="J93" s="637"/>
      <c r="K93" s="637"/>
      <c r="L93" s="637"/>
      <c r="M93" s="637"/>
      <c r="N93" s="637"/>
      <c r="O93" s="637"/>
      <c r="P93" s="633"/>
      <c r="Q93" s="638"/>
    </row>
    <row r="94" spans="1:17" ht="14.45" customHeight="1" x14ac:dyDescent="0.2">
      <c r="A94" s="627" t="s">
        <v>2217</v>
      </c>
      <c r="B94" s="628" t="s">
        <v>2218</v>
      </c>
      <c r="C94" s="628" t="s">
        <v>1926</v>
      </c>
      <c r="D94" s="628" t="s">
        <v>2297</v>
      </c>
      <c r="E94" s="628" t="s">
        <v>2298</v>
      </c>
      <c r="F94" s="637"/>
      <c r="G94" s="637"/>
      <c r="H94" s="637"/>
      <c r="I94" s="637"/>
      <c r="J94" s="637">
        <v>1</v>
      </c>
      <c r="K94" s="637">
        <v>16</v>
      </c>
      <c r="L94" s="637">
        <v>1</v>
      </c>
      <c r="M94" s="637">
        <v>16</v>
      </c>
      <c r="N94" s="637"/>
      <c r="O94" s="637"/>
      <c r="P94" s="633"/>
      <c r="Q94" s="638"/>
    </row>
    <row r="95" spans="1:17" ht="14.45" customHeight="1" x14ac:dyDescent="0.2">
      <c r="A95" s="627" t="s">
        <v>2217</v>
      </c>
      <c r="B95" s="628" t="s">
        <v>2218</v>
      </c>
      <c r="C95" s="628" t="s">
        <v>1926</v>
      </c>
      <c r="D95" s="628" t="s">
        <v>2299</v>
      </c>
      <c r="E95" s="628" t="s">
        <v>2300</v>
      </c>
      <c r="F95" s="637">
        <v>1</v>
      </c>
      <c r="G95" s="637">
        <v>23</v>
      </c>
      <c r="H95" s="637">
        <v>1</v>
      </c>
      <c r="I95" s="637">
        <v>23</v>
      </c>
      <c r="J95" s="637">
        <v>1</v>
      </c>
      <c r="K95" s="637">
        <v>23</v>
      </c>
      <c r="L95" s="637">
        <v>1</v>
      </c>
      <c r="M95" s="637">
        <v>23</v>
      </c>
      <c r="N95" s="637"/>
      <c r="O95" s="637"/>
      <c r="P95" s="633"/>
      <c r="Q95" s="638"/>
    </row>
    <row r="96" spans="1:17" ht="14.45" customHeight="1" x14ac:dyDescent="0.2">
      <c r="A96" s="627" t="s">
        <v>2217</v>
      </c>
      <c r="B96" s="628" t="s">
        <v>2218</v>
      </c>
      <c r="C96" s="628" t="s">
        <v>1926</v>
      </c>
      <c r="D96" s="628" t="s">
        <v>2301</v>
      </c>
      <c r="E96" s="628" t="s">
        <v>2302</v>
      </c>
      <c r="F96" s="637">
        <v>1</v>
      </c>
      <c r="G96" s="637">
        <v>252</v>
      </c>
      <c r="H96" s="637"/>
      <c r="I96" s="637">
        <v>252</v>
      </c>
      <c r="J96" s="637"/>
      <c r="K96" s="637"/>
      <c r="L96" s="637"/>
      <c r="M96" s="637"/>
      <c r="N96" s="637"/>
      <c r="O96" s="637"/>
      <c r="P96" s="633"/>
      <c r="Q96" s="638"/>
    </row>
    <row r="97" spans="1:17" ht="14.45" customHeight="1" x14ac:dyDescent="0.2">
      <c r="A97" s="627" t="s">
        <v>2217</v>
      </c>
      <c r="B97" s="628" t="s">
        <v>2218</v>
      </c>
      <c r="C97" s="628" t="s">
        <v>1926</v>
      </c>
      <c r="D97" s="628" t="s">
        <v>2303</v>
      </c>
      <c r="E97" s="628" t="s">
        <v>2304</v>
      </c>
      <c r="F97" s="637">
        <v>2</v>
      </c>
      <c r="G97" s="637">
        <v>46</v>
      </c>
      <c r="H97" s="637">
        <v>0.66666666666666663</v>
      </c>
      <c r="I97" s="637">
        <v>23</v>
      </c>
      <c r="J97" s="637">
        <v>3</v>
      </c>
      <c r="K97" s="637">
        <v>69</v>
      </c>
      <c r="L97" s="637">
        <v>1</v>
      </c>
      <c r="M97" s="637">
        <v>23</v>
      </c>
      <c r="N97" s="637"/>
      <c r="O97" s="637"/>
      <c r="P97" s="633"/>
      <c r="Q97" s="638"/>
    </row>
    <row r="98" spans="1:17" ht="14.45" customHeight="1" x14ac:dyDescent="0.2">
      <c r="A98" s="627" t="s">
        <v>2217</v>
      </c>
      <c r="B98" s="628" t="s">
        <v>2218</v>
      </c>
      <c r="C98" s="628" t="s">
        <v>1926</v>
      </c>
      <c r="D98" s="628" t="s">
        <v>2305</v>
      </c>
      <c r="E98" s="628" t="s">
        <v>2306</v>
      </c>
      <c r="F98" s="637"/>
      <c r="G98" s="637"/>
      <c r="H98" s="637"/>
      <c r="I98" s="637"/>
      <c r="J98" s="637"/>
      <c r="K98" s="637"/>
      <c r="L98" s="637"/>
      <c r="M98" s="637"/>
      <c r="N98" s="637">
        <v>1</v>
      </c>
      <c r="O98" s="637">
        <v>404</v>
      </c>
      <c r="P98" s="633"/>
      <c r="Q98" s="638">
        <v>404</v>
      </c>
    </row>
    <row r="99" spans="1:17" ht="14.45" customHeight="1" x14ac:dyDescent="0.2">
      <c r="A99" s="627" t="s">
        <v>2217</v>
      </c>
      <c r="B99" s="628" t="s">
        <v>2218</v>
      </c>
      <c r="C99" s="628" t="s">
        <v>1926</v>
      </c>
      <c r="D99" s="628" t="s">
        <v>2307</v>
      </c>
      <c r="E99" s="628" t="s">
        <v>2308</v>
      </c>
      <c r="F99" s="637">
        <v>1</v>
      </c>
      <c r="G99" s="637">
        <v>170</v>
      </c>
      <c r="H99" s="637"/>
      <c r="I99" s="637">
        <v>170</v>
      </c>
      <c r="J99" s="637"/>
      <c r="K99" s="637"/>
      <c r="L99" s="637"/>
      <c r="M99" s="637"/>
      <c r="N99" s="637"/>
      <c r="O99" s="637"/>
      <c r="P99" s="633"/>
      <c r="Q99" s="638"/>
    </row>
    <row r="100" spans="1:17" ht="14.45" customHeight="1" x14ac:dyDescent="0.2">
      <c r="A100" s="627" t="s">
        <v>2217</v>
      </c>
      <c r="B100" s="628" t="s">
        <v>2218</v>
      </c>
      <c r="C100" s="628" t="s">
        <v>1926</v>
      </c>
      <c r="D100" s="628" t="s">
        <v>2309</v>
      </c>
      <c r="E100" s="628" t="s">
        <v>2310</v>
      </c>
      <c r="F100" s="637">
        <v>9</v>
      </c>
      <c r="G100" s="637">
        <v>5292</v>
      </c>
      <c r="H100" s="637">
        <v>1.796943972835314</v>
      </c>
      <c r="I100" s="637">
        <v>588</v>
      </c>
      <c r="J100" s="637">
        <v>5</v>
      </c>
      <c r="K100" s="637">
        <v>2945</v>
      </c>
      <c r="L100" s="637">
        <v>1</v>
      </c>
      <c r="M100" s="637">
        <v>589</v>
      </c>
      <c r="N100" s="637">
        <v>4</v>
      </c>
      <c r="O100" s="637">
        <v>2360</v>
      </c>
      <c r="P100" s="633">
        <v>0.80135823429541597</v>
      </c>
      <c r="Q100" s="638">
        <v>590</v>
      </c>
    </row>
    <row r="101" spans="1:17" ht="14.45" customHeight="1" x14ac:dyDescent="0.2">
      <c r="A101" s="627" t="s">
        <v>2217</v>
      </c>
      <c r="B101" s="628" t="s">
        <v>2218</v>
      </c>
      <c r="C101" s="628" t="s">
        <v>1926</v>
      </c>
      <c r="D101" s="628" t="s">
        <v>2311</v>
      </c>
      <c r="E101" s="628" t="s">
        <v>2312</v>
      </c>
      <c r="F101" s="637">
        <v>1</v>
      </c>
      <c r="G101" s="637">
        <v>29</v>
      </c>
      <c r="H101" s="637">
        <v>0.5</v>
      </c>
      <c r="I101" s="637">
        <v>29</v>
      </c>
      <c r="J101" s="637">
        <v>2</v>
      </c>
      <c r="K101" s="637">
        <v>58</v>
      </c>
      <c r="L101" s="637">
        <v>1</v>
      </c>
      <c r="M101" s="637">
        <v>29</v>
      </c>
      <c r="N101" s="637"/>
      <c r="O101" s="637"/>
      <c r="P101" s="633"/>
      <c r="Q101" s="638"/>
    </row>
    <row r="102" spans="1:17" ht="14.45" customHeight="1" x14ac:dyDescent="0.2">
      <c r="A102" s="627" t="s">
        <v>2217</v>
      </c>
      <c r="B102" s="628" t="s">
        <v>2218</v>
      </c>
      <c r="C102" s="628" t="s">
        <v>1926</v>
      </c>
      <c r="D102" s="628" t="s">
        <v>2313</v>
      </c>
      <c r="E102" s="628" t="s">
        <v>2314</v>
      </c>
      <c r="F102" s="637">
        <v>221</v>
      </c>
      <c r="G102" s="637">
        <v>3380</v>
      </c>
      <c r="H102" s="637">
        <v>0.87293388429752061</v>
      </c>
      <c r="I102" s="637">
        <v>15.294117647058824</v>
      </c>
      <c r="J102" s="637">
        <v>242</v>
      </c>
      <c r="K102" s="637">
        <v>3872</v>
      </c>
      <c r="L102" s="637">
        <v>1</v>
      </c>
      <c r="M102" s="637">
        <v>16</v>
      </c>
      <c r="N102" s="637">
        <v>195</v>
      </c>
      <c r="O102" s="637">
        <v>3120</v>
      </c>
      <c r="P102" s="633">
        <v>0.80578512396694213</v>
      </c>
      <c r="Q102" s="638">
        <v>16</v>
      </c>
    </row>
    <row r="103" spans="1:17" ht="14.45" customHeight="1" x14ac:dyDescent="0.2">
      <c r="A103" s="627" t="s">
        <v>2217</v>
      </c>
      <c r="B103" s="628" t="s">
        <v>2218</v>
      </c>
      <c r="C103" s="628" t="s">
        <v>1926</v>
      </c>
      <c r="D103" s="628" t="s">
        <v>2315</v>
      </c>
      <c r="E103" s="628" t="s">
        <v>2316</v>
      </c>
      <c r="F103" s="637">
        <v>235</v>
      </c>
      <c r="G103" s="637">
        <v>4534</v>
      </c>
      <c r="H103" s="637">
        <v>0.92530612244897958</v>
      </c>
      <c r="I103" s="637">
        <v>19.293617021276596</v>
      </c>
      <c r="J103" s="637">
        <v>245</v>
      </c>
      <c r="K103" s="637">
        <v>4900</v>
      </c>
      <c r="L103" s="637">
        <v>1</v>
      </c>
      <c r="M103" s="637">
        <v>20</v>
      </c>
      <c r="N103" s="637">
        <v>195</v>
      </c>
      <c r="O103" s="637">
        <v>3900</v>
      </c>
      <c r="P103" s="633">
        <v>0.79591836734693877</v>
      </c>
      <c r="Q103" s="638">
        <v>20</v>
      </c>
    </row>
    <row r="104" spans="1:17" ht="14.45" customHeight="1" x14ac:dyDescent="0.2">
      <c r="A104" s="627" t="s">
        <v>2217</v>
      </c>
      <c r="B104" s="628" t="s">
        <v>2218</v>
      </c>
      <c r="C104" s="628" t="s">
        <v>1926</v>
      </c>
      <c r="D104" s="628" t="s">
        <v>2317</v>
      </c>
      <c r="E104" s="628" t="s">
        <v>2318</v>
      </c>
      <c r="F104" s="637">
        <v>235</v>
      </c>
      <c r="G104" s="637">
        <v>4700</v>
      </c>
      <c r="H104" s="637">
        <v>0.95141700404858298</v>
      </c>
      <c r="I104" s="637">
        <v>20</v>
      </c>
      <c r="J104" s="637">
        <v>247</v>
      </c>
      <c r="K104" s="637">
        <v>4940</v>
      </c>
      <c r="L104" s="637">
        <v>1</v>
      </c>
      <c r="M104" s="637">
        <v>20</v>
      </c>
      <c r="N104" s="637">
        <v>195</v>
      </c>
      <c r="O104" s="637">
        <v>3900</v>
      </c>
      <c r="P104" s="633">
        <v>0.78947368421052633</v>
      </c>
      <c r="Q104" s="638">
        <v>20</v>
      </c>
    </row>
    <row r="105" spans="1:17" ht="14.45" customHeight="1" x14ac:dyDescent="0.2">
      <c r="A105" s="627" t="s">
        <v>2217</v>
      </c>
      <c r="B105" s="628" t="s">
        <v>2218</v>
      </c>
      <c r="C105" s="628" t="s">
        <v>1926</v>
      </c>
      <c r="D105" s="628" t="s">
        <v>2319</v>
      </c>
      <c r="E105" s="628" t="s">
        <v>2320</v>
      </c>
      <c r="F105" s="637">
        <v>1</v>
      </c>
      <c r="G105" s="637">
        <v>189</v>
      </c>
      <c r="H105" s="637">
        <v>0.99473684210526314</v>
      </c>
      <c r="I105" s="637">
        <v>189</v>
      </c>
      <c r="J105" s="637">
        <v>1</v>
      </c>
      <c r="K105" s="637">
        <v>190</v>
      </c>
      <c r="L105" s="637">
        <v>1</v>
      </c>
      <c r="M105" s="637">
        <v>190</v>
      </c>
      <c r="N105" s="637"/>
      <c r="O105" s="637"/>
      <c r="P105" s="633"/>
      <c r="Q105" s="638"/>
    </row>
    <row r="106" spans="1:17" ht="14.45" customHeight="1" x14ac:dyDescent="0.2">
      <c r="A106" s="627" t="s">
        <v>2217</v>
      </c>
      <c r="B106" s="628" t="s">
        <v>2218</v>
      </c>
      <c r="C106" s="628" t="s">
        <v>1926</v>
      </c>
      <c r="D106" s="628" t="s">
        <v>2321</v>
      </c>
      <c r="E106" s="628" t="s">
        <v>2322</v>
      </c>
      <c r="F106" s="637">
        <v>1</v>
      </c>
      <c r="G106" s="637">
        <v>268</v>
      </c>
      <c r="H106" s="637"/>
      <c r="I106" s="637">
        <v>268</v>
      </c>
      <c r="J106" s="637"/>
      <c r="K106" s="637"/>
      <c r="L106" s="637"/>
      <c r="M106" s="637"/>
      <c r="N106" s="637"/>
      <c r="O106" s="637"/>
      <c r="P106" s="633"/>
      <c r="Q106" s="638"/>
    </row>
    <row r="107" spans="1:17" ht="14.45" customHeight="1" x14ac:dyDescent="0.2">
      <c r="A107" s="627" t="s">
        <v>2217</v>
      </c>
      <c r="B107" s="628" t="s">
        <v>2218</v>
      </c>
      <c r="C107" s="628" t="s">
        <v>1926</v>
      </c>
      <c r="D107" s="628" t="s">
        <v>2323</v>
      </c>
      <c r="E107" s="628" t="s">
        <v>2324</v>
      </c>
      <c r="F107" s="637">
        <v>1</v>
      </c>
      <c r="G107" s="637">
        <v>173</v>
      </c>
      <c r="H107" s="637"/>
      <c r="I107" s="637">
        <v>173</v>
      </c>
      <c r="J107" s="637"/>
      <c r="K107" s="637"/>
      <c r="L107" s="637"/>
      <c r="M107" s="637"/>
      <c r="N107" s="637"/>
      <c r="O107" s="637"/>
      <c r="P107" s="633"/>
      <c r="Q107" s="638"/>
    </row>
    <row r="108" spans="1:17" ht="14.45" customHeight="1" x14ac:dyDescent="0.2">
      <c r="A108" s="627" t="s">
        <v>2217</v>
      </c>
      <c r="B108" s="628" t="s">
        <v>2218</v>
      </c>
      <c r="C108" s="628" t="s">
        <v>1926</v>
      </c>
      <c r="D108" s="628" t="s">
        <v>2325</v>
      </c>
      <c r="E108" s="628" t="s">
        <v>2326</v>
      </c>
      <c r="F108" s="637">
        <v>247</v>
      </c>
      <c r="G108" s="637">
        <v>65455</v>
      </c>
      <c r="H108" s="637">
        <v>0.94280240831964968</v>
      </c>
      <c r="I108" s="637">
        <v>265</v>
      </c>
      <c r="J108" s="637">
        <v>261</v>
      </c>
      <c r="K108" s="637">
        <v>69426</v>
      </c>
      <c r="L108" s="637">
        <v>1</v>
      </c>
      <c r="M108" s="637">
        <v>266</v>
      </c>
      <c r="N108" s="637">
        <v>227</v>
      </c>
      <c r="O108" s="637">
        <v>60609</v>
      </c>
      <c r="P108" s="633">
        <v>0.87300146919021693</v>
      </c>
      <c r="Q108" s="638">
        <v>267</v>
      </c>
    </row>
    <row r="109" spans="1:17" ht="14.45" customHeight="1" x14ac:dyDescent="0.2">
      <c r="A109" s="627" t="s">
        <v>2217</v>
      </c>
      <c r="B109" s="628" t="s">
        <v>2218</v>
      </c>
      <c r="C109" s="628" t="s">
        <v>1926</v>
      </c>
      <c r="D109" s="628" t="s">
        <v>2327</v>
      </c>
      <c r="E109" s="628" t="s">
        <v>2328</v>
      </c>
      <c r="F109" s="637">
        <v>1</v>
      </c>
      <c r="G109" s="637">
        <v>79</v>
      </c>
      <c r="H109" s="637"/>
      <c r="I109" s="637">
        <v>79</v>
      </c>
      <c r="J109" s="637"/>
      <c r="K109" s="637"/>
      <c r="L109" s="637"/>
      <c r="M109" s="637"/>
      <c r="N109" s="637"/>
      <c r="O109" s="637"/>
      <c r="P109" s="633"/>
      <c r="Q109" s="638"/>
    </row>
    <row r="110" spans="1:17" ht="14.45" customHeight="1" x14ac:dyDescent="0.2">
      <c r="A110" s="627" t="s">
        <v>2217</v>
      </c>
      <c r="B110" s="628" t="s">
        <v>2218</v>
      </c>
      <c r="C110" s="628" t="s">
        <v>1926</v>
      </c>
      <c r="D110" s="628" t="s">
        <v>2329</v>
      </c>
      <c r="E110" s="628" t="s">
        <v>2330</v>
      </c>
      <c r="F110" s="637"/>
      <c r="G110" s="637"/>
      <c r="H110" s="637"/>
      <c r="I110" s="637"/>
      <c r="J110" s="637">
        <v>1</v>
      </c>
      <c r="K110" s="637">
        <v>22</v>
      </c>
      <c r="L110" s="637">
        <v>1</v>
      </c>
      <c r="M110" s="637">
        <v>22</v>
      </c>
      <c r="N110" s="637"/>
      <c r="O110" s="637"/>
      <c r="P110" s="633"/>
      <c r="Q110" s="638"/>
    </row>
    <row r="111" spans="1:17" ht="14.45" customHeight="1" x14ac:dyDescent="0.2">
      <c r="A111" s="627" t="s">
        <v>2217</v>
      </c>
      <c r="B111" s="628" t="s">
        <v>2218</v>
      </c>
      <c r="C111" s="628" t="s">
        <v>1926</v>
      </c>
      <c r="D111" s="628" t="s">
        <v>2331</v>
      </c>
      <c r="E111" s="628" t="s">
        <v>2332</v>
      </c>
      <c r="F111" s="637">
        <v>1</v>
      </c>
      <c r="G111" s="637">
        <v>22</v>
      </c>
      <c r="H111" s="637"/>
      <c r="I111" s="637">
        <v>22</v>
      </c>
      <c r="J111" s="637"/>
      <c r="K111" s="637"/>
      <c r="L111" s="637"/>
      <c r="M111" s="637"/>
      <c r="N111" s="637"/>
      <c r="O111" s="637"/>
      <c r="P111" s="633"/>
      <c r="Q111" s="638"/>
    </row>
    <row r="112" spans="1:17" ht="14.45" customHeight="1" x14ac:dyDescent="0.2">
      <c r="A112" s="627" t="s">
        <v>2217</v>
      </c>
      <c r="B112" s="628" t="s">
        <v>2218</v>
      </c>
      <c r="C112" s="628" t="s">
        <v>1926</v>
      </c>
      <c r="D112" s="628" t="s">
        <v>2333</v>
      </c>
      <c r="E112" s="628" t="s">
        <v>2334</v>
      </c>
      <c r="F112" s="637">
        <v>1</v>
      </c>
      <c r="G112" s="637">
        <v>205</v>
      </c>
      <c r="H112" s="637"/>
      <c r="I112" s="637">
        <v>205</v>
      </c>
      <c r="J112" s="637"/>
      <c r="K112" s="637"/>
      <c r="L112" s="637"/>
      <c r="M112" s="637"/>
      <c r="N112" s="637"/>
      <c r="O112" s="637"/>
      <c r="P112" s="633"/>
      <c r="Q112" s="638"/>
    </row>
    <row r="113" spans="1:17" ht="14.45" customHeight="1" x14ac:dyDescent="0.2">
      <c r="A113" s="627" t="s">
        <v>2217</v>
      </c>
      <c r="B113" s="628" t="s">
        <v>2218</v>
      </c>
      <c r="C113" s="628" t="s">
        <v>1926</v>
      </c>
      <c r="D113" s="628" t="s">
        <v>2335</v>
      </c>
      <c r="E113" s="628" t="s">
        <v>2336</v>
      </c>
      <c r="F113" s="637">
        <v>1</v>
      </c>
      <c r="G113" s="637">
        <v>266</v>
      </c>
      <c r="H113" s="637"/>
      <c r="I113" s="637">
        <v>266</v>
      </c>
      <c r="J113" s="637"/>
      <c r="K113" s="637"/>
      <c r="L113" s="637"/>
      <c r="M113" s="637"/>
      <c r="N113" s="637"/>
      <c r="O113" s="637"/>
      <c r="P113" s="633"/>
      <c r="Q113" s="638"/>
    </row>
    <row r="114" spans="1:17" ht="14.45" customHeight="1" x14ac:dyDescent="0.2">
      <c r="A114" s="627" t="s">
        <v>2217</v>
      </c>
      <c r="B114" s="628" t="s">
        <v>2218</v>
      </c>
      <c r="C114" s="628" t="s">
        <v>1926</v>
      </c>
      <c r="D114" s="628" t="s">
        <v>2337</v>
      </c>
      <c r="E114" s="628" t="s">
        <v>2338</v>
      </c>
      <c r="F114" s="637"/>
      <c r="G114" s="637"/>
      <c r="H114" s="637"/>
      <c r="I114" s="637"/>
      <c r="J114" s="637">
        <v>1</v>
      </c>
      <c r="K114" s="637">
        <v>127</v>
      </c>
      <c r="L114" s="637">
        <v>1</v>
      </c>
      <c r="M114" s="637">
        <v>127</v>
      </c>
      <c r="N114" s="637"/>
      <c r="O114" s="637"/>
      <c r="P114" s="633"/>
      <c r="Q114" s="638"/>
    </row>
    <row r="115" spans="1:17" ht="14.45" customHeight="1" x14ac:dyDescent="0.2">
      <c r="A115" s="627" t="s">
        <v>2217</v>
      </c>
      <c r="B115" s="628" t="s">
        <v>2218</v>
      </c>
      <c r="C115" s="628" t="s">
        <v>1926</v>
      </c>
      <c r="D115" s="628" t="s">
        <v>2339</v>
      </c>
      <c r="E115" s="628" t="s">
        <v>2340</v>
      </c>
      <c r="F115" s="637"/>
      <c r="G115" s="637"/>
      <c r="H115" s="637"/>
      <c r="I115" s="637"/>
      <c r="J115" s="637">
        <v>1</v>
      </c>
      <c r="K115" s="637">
        <v>310</v>
      </c>
      <c r="L115" s="637">
        <v>1</v>
      </c>
      <c r="M115" s="637">
        <v>310</v>
      </c>
      <c r="N115" s="637"/>
      <c r="O115" s="637"/>
      <c r="P115" s="633"/>
      <c r="Q115" s="638"/>
    </row>
    <row r="116" spans="1:17" ht="14.45" customHeight="1" x14ac:dyDescent="0.2">
      <c r="A116" s="627" t="s">
        <v>2217</v>
      </c>
      <c r="B116" s="628" t="s">
        <v>2218</v>
      </c>
      <c r="C116" s="628" t="s">
        <v>1926</v>
      </c>
      <c r="D116" s="628" t="s">
        <v>2341</v>
      </c>
      <c r="E116" s="628" t="s">
        <v>2342</v>
      </c>
      <c r="F116" s="637">
        <v>256</v>
      </c>
      <c r="G116" s="637">
        <v>9472</v>
      </c>
      <c r="H116" s="637">
        <v>0.98461538461538467</v>
      </c>
      <c r="I116" s="637">
        <v>37</v>
      </c>
      <c r="J116" s="637">
        <v>260</v>
      </c>
      <c r="K116" s="637">
        <v>9620</v>
      </c>
      <c r="L116" s="637">
        <v>1</v>
      </c>
      <c r="M116" s="637">
        <v>37</v>
      </c>
      <c r="N116" s="637">
        <v>220</v>
      </c>
      <c r="O116" s="637">
        <v>8140</v>
      </c>
      <c r="P116" s="633">
        <v>0.84615384615384615</v>
      </c>
      <c r="Q116" s="638">
        <v>37</v>
      </c>
    </row>
    <row r="117" spans="1:17" ht="14.45" customHeight="1" x14ac:dyDescent="0.2">
      <c r="A117" s="627" t="s">
        <v>2217</v>
      </c>
      <c r="B117" s="628" t="s">
        <v>2218</v>
      </c>
      <c r="C117" s="628" t="s">
        <v>1926</v>
      </c>
      <c r="D117" s="628" t="s">
        <v>2343</v>
      </c>
      <c r="E117" s="628" t="s">
        <v>2344</v>
      </c>
      <c r="F117" s="637"/>
      <c r="G117" s="637"/>
      <c r="H117" s="637"/>
      <c r="I117" s="637"/>
      <c r="J117" s="637"/>
      <c r="K117" s="637"/>
      <c r="L117" s="637"/>
      <c r="M117" s="637"/>
      <c r="N117" s="637">
        <v>1</v>
      </c>
      <c r="O117" s="637">
        <v>931</v>
      </c>
      <c r="P117" s="633"/>
      <c r="Q117" s="638">
        <v>931</v>
      </c>
    </row>
    <row r="118" spans="1:17" ht="14.45" customHeight="1" x14ac:dyDescent="0.2">
      <c r="A118" s="627" t="s">
        <v>2217</v>
      </c>
      <c r="B118" s="628" t="s">
        <v>2218</v>
      </c>
      <c r="C118" s="628" t="s">
        <v>1926</v>
      </c>
      <c r="D118" s="628" t="s">
        <v>2345</v>
      </c>
      <c r="E118" s="628" t="s">
        <v>2346</v>
      </c>
      <c r="F118" s="637"/>
      <c r="G118" s="637"/>
      <c r="H118" s="637"/>
      <c r="I118" s="637"/>
      <c r="J118" s="637">
        <v>1</v>
      </c>
      <c r="K118" s="637">
        <v>94</v>
      </c>
      <c r="L118" s="637">
        <v>1</v>
      </c>
      <c r="M118" s="637">
        <v>94</v>
      </c>
      <c r="N118" s="637"/>
      <c r="O118" s="637"/>
      <c r="P118" s="633"/>
      <c r="Q118" s="638"/>
    </row>
    <row r="119" spans="1:17" ht="14.45" customHeight="1" x14ac:dyDescent="0.2">
      <c r="A119" s="627" t="s">
        <v>2217</v>
      </c>
      <c r="B119" s="628" t="s">
        <v>2347</v>
      </c>
      <c r="C119" s="628" t="s">
        <v>1926</v>
      </c>
      <c r="D119" s="628" t="s">
        <v>2348</v>
      </c>
      <c r="E119" s="628" t="s">
        <v>2349</v>
      </c>
      <c r="F119" s="637">
        <v>2</v>
      </c>
      <c r="G119" s="637">
        <v>2076</v>
      </c>
      <c r="H119" s="637"/>
      <c r="I119" s="637">
        <v>1038</v>
      </c>
      <c r="J119" s="637"/>
      <c r="K119" s="637"/>
      <c r="L119" s="637"/>
      <c r="M119" s="637"/>
      <c r="N119" s="637"/>
      <c r="O119" s="637"/>
      <c r="P119" s="633"/>
      <c r="Q119" s="638"/>
    </row>
    <row r="120" spans="1:17" ht="14.45" customHeight="1" x14ac:dyDescent="0.2">
      <c r="A120" s="627" t="s">
        <v>2350</v>
      </c>
      <c r="B120" s="628" t="s">
        <v>2351</v>
      </c>
      <c r="C120" s="628" t="s">
        <v>1866</v>
      </c>
      <c r="D120" s="628" t="s">
        <v>2352</v>
      </c>
      <c r="E120" s="628" t="s">
        <v>2353</v>
      </c>
      <c r="F120" s="637"/>
      <c r="G120" s="637"/>
      <c r="H120" s="637"/>
      <c r="I120" s="637"/>
      <c r="J120" s="637">
        <v>0.5</v>
      </c>
      <c r="K120" s="637">
        <v>728.29</v>
      </c>
      <c r="L120" s="637">
        <v>1</v>
      </c>
      <c r="M120" s="637">
        <v>1456.58</v>
      </c>
      <c r="N120" s="637"/>
      <c r="O120" s="637"/>
      <c r="P120" s="633"/>
      <c r="Q120" s="638"/>
    </row>
    <row r="121" spans="1:17" ht="14.45" customHeight="1" x14ac:dyDescent="0.2">
      <c r="A121" s="627" t="s">
        <v>2350</v>
      </c>
      <c r="B121" s="628" t="s">
        <v>2351</v>
      </c>
      <c r="C121" s="628" t="s">
        <v>1926</v>
      </c>
      <c r="D121" s="628" t="s">
        <v>2354</v>
      </c>
      <c r="E121" s="628" t="s">
        <v>2355</v>
      </c>
      <c r="F121" s="637"/>
      <c r="G121" s="637"/>
      <c r="H121" s="637"/>
      <c r="I121" s="637"/>
      <c r="J121" s="637">
        <v>3</v>
      </c>
      <c r="K121" s="637">
        <v>15486</v>
      </c>
      <c r="L121" s="637">
        <v>1</v>
      </c>
      <c r="M121" s="637">
        <v>5162</v>
      </c>
      <c r="N121" s="637"/>
      <c r="O121" s="637"/>
      <c r="P121" s="633"/>
      <c r="Q121" s="638"/>
    </row>
    <row r="122" spans="1:17" ht="14.45" customHeight="1" x14ac:dyDescent="0.2">
      <c r="A122" s="627" t="s">
        <v>2350</v>
      </c>
      <c r="B122" s="628" t="s">
        <v>2351</v>
      </c>
      <c r="C122" s="628" t="s">
        <v>1926</v>
      </c>
      <c r="D122" s="628" t="s">
        <v>2356</v>
      </c>
      <c r="E122" s="628" t="s">
        <v>2357</v>
      </c>
      <c r="F122" s="637">
        <v>1</v>
      </c>
      <c r="G122" s="637">
        <v>2050</v>
      </c>
      <c r="H122" s="637">
        <v>0.99853872381880171</v>
      </c>
      <c r="I122" s="637">
        <v>2050</v>
      </c>
      <c r="J122" s="637">
        <v>1</v>
      </c>
      <c r="K122" s="637">
        <v>2053</v>
      </c>
      <c r="L122" s="637">
        <v>1</v>
      </c>
      <c r="M122" s="637">
        <v>2053</v>
      </c>
      <c r="N122" s="637"/>
      <c r="O122" s="637"/>
      <c r="P122" s="633"/>
      <c r="Q122" s="638"/>
    </row>
    <row r="123" spans="1:17" ht="14.45" customHeight="1" x14ac:dyDescent="0.2">
      <c r="A123" s="627" t="s">
        <v>2350</v>
      </c>
      <c r="B123" s="628" t="s">
        <v>2351</v>
      </c>
      <c r="C123" s="628" t="s">
        <v>1926</v>
      </c>
      <c r="D123" s="628" t="s">
        <v>2358</v>
      </c>
      <c r="E123" s="628" t="s">
        <v>2359</v>
      </c>
      <c r="F123" s="637"/>
      <c r="G123" s="637"/>
      <c r="H123" s="637"/>
      <c r="I123" s="637"/>
      <c r="J123" s="637">
        <v>1</v>
      </c>
      <c r="K123" s="637">
        <v>2740</v>
      </c>
      <c r="L123" s="637">
        <v>1</v>
      </c>
      <c r="M123" s="637">
        <v>2740</v>
      </c>
      <c r="N123" s="637"/>
      <c r="O123" s="637"/>
      <c r="P123" s="633"/>
      <c r="Q123" s="638"/>
    </row>
    <row r="124" spans="1:17" ht="14.45" customHeight="1" x14ac:dyDescent="0.2">
      <c r="A124" s="627" t="s">
        <v>2360</v>
      </c>
      <c r="B124" s="628" t="s">
        <v>2361</v>
      </c>
      <c r="C124" s="628" t="s">
        <v>1926</v>
      </c>
      <c r="D124" s="628" t="s">
        <v>2362</v>
      </c>
      <c r="E124" s="628" t="s">
        <v>2363</v>
      </c>
      <c r="F124" s="637">
        <v>1</v>
      </c>
      <c r="G124" s="637">
        <v>164</v>
      </c>
      <c r="H124" s="637"/>
      <c r="I124" s="637">
        <v>164</v>
      </c>
      <c r="J124" s="637"/>
      <c r="K124" s="637"/>
      <c r="L124" s="637"/>
      <c r="M124" s="637"/>
      <c r="N124" s="637"/>
      <c r="O124" s="637"/>
      <c r="P124" s="633"/>
      <c r="Q124" s="638"/>
    </row>
    <row r="125" spans="1:17" ht="14.45" customHeight="1" x14ac:dyDescent="0.2">
      <c r="A125" s="627" t="s">
        <v>2364</v>
      </c>
      <c r="B125" s="628" t="s">
        <v>2365</v>
      </c>
      <c r="C125" s="628" t="s">
        <v>1926</v>
      </c>
      <c r="D125" s="628" t="s">
        <v>2366</v>
      </c>
      <c r="E125" s="628" t="s">
        <v>2367</v>
      </c>
      <c r="F125" s="637"/>
      <c r="G125" s="637"/>
      <c r="H125" s="637"/>
      <c r="I125" s="637"/>
      <c r="J125" s="637"/>
      <c r="K125" s="637"/>
      <c r="L125" s="637"/>
      <c r="M125" s="637"/>
      <c r="N125" s="637">
        <v>1</v>
      </c>
      <c r="O125" s="637">
        <v>185</v>
      </c>
      <c r="P125" s="633"/>
      <c r="Q125" s="638">
        <v>185</v>
      </c>
    </row>
    <row r="126" spans="1:17" ht="14.45" customHeight="1" x14ac:dyDescent="0.2">
      <c r="A126" s="627" t="s">
        <v>2364</v>
      </c>
      <c r="B126" s="628" t="s">
        <v>2365</v>
      </c>
      <c r="C126" s="628" t="s">
        <v>1926</v>
      </c>
      <c r="D126" s="628" t="s">
        <v>2368</v>
      </c>
      <c r="E126" s="628" t="s">
        <v>2369</v>
      </c>
      <c r="F126" s="637">
        <v>1</v>
      </c>
      <c r="G126" s="637">
        <v>350</v>
      </c>
      <c r="H126" s="637"/>
      <c r="I126" s="637">
        <v>350</v>
      </c>
      <c r="J126" s="637"/>
      <c r="K126" s="637"/>
      <c r="L126" s="637"/>
      <c r="M126" s="637"/>
      <c r="N126" s="637"/>
      <c r="O126" s="637"/>
      <c r="P126" s="633"/>
      <c r="Q126" s="638"/>
    </row>
    <row r="127" spans="1:17" ht="14.45" customHeight="1" x14ac:dyDescent="0.2">
      <c r="A127" s="627" t="s">
        <v>2364</v>
      </c>
      <c r="B127" s="628" t="s">
        <v>2365</v>
      </c>
      <c r="C127" s="628" t="s">
        <v>1926</v>
      </c>
      <c r="D127" s="628" t="s">
        <v>2173</v>
      </c>
      <c r="E127" s="628" t="s">
        <v>2174</v>
      </c>
      <c r="F127" s="637"/>
      <c r="G127" s="637"/>
      <c r="H127" s="637"/>
      <c r="I127" s="637"/>
      <c r="J127" s="637">
        <v>1</v>
      </c>
      <c r="K127" s="637">
        <v>50</v>
      </c>
      <c r="L127" s="637">
        <v>1</v>
      </c>
      <c r="M127" s="637">
        <v>50</v>
      </c>
      <c r="N127" s="637"/>
      <c r="O127" s="637"/>
      <c r="P127" s="633"/>
      <c r="Q127" s="638"/>
    </row>
    <row r="128" spans="1:17" ht="14.45" customHeight="1" x14ac:dyDescent="0.2">
      <c r="A128" s="627" t="s">
        <v>2364</v>
      </c>
      <c r="B128" s="628" t="s">
        <v>2365</v>
      </c>
      <c r="C128" s="628" t="s">
        <v>1926</v>
      </c>
      <c r="D128" s="628" t="s">
        <v>2370</v>
      </c>
      <c r="E128" s="628" t="s">
        <v>2371</v>
      </c>
      <c r="F128" s="637"/>
      <c r="G128" s="637"/>
      <c r="H128" s="637"/>
      <c r="I128" s="637"/>
      <c r="J128" s="637"/>
      <c r="K128" s="637"/>
      <c r="L128" s="637"/>
      <c r="M128" s="637"/>
      <c r="N128" s="637">
        <v>1</v>
      </c>
      <c r="O128" s="637">
        <v>39</v>
      </c>
      <c r="P128" s="633"/>
      <c r="Q128" s="638">
        <v>39</v>
      </c>
    </row>
    <row r="129" spans="1:17" ht="14.45" customHeight="1" x14ac:dyDescent="0.2">
      <c r="A129" s="627" t="s">
        <v>2364</v>
      </c>
      <c r="B129" s="628" t="s">
        <v>2365</v>
      </c>
      <c r="C129" s="628" t="s">
        <v>1926</v>
      </c>
      <c r="D129" s="628" t="s">
        <v>2372</v>
      </c>
      <c r="E129" s="628" t="s">
        <v>2373</v>
      </c>
      <c r="F129" s="637"/>
      <c r="G129" s="637"/>
      <c r="H129" s="637"/>
      <c r="I129" s="637"/>
      <c r="J129" s="637">
        <v>1</v>
      </c>
      <c r="K129" s="637">
        <v>268</v>
      </c>
      <c r="L129" s="637">
        <v>1</v>
      </c>
      <c r="M129" s="637">
        <v>268</v>
      </c>
      <c r="N129" s="637"/>
      <c r="O129" s="637"/>
      <c r="P129" s="633"/>
      <c r="Q129" s="638"/>
    </row>
    <row r="130" spans="1:17" ht="14.45" customHeight="1" x14ac:dyDescent="0.2">
      <c r="A130" s="627" t="s">
        <v>2364</v>
      </c>
      <c r="B130" s="628" t="s">
        <v>2365</v>
      </c>
      <c r="C130" s="628" t="s">
        <v>1926</v>
      </c>
      <c r="D130" s="628" t="s">
        <v>2374</v>
      </c>
      <c r="E130" s="628" t="s">
        <v>2375</v>
      </c>
      <c r="F130" s="637">
        <v>1</v>
      </c>
      <c r="G130" s="637">
        <v>496</v>
      </c>
      <c r="H130" s="637">
        <v>0.99199999999999999</v>
      </c>
      <c r="I130" s="637">
        <v>496</v>
      </c>
      <c r="J130" s="637">
        <v>1</v>
      </c>
      <c r="K130" s="637">
        <v>500</v>
      </c>
      <c r="L130" s="637">
        <v>1</v>
      </c>
      <c r="M130" s="637">
        <v>500</v>
      </c>
      <c r="N130" s="637">
        <v>1</v>
      </c>
      <c r="O130" s="637">
        <v>504</v>
      </c>
      <c r="P130" s="633">
        <v>1.008</v>
      </c>
      <c r="Q130" s="638">
        <v>504</v>
      </c>
    </row>
    <row r="131" spans="1:17" ht="14.45" customHeight="1" x14ac:dyDescent="0.2">
      <c r="A131" s="627" t="s">
        <v>2364</v>
      </c>
      <c r="B131" s="628" t="s">
        <v>2365</v>
      </c>
      <c r="C131" s="628" t="s">
        <v>1926</v>
      </c>
      <c r="D131" s="628" t="s">
        <v>2376</v>
      </c>
      <c r="E131" s="628" t="s">
        <v>2377</v>
      </c>
      <c r="F131" s="637">
        <v>4</v>
      </c>
      <c r="G131" s="637">
        <v>344</v>
      </c>
      <c r="H131" s="637">
        <v>0.4942528735632184</v>
      </c>
      <c r="I131" s="637">
        <v>86</v>
      </c>
      <c r="J131" s="637">
        <v>8</v>
      </c>
      <c r="K131" s="637">
        <v>696</v>
      </c>
      <c r="L131" s="637">
        <v>1</v>
      </c>
      <c r="M131" s="637">
        <v>87</v>
      </c>
      <c r="N131" s="637">
        <v>4</v>
      </c>
      <c r="O131" s="637">
        <v>352</v>
      </c>
      <c r="P131" s="633">
        <v>0.50574712643678166</v>
      </c>
      <c r="Q131" s="638">
        <v>88</v>
      </c>
    </row>
    <row r="132" spans="1:17" ht="14.45" customHeight="1" x14ac:dyDescent="0.2">
      <c r="A132" s="627" t="s">
        <v>2364</v>
      </c>
      <c r="B132" s="628" t="s">
        <v>2365</v>
      </c>
      <c r="C132" s="628" t="s">
        <v>1926</v>
      </c>
      <c r="D132" s="628" t="s">
        <v>2378</v>
      </c>
      <c r="E132" s="628" t="s">
        <v>2379</v>
      </c>
      <c r="F132" s="637">
        <v>1</v>
      </c>
      <c r="G132" s="637">
        <v>177</v>
      </c>
      <c r="H132" s="637">
        <v>0.9943820224719101</v>
      </c>
      <c r="I132" s="637">
        <v>177</v>
      </c>
      <c r="J132" s="637">
        <v>1</v>
      </c>
      <c r="K132" s="637">
        <v>178</v>
      </c>
      <c r="L132" s="637">
        <v>1</v>
      </c>
      <c r="M132" s="637">
        <v>178</v>
      </c>
      <c r="N132" s="637"/>
      <c r="O132" s="637"/>
      <c r="P132" s="633"/>
      <c r="Q132" s="638"/>
    </row>
    <row r="133" spans="1:17" ht="14.45" customHeight="1" x14ac:dyDescent="0.2">
      <c r="A133" s="627" t="s">
        <v>2364</v>
      </c>
      <c r="B133" s="628" t="s">
        <v>2365</v>
      </c>
      <c r="C133" s="628" t="s">
        <v>1926</v>
      </c>
      <c r="D133" s="628" t="s">
        <v>2380</v>
      </c>
      <c r="E133" s="628" t="s">
        <v>2381</v>
      </c>
      <c r="F133" s="637"/>
      <c r="G133" s="637"/>
      <c r="H133" s="637"/>
      <c r="I133" s="637"/>
      <c r="J133" s="637">
        <v>1</v>
      </c>
      <c r="K133" s="637">
        <v>267</v>
      </c>
      <c r="L133" s="637">
        <v>1</v>
      </c>
      <c r="M133" s="637">
        <v>267</v>
      </c>
      <c r="N133" s="637"/>
      <c r="O133" s="637"/>
      <c r="P133" s="633"/>
      <c r="Q133" s="638"/>
    </row>
    <row r="134" spans="1:17" ht="14.45" customHeight="1" x14ac:dyDescent="0.2">
      <c r="A134" s="627" t="s">
        <v>2364</v>
      </c>
      <c r="B134" s="628" t="s">
        <v>2365</v>
      </c>
      <c r="C134" s="628" t="s">
        <v>1926</v>
      </c>
      <c r="D134" s="628" t="s">
        <v>2382</v>
      </c>
      <c r="E134" s="628" t="s">
        <v>2383</v>
      </c>
      <c r="F134" s="637">
        <v>1</v>
      </c>
      <c r="G134" s="637">
        <v>108</v>
      </c>
      <c r="H134" s="637">
        <v>0.99082568807339455</v>
      </c>
      <c r="I134" s="637">
        <v>108</v>
      </c>
      <c r="J134" s="637">
        <v>1</v>
      </c>
      <c r="K134" s="637">
        <v>109</v>
      </c>
      <c r="L134" s="637">
        <v>1</v>
      </c>
      <c r="M134" s="637">
        <v>109</v>
      </c>
      <c r="N134" s="637">
        <v>1</v>
      </c>
      <c r="O134" s="637">
        <v>110</v>
      </c>
      <c r="P134" s="633">
        <v>1.0091743119266054</v>
      </c>
      <c r="Q134" s="638">
        <v>110</v>
      </c>
    </row>
    <row r="135" spans="1:17" ht="14.45" customHeight="1" x14ac:dyDescent="0.2">
      <c r="A135" s="627" t="s">
        <v>2364</v>
      </c>
      <c r="B135" s="628" t="s">
        <v>2365</v>
      </c>
      <c r="C135" s="628" t="s">
        <v>1926</v>
      </c>
      <c r="D135" s="628" t="s">
        <v>2384</v>
      </c>
      <c r="E135" s="628" t="s">
        <v>2385</v>
      </c>
      <c r="F135" s="637"/>
      <c r="G135" s="637"/>
      <c r="H135" s="637"/>
      <c r="I135" s="637"/>
      <c r="J135" s="637"/>
      <c r="K135" s="637"/>
      <c r="L135" s="637"/>
      <c r="M135" s="637"/>
      <c r="N135" s="637">
        <v>2</v>
      </c>
      <c r="O135" s="637">
        <v>636</v>
      </c>
      <c r="P135" s="633"/>
      <c r="Q135" s="638">
        <v>318</v>
      </c>
    </row>
    <row r="136" spans="1:17" ht="14.45" customHeight="1" x14ac:dyDescent="0.2">
      <c r="A136" s="627" t="s">
        <v>2386</v>
      </c>
      <c r="B136" s="628" t="s">
        <v>2387</v>
      </c>
      <c r="C136" s="628" t="s">
        <v>1926</v>
      </c>
      <c r="D136" s="628" t="s">
        <v>2388</v>
      </c>
      <c r="E136" s="628" t="s">
        <v>2389</v>
      </c>
      <c r="F136" s="637"/>
      <c r="G136" s="637"/>
      <c r="H136" s="637"/>
      <c r="I136" s="637"/>
      <c r="J136" s="637"/>
      <c r="K136" s="637"/>
      <c r="L136" s="637"/>
      <c r="M136" s="637"/>
      <c r="N136" s="637">
        <v>6</v>
      </c>
      <c r="O136" s="637">
        <v>6450</v>
      </c>
      <c r="P136" s="633"/>
      <c r="Q136" s="638">
        <v>1075</v>
      </c>
    </row>
    <row r="137" spans="1:17" ht="14.45" customHeight="1" x14ac:dyDescent="0.2">
      <c r="A137" s="627" t="s">
        <v>2386</v>
      </c>
      <c r="B137" s="628" t="s">
        <v>2387</v>
      </c>
      <c r="C137" s="628" t="s">
        <v>1926</v>
      </c>
      <c r="D137" s="628" t="s">
        <v>2390</v>
      </c>
      <c r="E137" s="628" t="s">
        <v>2391</v>
      </c>
      <c r="F137" s="637"/>
      <c r="G137" s="637"/>
      <c r="H137" s="637"/>
      <c r="I137" s="637"/>
      <c r="J137" s="637">
        <v>6</v>
      </c>
      <c r="K137" s="637">
        <v>282</v>
      </c>
      <c r="L137" s="637">
        <v>1</v>
      </c>
      <c r="M137" s="637">
        <v>47</v>
      </c>
      <c r="N137" s="637"/>
      <c r="O137" s="637"/>
      <c r="P137" s="633"/>
      <c r="Q137" s="638"/>
    </row>
    <row r="138" spans="1:17" ht="14.45" customHeight="1" x14ac:dyDescent="0.2">
      <c r="A138" s="627" t="s">
        <v>2386</v>
      </c>
      <c r="B138" s="628" t="s">
        <v>2387</v>
      </c>
      <c r="C138" s="628" t="s">
        <v>1926</v>
      </c>
      <c r="D138" s="628" t="s">
        <v>2392</v>
      </c>
      <c r="E138" s="628" t="s">
        <v>2393</v>
      </c>
      <c r="F138" s="637">
        <v>2</v>
      </c>
      <c r="G138" s="637">
        <v>694</v>
      </c>
      <c r="H138" s="637"/>
      <c r="I138" s="637">
        <v>347</v>
      </c>
      <c r="J138" s="637"/>
      <c r="K138" s="637"/>
      <c r="L138" s="637"/>
      <c r="M138" s="637"/>
      <c r="N138" s="637"/>
      <c r="O138" s="637"/>
      <c r="P138" s="633"/>
      <c r="Q138" s="638"/>
    </row>
    <row r="139" spans="1:17" ht="14.45" customHeight="1" x14ac:dyDescent="0.2">
      <c r="A139" s="627" t="s">
        <v>2386</v>
      </c>
      <c r="B139" s="628" t="s">
        <v>2387</v>
      </c>
      <c r="C139" s="628" t="s">
        <v>1926</v>
      </c>
      <c r="D139" s="628" t="s">
        <v>2394</v>
      </c>
      <c r="E139" s="628" t="s">
        <v>2395</v>
      </c>
      <c r="F139" s="637">
        <v>2</v>
      </c>
      <c r="G139" s="637">
        <v>754</v>
      </c>
      <c r="H139" s="637"/>
      <c r="I139" s="637">
        <v>377</v>
      </c>
      <c r="J139" s="637"/>
      <c r="K139" s="637"/>
      <c r="L139" s="637"/>
      <c r="M139" s="637"/>
      <c r="N139" s="637"/>
      <c r="O139" s="637"/>
      <c r="P139" s="633"/>
      <c r="Q139" s="638"/>
    </row>
    <row r="140" spans="1:17" ht="14.45" customHeight="1" x14ac:dyDescent="0.2">
      <c r="A140" s="627" t="s">
        <v>2386</v>
      </c>
      <c r="B140" s="628" t="s">
        <v>2387</v>
      </c>
      <c r="C140" s="628" t="s">
        <v>1926</v>
      </c>
      <c r="D140" s="628" t="s">
        <v>2396</v>
      </c>
      <c r="E140" s="628" t="s">
        <v>2397</v>
      </c>
      <c r="F140" s="637"/>
      <c r="G140" s="637"/>
      <c r="H140" s="637"/>
      <c r="I140" s="637"/>
      <c r="J140" s="637"/>
      <c r="K140" s="637"/>
      <c r="L140" s="637"/>
      <c r="M140" s="637"/>
      <c r="N140" s="637">
        <v>1</v>
      </c>
      <c r="O140" s="637">
        <v>139</v>
      </c>
      <c r="P140" s="633"/>
      <c r="Q140" s="638">
        <v>139</v>
      </c>
    </row>
    <row r="141" spans="1:17" ht="14.45" customHeight="1" x14ac:dyDescent="0.2">
      <c r="A141" s="627" t="s">
        <v>2386</v>
      </c>
      <c r="B141" s="628" t="s">
        <v>2387</v>
      </c>
      <c r="C141" s="628" t="s">
        <v>1926</v>
      </c>
      <c r="D141" s="628" t="s">
        <v>2398</v>
      </c>
      <c r="E141" s="628" t="s">
        <v>2399</v>
      </c>
      <c r="F141" s="637"/>
      <c r="G141" s="637"/>
      <c r="H141" s="637"/>
      <c r="I141" s="637"/>
      <c r="J141" s="637">
        <v>1</v>
      </c>
      <c r="K141" s="637">
        <v>67</v>
      </c>
      <c r="L141" s="637">
        <v>1</v>
      </c>
      <c r="M141" s="637">
        <v>67</v>
      </c>
      <c r="N141" s="637"/>
      <c r="O141" s="637"/>
      <c r="P141" s="633"/>
      <c r="Q141" s="638"/>
    </row>
    <row r="142" spans="1:17" ht="14.45" customHeight="1" x14ac:dyDescent="0.2">
      <c r="A142" s="627" t="s">
        <v>2386</v>
      </c>
      <c r="B142" s="628" t="s">
        <v>2387</v>
      </c>
      <c r="C142" s="628" t="s">
        <v>1926</v>
      </c>
      <c r="D142" s="628" t="s">
        <v>2400</v>
      </c>
      <c r="E142" s="628" t="s">
        <v>2401</v>
      </c>
      <c r="F142" s="637"/>
      <c r="G142" s="637"/>
      <c r="H142" s="637"/>
      <c r="I142" s="637"/>
      <c r="J142" s="637">
        <v>3</v>
      </c>
      <c r="K142" s="637">
        <v>987</v>
      </c>
      <c r="L142" s="637">
        <v>1</v>
      </c>
      <c r="M142" s="637">
        <v>329</v>
      </c>
      <c r="N142" s="637"/>
      <c r="O142" s="637"/>
      <c r="P142" s="633"/>
      <c r="Q142" s="638"/>
    </row>
    <row r="143" spans="1:17" ht="14.45" customHeight="1" x14ac:dyDescent="0.2">
      <c r="A143" s="627" t="s">
        <v>2386</v>
      </c>
      <c r="B143" s="628" t="s">
        <v>2387</v>
      </c>
      <c r="C143" s="628" t="s">
        <v>1926</v>
      </c>
      <c r="D143" s="628" t="s">
        <v>2402</v>
      </c>
      <c r="E143" s="628" t="s">
        <v>2403</v>
      </c>
      <c r="F143" s="637"/>
      <c r="G143" s="637"/>
      <c r="H143" s="637"/>
      <c r="I143" s="637"/>
      <c r="J143" s="637"/>
      <c r="K143" s="637"/>
      <c r="L143" s="637"/>
      <c r="M143" s="637"/>
      <c r="N143" s="637">
        <v>6</v>
      </c>
      <c r="O143" s="637">
        <v>5364</v>
      </c>
      <c r="P143" s="633"/>
      <c r="Q143" s="638">
        <v>894</v>
      </c>
    </row>
    <row r="144" spans="1:17" ht="14.45" customHeight="1" thickBot="1" x14ac:dyDescent="0.25">
      <c r="A144" s="619" t="s">
        <v>2386</v>
      </c>
      <c r="B144" s="620" t="s">
        <v>2387</v>
      </c>
      <c r="C144" s="620" t="s">
        <v>1926</v>
      </c>
      <c r="D144" s="620" t="s">
        <v>2404</v>
      </c>
      <c r="E144" s="620" t="s">
        <v>2405</v>
      </c>
      <c r="F144" s="639"/>
      <c r="G144" s="639"/>
      <c r="H144" s="639"/>
      <c r="I144" s="639"/>
      <c r="J144" s="639">
        <v>1</v>
      </c>
      <c r="K144" s="639">
        <v>262</v>
      </c>
      <c r="L144" s="639">
        <v>1</v>
      </c>
      <c r="M144" s="639">
        <v>262</v>
      </c>
      <c r="N144" s="639">
        <v>2</v>
      </c>
      <c r="O144" s="639">
        <v>528</v>
      </c>
      <c r="P144" s="625">
        <v>2.0152671755725189</v>
      </c>
      <c r="Q144" s="640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F58B652-186A-4FD9-8FDB-746E0B11CE3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970" t="s">
        <v>180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1702</v>
      </c>
      <c r="D3" s="193">
        <f>SUBTOTAL(9,D6:D1048576)</f>
        <v>1811</v>
      </c>
      <c r="E3" s="193">
        <f>SUBTOTAL(9,E6:E1048576)</f>
        <v>1471</v>
      </c>
      <c r="F3" s="194">
        <f>IF(OR(E3=0,D3=0),"",E3/D3)</f>
        <v>0.81225842076200994</v>
      </c>
      <c r="G3" s="387">
        <f>SUBTOTAL(9,G6:G1048576)</f>
        <v>1535.5521000000003</v>
      </c>
      <c r="H3" s="388">
        <f>SUBTOTAL(9,H6:H1048576)</f>
        <v>1635.8174999999997</v>
      </c>
      <c r="I3" s="388">
        <f>SUBTOTAL(9,I6:I1048576)</f>
        <v>1340.2395000000006</v>
      </c>
      <c r="J3" s="194">
        <f>IF(OR(I3=0,H3=0),"",I3/H3)</f>
        <v>0.81930869427671538</v>
      </c>
      <c r="K3" s="387">
        <f>SUBTOTAL(9,K6:K1048576)</f>
        <v>68.08</v>
      </c>
      <c r="L3" s="388">
        <f>SUBTOTAL(9,L6:L1048576)</f>
        <v>72.44</v>
      </c>
      <c r="M3" s="388">
        <f>SUBTOTAL(9,M6:M1048576)</f>
        <v>58.84</v>
      </c>
      <c r="N3" s="195">
        <f>IF(OR(M3=0,E3=0),"",M3*1000/E3)</f>
        <v>40</v>
      </c>
    </row>
    <row r="4" spans="1:14" ht="14.45" customHeight="1" x14ac:dyDescent="0.2">
      <c r="A4" s="972" t="s">
        <v>89</v>
      </c>
      <c r="B4" s="974" t="s">
        <v>11</v>
      </c>
      <c r="C4" s="976" t="s">
        <v>90</v>
      </c>
      <c r="D4" s="976"/>
      <c r="E4" s="976"/>
      <c r="F4" s="977"/>
      <c r="G4" s="978" t="s">
        <v>263</v>
      </c>
      <c r="H4" s="976"/>
      <c r="I4" s="976"/>
      <c r="J4" s="977"/>
      <c r="K4" s="978" t="s">
        <v>91</v>
      </c>
      <c r="L4" s="976"/>
      <c r="M4" s="976"/>
      <c r="N4" s="979"/>
    </row>
    <row r="5" spans="1:14" ht="14.45" customHeight="1" thickBot="1" x14ac:dyDescent="0.25">
      <c r="A5" s="973"/>
      <c r="B5" s="975"/>
      <c r="C5" s="766">
        <v>2018</v>
      </c>
      <c r="D5" s="766">
        <v>2019</v>
      </c>
      <c r="E5" s="766">
        <v>2020</v>
      </c>
      <c r="F5" s="767" t="s">
        <v>2</v>
      </c>
      <c r="G5" s="771">
        <v>2018</v>
      </c>
      <c r="H5" s="766">
        <v>2019</v>
      </c>
      <c r="I5" s="766">
        <v>2020</v>
      </c>
      <c r="J5" s="767" t="s">
        <v>2</v>
      </c>
      <c r="K5" s="771">
        <v>2018</v>
      </c>
      <c r="L5" s="766">
        <v>2019</v>
      </c>
      <c r="M5" s="766">
        <v>2020</v>
      </c>
      <c r="N5" s="772" t="s">
        <v>92</v>
      </c>
    </row>
    <row r="6" spans="1:14" ht="14.45" customHeight="1" thickBot="1" x14ac:dyDescent="0.25">
      <c r="A6" s="764" t="s">
        <v>2109</v>
      </c>
      <c r="B6" s="765" t="s">
        <v>2407</v>
      </c>
      <c r="C6" s="768">
        <v>1702</v>
      </c>
      <c r="D6" s="769">
        <v>1811</v>
      </c>
      <c r="E6" s="769">
        <v>1471</v>
      </c>
      <c r="F6" s="770"/>
      <c r="G6" s="768">
        <v>1535.5521000000003</v>
      </c>
      <c r="H6" s="769">
        <v>1635.8174999999997</v>
      </c>
      <c r="I6" s="769">
        <v>1340.2395000000006</v>
      </c>
      <c r="J6" s="770"/>
      <c r="K6" s="768">
        <v>68.08</v>
      </c>
      <c r="L6" s="769">
        <v>72.44</v>
      </c>
      <c r="M6" s="769">
        <v>58.84</v>
      </c>
      <c r="N6" s="773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EBEDEC7-DF2F-4B62-B418-74760CD85D5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2021-02-09T14:01:35Z</dcterms:modified>
</cp:coreProperties>
</file>