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BD9C9B4-22B8-4B61-A455-303264AD2AC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23" i="431"/>
  <c r="J16" i="431"/>
  <c r="K9" i="431"/>
  <c r="K17" i="431"/>
  <c r="L10" i="431"/>
  <c r="L18" i="431"/>
  <c r="M11" i="431"/>
  <c r="N12" i="431"/>
  <c r="O13" i="431"/>
  <c r="P14" i="431"/>
  <c r="Q15" i="431"/>
  <c r="E20" i="431"/>
  <c r="K18" i="431"/>
  <c r="M12" i="431"/>
  <c r="N21" i="431"/>
  <c r="O22" i="431"/>
  <c r="L12" i="431"/>
  <c r="Q10" i="431"/>
  <c r="C10" i="431"/>
  <c r="D11" i="431"/>
  <c r="D19" i="431"/>
  <c r="E12" i="431"/>
  <c r="F13" i="431"/>
  <c r="G22" i="431"/>
  <c r="H23" i="431"/>
  <c r="J17" i="431"/>
  <c r="L11" i="431"/>
  <c r="N13" i="431"/>
  <c r="P15" i="431"/>
  <c r="M1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N22" i="431"/>
  <c r="O23" i="431"/>
  <c r="P16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P20" i="431"/>
  <c r="L20" i="431"/>
  <c r="Q17" i="431"/>
  <c r="P17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21" i="431"/>
  <c r="J14" i="431"/>
  <c r="J22" i="431"/>
  <c r="K15" i="431"/>
  <c r="K23" i="431"/>
  <c r="L16" i="431"/>
  <c r="M17" i="431"/>
  <c r="N10" i="431"/>
  <c r="O11" i="431"/>
  <c r="O19" i="431"/>
  <c r="Q13" i="431"/>
  <c r="Q16" i="431"/>
  <c r="O15" i="431"/>
  <c r="I13" i="431"/>
  <c r="M9" i="431"/>
  <c r="N18" i="431"/>
  <c r="P12" i="431"/>
  <c r="Q21" i="431"/>
  <c r="M21" i="431"/>
  <c r="Q18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I15" i="431"/>
  <c r="M19" i="431"/>
  <c r="N20" i="431"/>
  <c r="O21" i="431"/>
  <c r="P22" i="431"/>
  <c r="Q23" i="431"/>
  <c r="C18" i="431"/>
  <c r="F21" i="431"/>
  <c r="G14" i="431"/>
  <c r="H15" i="431"/>
  <c r="I16" i="431"/>
  <c r="J9" i="431"/>
  <c r="K10" i="431"/>
  <c r="L19" i="431"/>
  <c r="M20" i="431"/>
  <c r="O14" i="431"/>
  <c r="P23" i="431"/>
  <c r="N14" i="431"/>
  <c r="Q9" i="431"/>
  <c r="R9" i="431" l="1"/>
  <c r="S9" i="431"/>
  <c r="S23" i="431"/>
  <c r="R23" i="431"/>
  <c r="S22" i="431"/>
  <c r="R22" i="431"/>
  <c r="S14" i="431"/>
  <c r="R14" i="431"/>
  <c r="R18" i="431"/>
  <c r="S18" i="431"/>
  <c r="S21" i="431"/>
  <c r="R21" i="431"/>
  <c r="R16" i="431"/>
  <c r="S16" i="431"/>
  <c r="S13" i="431"/>
  <c r="R13" i="431"/>
  <c r="R20" i="431"/>
  <c r="S20" i="431"/>
  <c r="S12" i="431"/>
  <c r="R12" i="431"/>
  <c r="S17" i="431"/>
  <c r="R17" i="431"/>
  <c r="S19" i="431"/>
  <c r="R19" i="431"/>
  <c r="R11" i="431"/>
  <c r="S11" i="431"/>
  <c r="R10" i="431"/>
  <c r="S10" i="431"/>
  <c r="S15" i="431"/>
  <c r="R15" i="431"/>
  <c r="O8" i="431"/>
  <c r="G8" i="431"/>
  <c r="J8" i="431"/>
  <c r="P8" i="431"/>
  <c r="K8" i="431"/>
  <c r="H8" i="431"/>
  <c r="E8" i="431"/>
  <c r="F8" i="431"/>
  <c r="D8" i="431"/>
  <c r="Q8" i="431"/>
  <c r="M8" i="431"/>
  <c r="C8" i="431"/>
  <c r="L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9" i="414"/>
  <c r="C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Q3" i="345" l="1"/>
  <c r="S3" i="347"/>
  <c r="Q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<sst xmlns="http://schemas.openxmlformats.org/spreadsheetml/2006/main" count="13684" uniqueCount="1904">
  <si>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</si>
  <si>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</si>
  <si>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</si>
  <si>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</si>
  <si>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</si>
  <si>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</si>
  <si>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</si>
  <si>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</si>
  <si>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</si>
  <si>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</si>
  <si>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</si>
  <si>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</si>
  <si>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</si>
  <si>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</si>
  <si>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</si>
  <si>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</si>
  <si>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</si>
  <si>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</si>
  <si>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</si>
  <si>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</si>
  <si>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</si>
  <si>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</si>
  <si>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</si>
  <si>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</si>
  <si>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</si>
  <si>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</si>
  <si>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</si>
  <si>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</si>
  <si>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</si>
  <si>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</si>
  <si>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</si>
  <si>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</si>
  <si>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</si>
  <si>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</si>
  <si>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</si>
  <si>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</si>
  <si>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</si>
  <si>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</si>
  <si>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</si>
  <si>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</si>
  <si>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</si>
  <si>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</si>
  <si>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</si>
  <si>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</si>
  <si>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</si>
  <si>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</si>
  <si>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</si>
  <si>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</si>
  <si>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</si>
  <si>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</si>
  <si>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</si>
  <si>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</si>
  <si>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</si>
  <si>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</si>
  <si>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</si>
  <si>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</si>
  <si>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</si>
  <si>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</si>
  <si>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</si>
  <si>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</si>
  <si>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</si>
  <si>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</si>
  <si>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</si>
  <si>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</si>
  <si>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</si>
  <si>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</si>
  <si>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</si>
  <si>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</si>
  <si>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</si>
  <si>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</si>
  <si>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</si>
  <si>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</si>
  <si>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</si>
  <si>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</si>
  <si>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</si>
  <si>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</si>
  <si>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</si>
  <si>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</si>
  <si>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</si>
  <si>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</si>
  <si>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</si>
  <si>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</si>
  <si>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</si>
  <si>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</si>
  <si>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</si>
  <si>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</si>
  <si>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</si>
  <si>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</si>
  <si>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</si>
  <si>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</si>
  <si>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</si>
  <si>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</si>
  <si>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</si>
  <si>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</si>
  <si>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</si>
  <si>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</si>
  <si>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</si>
  <si>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</si>
  <si>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</si>
  <si>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</si>
  <si>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</si>
  <si>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</si>
  <si>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</si>
  <si>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</si>
  <si>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</si>
  <si>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</si>
  <si>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</si>
  <si>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</si>
  <si>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</si>
  <si>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</si>
  <si>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</si>
  <si>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</si>
  <si>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</si>
  <si>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</si>
  <si>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</si>
  <si>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</si>
  <si>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</si>
  <si>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</si>
  <si>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</si>
  <si>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</si>
  <si>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</si>
  <si>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</si>
  <si>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</si>
  <si>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</si>
  <si>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</si>
  <si>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</si>
  <si>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</si>
  <si>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</si>
  <si>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</si>
  <si>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</si>
  <si>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</si>
  <si>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</si>
  <si>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</si>
  <si>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</si>
  <si>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</si>
  <si>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</si>
  <si>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</si>
  <si>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</si>
  <si>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</si>
  <si>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</si>
  <si>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</si>
  <si>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</si>
  <si>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</si>
  <si>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</si>
  <si>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</si>
  <si>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</si>
  <si>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</si>
  <si>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</si>
  <si>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</si>
  <si>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</si>
  <si>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</si>
  <si>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</si>
  <si>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</si>
  <si>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</si>
  <si>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</si>
  <si>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</si>
  <si>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</si>
  <si>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</si>
  <si>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</si>
  <si>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</si>
  <si>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</si>
  <si>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</si>
  <si>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</si>
  <si>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</si>
  <si>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</si>
  <si>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</si>
  <si>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</si>
  <si>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</si>
  <si>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</si>
  <si>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</si>
  <si>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</si>
  <si>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</si>
  <si>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</si>
  <si>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</si>
  <si>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</si>
  <si>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</si>
  <si>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</si>
  <si>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</si>
  <si>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</si>
  <si>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</si>
  <si>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</si>
  <si>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</si>
  <si>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</si>
  <si>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</si>
  <si>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</si>
  <si>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</si>
  <si>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</si>
  <si>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</si>
  <si>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</si>
  <si>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</si>
  <si>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</si>
  <si>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</si>
  <si>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</si>
  <si>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</si>
  <si>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</si>
  <si>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</si>
  <si>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</si>
  <si>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</si>
  <si>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</si>
  <si>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</si>
  <si>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</si>
  <si>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</si>
  <si>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</si>
  <si>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</si>
  <si>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</si>
  <si>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</si>
  <si>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</si>
  <si>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</si>
  <si>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</si>
  <si>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</si>
  <si>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</si>
  <si>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</si>
  <si>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</si>
  <si>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</si>
  <si>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</si>
  <si>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</si>
  <si>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</si>
  <si>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</si>
  <si>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</si>
  <si>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</si>
  <si>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</si>
  <si>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</si>
  <si>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</si>
  <si>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</si>
  <si>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</si>
  <si>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</si>
  <si>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</si>
  <si>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</si>
  <si>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</si>
  <si>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</si>
  <si>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</si>
  <si>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</si>
  <si>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</si>
  <si>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</si>
  <si>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</si>
  <si>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</si>
  <si>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</si>
  <si>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</si>
  <si>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</si>
  <si>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</si>
  <si>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</si>
  <si>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</si>
  <si>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</si>
  <si>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</si>
  <si>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</si>
  <si>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</si>
  <si>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</si>
  <si>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</si>
  <si>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</si>
  <si>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</si>
  <si>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</si>
  <si>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</si>
  <si>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</si>
  <si>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</si>
  <si>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</si>
  <si>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</si>
  <si>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</si>
  <si>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</si>
  <si>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</si>
  <si>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</si>
  <si>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</si>
  <si>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</si>
  <si>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</si>
  <si>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</si>
  <si>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</si>
  <si>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</si>
  <si>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</si>
  <si>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</si>
  <si>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</si>
  <si>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</si>
  <si>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</si>
  <si>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</si>
  <si>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</si>
  <si>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</si>
  <si>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</si>
  <si>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</si>
  <si>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</si>
  <si>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</si>
  <si>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</si>
  <si>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</si>
  <si>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</si>
  <si>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</si>
  <si>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</si>
  <si>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</si>
  <si>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</si>
  <si>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</si>
  <si>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</si>
  <si>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</si>
  <si>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</si>
  <si>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</si>
  <si>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</si>
  <si>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</si>
  <si>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</si>
  <si>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</si>
  <si>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</si>
  <si>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</si>
  <si>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</si>
  <si>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</si>
  <si>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</si>
  <si>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</si>
  <si>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</si>
  <si>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</si>
  <si>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</si>
  <si>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</si>
  <si>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</si>
  <si>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</si>
  <si>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</si>
  <si>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</si>
  <si>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</si>
  <si>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</si>
  <si>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</si>
  <si>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</si>
  <si>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</si>
  <si>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</si>
  <si>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</si>
  <si>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</si>
  <si>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</si>
  <si>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</si>
  <si>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</si>
  <si>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</si>
  <si>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</si>
  <si>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</si>
  <si>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</si>
  <si>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</si>
  <si>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</si>
  <si>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</si>
  <si>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</si>
  <si>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</si>
  <si>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</si>
  <si>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</si>
  <si>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</si>
  <si>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</si>
  <si>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</si>
  <si>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</si>
  <si>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</si>
  <si>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</si>
  <si>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</si>
  <si>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</si>
  <si>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</si>
  <si>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</si>
  <si>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</si>
  <si>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</si>
  <si>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</si>
  <si>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</si>
  <si>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</si>
  <si>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</si>
  <si>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</si>
  <si>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</si>
  <si>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</si>
  <si>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</si>
  <si>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</si>
  <si>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</si>
  <si>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</si>
  <si>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</si>
  <si>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</si>
  <si>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</si>
  <si>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</si>
  <si>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</si>
  <si>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</si>
  <si>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</si>
  <si>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</si>
  <si>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</si>
  <si>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</si>
  <si>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</si>
  <si>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</si>
  <si>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</si>
  <si>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</si>
  <si>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</si>
  <si>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</si>
  <si>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</si>
  <si>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</si>
  <si>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</si>
  <si>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</si>
  <si>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</si>
  <si>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</si>
  <si>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</si>
  <si>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</si>
  <si>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</si>
  <si>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</si>
  <si>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</si>
  <si>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</si>
  <si>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</si>
  <si>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</si>
  <si>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</si>
  <si>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</si>
  <si>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</si>
  <si>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</si>
  <si>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</si>
  <si>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</si>
  <si>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</si>
  <si>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</si>
  <si>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</si>
  <si>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</si>
  <si>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</si>
  <si>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</si>
  <si>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</si>
  <si>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</si>
  <si>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</si>
  <si>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</si>
  <si>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</si>
  <si>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</si>
  <si>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</si>
  <si>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</si>
  <si>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</si>
  <si>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</si>
  <si>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</si>
  <si>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</si>
  <si>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</si>
  <si>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</si>
  <si>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</si>
  <si>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</si>
  <si>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</si>
  <si>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</si>
  <si>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</si>
  <si>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</si>
  <si>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</si>
  <si>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</si>
  <si>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</si>
  <si>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</si>
  <si>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</si>
  <si>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</si>
  <si>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</si>
  <si>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</si>
  <si>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</si>
  <si>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</si>
  <si>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</si>
  <si>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</si>
  <si>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</si>
  <si>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</si>
  <si>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</si>
  <si>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</si>
  <si>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</si>
  <si>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</si>
  <si>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</si>
  <si>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</si>
  <si>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</si>
  <si>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</si>
  <si>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</si>
  <si>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</si>
  <si>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</si>
  <si>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</si>
  <si>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</si>
  <si>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</si>
  <si>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</si>
  <si>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</si>
  <si>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</si>
  <si>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</si>
  <si>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</si>
  <si>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</si>
  <si>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</si>
  <si>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</si>
  <si>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</si>
  <si>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</si>
  <si>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</si>
  <si>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</si>
  <si>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</si>
  <si>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</si>
  <si>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</si>
  <si>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</si>
  <si>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</si>
  <si>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</si>
  <si>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</si>
  <si>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</si>
  <si>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</si>
  <si>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</si>
  <si>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</si>
  <si>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</si>
  <si>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</si>
  <si>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</si>
  <si>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</si>
  <si>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</si>
  <si>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</si>
  <si>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</si>
  <si>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</si>
  <si>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</si>
  <si>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</si>
  <si>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</si>
  <si>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</si>
  <si>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</si>
  <si>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</si>
  <si>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</si>
  <si>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</si>
  <si>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</si>
  <si>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</si>
  <si>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</si>
  <si>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</si>
  <si>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</si>
  <si>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</si>
  <si>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</si>
  <si>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</si>
  <si>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</si>
  <si>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</si>
  <si>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</si>
  <si>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</si>
  <si>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</si>
  <si>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</si>
  <si>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</si>
  <si>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</si>
  <si>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</si>
  <si>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</si>
  <si>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</si>
  <si>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</si>
  <si>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</si>
  <si>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</si>
  <si>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</si>
  <si>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</si>
  <si>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</si>
  <si>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</si>
  <si>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</si>
  <si>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</si>
  <si>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</si>
  <si>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</si>
  <si>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</si>
  <si>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</si>
  <si>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</si>
  <si>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</si>
  <si>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</si>
  <si>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</si>
  <si>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</si>
  <si>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</si>
  <si>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</si>
  <si>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</si>
  <si>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</si>
  <si>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</si>
  <si>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</si>
  <si>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</si>
  <si>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</si>
  <si>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</si>
  <si>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</si>
  <si>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</si>
  <si>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</si>
  <si>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</si>
  <si>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</si>
  <si>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</si>
  <si>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</si>
  <si>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</si>
  <si>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</si>
  <si>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</si>
  <si>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</si>
  <si>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</si>
  <si>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</si>
  <si>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</si>
  <si>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</si>
  <si>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</si>
  <si>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</si>
  <si>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</si>
  <si>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</si>
  <si>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</si>
  <si>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</si>
  <si>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</si>
  <si>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</si>
  <si>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</si>
  <si>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</si>
  <si>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</si>
  <si>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</si>
  <si>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</si>
  <si>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</si>
  <si>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</si>
  <si>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</si>
  <si>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</si>
  <si>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</si>
  <si>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</si>
  <si>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</si>
  <si>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</si>
  <si>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</si>
  <si>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</si>
  <si>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</si>
  <si>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</si>
  <si>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</si>
  <si>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</si>
  <si>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</si>
  <si>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</si>
  <si>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ALGIFEN NEO</t>
  </si>
  <si>
    <t>POR GTT SOL 1X50ML</t>
  </si>
  <si>
    <t>AMBROBENE 7.5MG/ML</t>
  </si>
  <si>
    <t>SOL 1X100ML</t>
  </si>
  <si>
    <t>AQUA PRO INJECTIONE BRAUN</t>
  </si>
  <si>
    <t>INJ SOL 20X10ML-PLA</t>
  </si>
  <si>
    <t>ARDEANUTRISOL G 40</t>
  </si>
  <si>
    <t>400G/L INF SOL 20X80ML</t>
  </si>
  <si>
    <t>DEGAN</t>
  </si>
  <si>
    <t>TBL 40X10MG</t>
  </si>
  <si>
    <t>DORSIFLEX</t>
  </si>
  <si>
    <t>TBL 30X200MG</t>
  </si>
  <si>
    <t>DUPHALAC</t>
  </si>
  <si>
    <t>667MG/ML POR SOL 1X500ML IV</t>
  </si>
  <si>
    <t>P</t>
  </si>
  <si>
    <t>EUTHYROX</t>
  </si>
  <si>
    <t>100MCG TBL NOB 100 I</t>
  </si>
  <si>
    <t>EUTHYROX 112 MIKROGRAMŮ</t>
  </si>
  <si>
    <t>112MCG TBL NOB 100 II</t>
  </si>
  <si>
    <t>EUTHYROX 50</t>
  </si>
  <si>
    <t>TBL 100X50RG</t>
  </si>
  <si>
    <t>FLECTOR EP GEL</t>
  </si>
  <si>
    <t>DRM GEL 1X100GM</t>
  </si>
  <si>
    <t>HELICID 20 ZENTIVA</t>
  </si>
  <si>
    <t>POR CPS ETD 90X20MG</t>
  </si>
  <si>
    <t>HEŘMÁNKOVÝ ČAJ LEROS</t>
  </si>
  <si>
    <t>SPC 20X1.5GM(SÁČKY)</t>
  </si>
  <si>
    <t>LETROX 100</t>
  </si>
  <si>
    <t>POR TBL NOB 100X100RG II</t>
  </si>
  <si>
    <t>LETROX 50</t>
  </si>
  <si>
    <t>POR TBL NOB 100X50RG II</t>
  </si>
  <si>
    <t>LEXAURIN 1,5</t>
  </si>
  <si>
    <t>POR TBL NOB 30X1.5MG</t>
  </si>
  <si>
    <t>MAGNESIUM SULFURICUM BBP 10%</t>
  </si>
  <si>
    <t>INJ 5X10ML 10%</t>
  </si>
  <si>
    <t>Meduňka Leros n.s.</t>
  </si>
  <si>
    <t>20x1g</t>
  </si>
  <si>
    <t>NITROGLYCERIN-SLOVAKOFARMA</t>
  </si>
  <si>
    <t>0,5MG TBL SLG 20</t>
  </si>
  <si>
    <t>OPHTHALMO-SEPTONEX</t>
  </si>
  <si>
    <t>OPH GTT SOL 1X10ML PLAST</t>
  </si>
  <si>
    <t>PANCREOLAN FORTE</t>
  </si>
  <si>
    <t>6000U TBL ENT 30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</si>
  <si>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</si>
  <si>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</si>
  <si>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</si>
  <si>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</si>
  <si>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</si>
  <si>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</si>
  <si>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Vitar Soda tbl.150</t>
  </si>
  <si>
    <t>neleč.</t>
  </si>
  <si>
    <t>ZOLPIDEM MYLAN</t>
  </si>
  <si>
    <t>POR TBL FLM 20X10MG</t>
  </si>
  <si>
    <t>POR TBL FLM 50X10MG</t>
  </si>
  <si>
    <t>léky - radiofarmaka (KNM)</t>
  </si>
  <si>
    <t>SODIUM IODIDE (131I) INJECTION 2035MBQ</t>
  </si>
  <si>
    <t>37-1110MBQ/ML INJ SOL 2035MBQ</t>
  </si>
  <si>
    <t>SODIUM IODIDE (131I) INJECTION 2220MBQ</t>
  </si>
  <si>
    <t>37-1110MBQ/ML INJ SOL 2220MBQ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</si>
  <si>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</si>
  <si>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</si>
  <si>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</si>
  <si>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</si>
  <si>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</si>
  <si>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</si>
  <si>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</si>
  <si>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</si>
  <si>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</si>
  <si>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</si>
  <si>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ULTRA TECHNEKOW FM 10,75GBQ</t>
  </si>
  <si>
    <t>2,15-43,00GBQ RAD GEN 10,75GBQ</t>
  </si>
  <si>
    <t>ATROPIN BIOTIKA 1MG</t>
  </si>
  <si>
    <t>INJ 10X1ML/1MG</t>
  </si>
  <si>
    <t>ATROVENT N</t>
  </si>
  <si>
    <t>INH SOL PSS200X20RG</t>
  </si>
  <si>
    <t>CALCIUM BIOTIKA</t>
  </si>
  <si>
    <t>INJ 10X10ML/1GM</t>
  </si>
  <si>
    <t>DIAZEPAM SLOVAKOFARMA</t>
  </si>
  <si>
    <t>5MG TBL NOB 20(1X20)</t>
  </si>
  <si>
    <t>DITHIADEN</t>
  </si>
  <si>
    <t>INJ 10X2ML</t>
  </si>
  <si>
    <t>TBL 20X2MG</t>
  </si>
  <si>
    <t>CHLORID SODNÝ 0,9% BRAUN</t>
  </si>
  <si>
    <t>INF SOL 20X100MLPELAH</t>
  </si>
  <si>
    <t>INF SOL 10X250MLPELAH</t>
  </si>
  <si>
    <t>KL BARVA NA  DETI 20 g</t>
  </si>
  <si>
    <t>KL KAPSLE</t>
  </si>
  <si>
    <t>MESOCAIN</t>
  </si>
  <si>
    <t>GEL 1X20GM</t>
  </si>
  <si>
    <t>NORADRENALIN LECIVA</t>
  </si>
  <si>
    <t>SYNTOPHYLLIN</t>
  </si>
  <si>
    <t>INJ 5X10ML/240MG</t>
  </si>
  <si>
    <t>TENSAMIN</t>
  </si>
  <si>
    <t>INJ 10X5ML</t>
  </si>
  <si>
    <t>TENSIOMIN</t>
  </si>
  <si>
    <t>TBL 30X25MG</t>
  </si>
  <si>
    <t>C-Thru rectangular Co-57 flood</t>
  </si>
  <si>
    <t>555Mbq-ETALON</t>
  </si>
  <si>
    <t>DATSCAN 74MBQ</t>
  </si>
  <si>
    <t>74MBQ/ML INJ SOL 1X2,5ML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</si>
  <si>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</si>
  <si>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</si>
  <si>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</si>
  <si>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</si>
  <si>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</si>
  <si>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</si>
  <si>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</si>
  <si>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</si>
  <si>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Likvidace</t>
  </si>
  <si>
    <t>MACRO-ALBUMON KIT 6</t>
  </si>
  <si>
    <t>2MG RAD KIT 6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</si>
  <si>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</si>
  <si>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</si>
  <si>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</si>
  <si>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</si>
  <si>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</si>
  <si>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</si>
  <si>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</si>
  <si>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</si>
  <si>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</si>
  <si>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</si>
  <si>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</si>
  <si>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</si>
  <si>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</si>
  <si>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</si>
  <si>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</si>
  <si>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</si>
  <si>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</si>
  <si>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</si>
  <si>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</si>
  <si>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</si>
  <si>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</si>
  <si>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YTTRIUM (90Y) COLLOID SUSPENSION 555MBQ</t>
  </si>
  <si>
    <t>37-370MBQ/ML INJ SUS 555MBQ</t>
  </si>
  <si>
    <t>léky - RTG diagnostika ZUL (LEK)</t>
  </si>
  <si>
    <t>RAPISCAN 400 MCG</t>
  </si>
  <si>
    <t>INJ SOL 1X5ML</t>
  </si>
  <si>
    <t>0.9% W/V SODIUM CHLORIDE I.V.</t>
  </si>
  <si>
    <t>INJ 20X10ML</t>
  </si>
  <si>
    <t>APAURIN</t>
  </si>
  <si>
    <t>INJ 10X2ML/10MG</t>
  </si>
  <si>
    <t>ARDEAOSMOSOL MA 20</t>
  </si>
  <si>
    <t>200G/L INF SOL 10X200ML</t>
  </si>
  <si>
    <t>BUSCOPAN</t>
  </si>
  <si>
    <t>20MG/ML INJ SOL 5X1ML</t>
  </si>
  <si>
    <t>INJ SOL 100X20ML II</t>
  </si>
  <si>
    <t>INF SOL 10X500MLPELAH</t>
  </si>
  <si>
    <t>INF SOL 10X1000MLPLAH</t>
  </si>
  <si>
    <t>IBUMAX 400 MG</t>
  </si>
  <si>
    <t>PORTBLFLM100X400MG</t>
  </si>
  <si>
    <t>TORECAN</t>
  </si>
  <si>
    <t>INJ 5X1ML/6.5MG</t>
  </si>
  <si>
    <t>3-[18F] FLT, INJ 3,5GBQ</t>
  </si>
  <si>
    <t>1-8GBQ INJ SOL 3GBQ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</si>
  <si>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</si>
  <si>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</si>
  <si>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</si>
  <si>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</si>
  <si>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</si>
  <si>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</si>
  <si>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</si>
  <si>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</si>
  <si>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</si>
  <si>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</si>
  <si>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FLUOROCHOLINE (18F) UJV 3GBQ</t>
  </si>
  <si>
    <t>100-1500MBQ/ML INJ SOL 0,5-20ML</t>
  </si>
  <si>
    <t xml:space="preserve">IASOdopa (18F) 1GBQ </t>
  </si>
  <si>
    <t>1GBQ INJ SOL</t>
  </si>
  <si>
    <t>IASOCHOLINE 1GBQ (15ML)</t>
  </si>
  <si>
    <t>1GBQ/ML INJ SOL 0,5-15ML (15ML)</t>
  </si>
  <si>
    <t>ULTRAVIST 370 MG/ML</t>
  </si>
  <si>
    <t>INJ SOL 1X200ML</t>
  </si>
  <si>
    <t>INJ SOL 10X100ML</t>
  </si>
  <si>
    <t>INJ SOL 8X500ML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</si>
  <si>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</si>
  <si>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</si>
  <si>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</si>
  <si>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</si>
  <si>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</si>
  <si>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</si>
  <si>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</si>
  <si>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N05CF02 - ZOLPIDEM</t>
  </si>
  <si>
    <t>H03AA01 - SODNÁ SŮL LEVOTHYROXINU</t>
  </si>
  <si>
    <t>C01CA03 - NOREPINEFRIN</t>
  </si>
  <si>
    <t>H03AA01</t>
  </si>
  <si>
    <t>147458</t>
  </si>
  <si>
    <t>187425</t>
  </si>
  <si>
    <t>LETROX</t>
  </si>
  <si>
    <t>50MCG TBL NOB 100</t>
  </si>
  <si>
    <t>187427</t>
  </si>
  <si>
    <t>100MCG TBL NOB 100</t>
  </si>
  <si>
    <t>243130</t>
  </si>
  <si>
    <t>243138</t>
  </si>
  <si>
    <t>50MCG TBL NOB 100 II</t>
  </si>
  <si>
    <t>N05CF02</t>
  </si>
  <si>
    <t>233360</t>
  </si>
  <si>
    <t>10MG TBL FLM 20</t>
  </si>
  <si>
    <t>233366</t>
  </si>
  <si>
    <t>10MG TBL FLM 50</t>
  </si>
  <si>
    <t>C01CA03</t>
  </si>
  <si>
    <t>536</t>
  </si>
  <si>
    <t>NORADRENALIN LÉČIVA</t>
  </si>
  <si>
    <t>1MG/ML INF CNC SOL 5X1ML</t>
  </si>
  <si>
    <t>Přehled plnění pozitivního listu - spotřeba léčivých přípravků - orientační přehled</t>
  </si>
  <si>
    <t>22 - KNM: Klinika nukleární medicíny</t>
  </si>
  <si>
    <t>2241 - KNM: laboratoř-SVLS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</si>
  <si>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</si>
  <si>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</si>
  <si>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</si>
  <si>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</si>
  <si>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</si>
  <si>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</si>
  <si>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</si>
  <si>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</si>
  <si>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</si>
  <si>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</si>
  <si>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</si>
  <si>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</si>
  <si>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</si>
  <si>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</si>
  <si>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</si>
  <si>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</si>
  <si>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</si>
  <si>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Koranda Pavel</t>
  </si>
  <si>
    <t>Metelková Iva</t>
  </si>
  <si>
    <t>Páterová Jana</t>
  </si>
  <si>
    <t>Polzerová Hana</t>
  </si>
  <si>
    <t>Quinn Libuše</t>
  </si>
  <si>
    <t>DIKLOFENAK</t>
  </si>
  <si>
    <t>15626</t>
  </si>
  <si>
    <t>VOLTAREN RETARD</t>
  </si>
  <si>
    <t>100MG TBL PRO 30X1</t>
  </si>
  <si>
    <t>EZETIMIB</t>
  </si>
  <si>
    <t>47997</t>
  </si>
  <si>
    <t>EZETROL</t>
  </si>
  <si>
    <t>10MG TBL NOB 98 II</t>
  </si>
  <si>
    <t>FUROSEMID</t>
  </si>
  <si>
    <t>56805</t>
  </si>
  <si>
    <t>FURORESE 40</t>
  </si>
  <si>
    <t>40MG TBL NOB 100</t>
  </si>
  <si>
    <t>IBUPROFEN</t>
  </si>
  <si>
    <t>234195</t>
  </si>
  <si>
    <t>BRUFEN</t>
  </si>
  <si>
    <t>400MG TBL FLM 30 II</t>
  </si>
  <si>
    <t>KYSELINA ACETYLSALICYLOVÁ</t>
  </si>
  <si>
    <t>125114</t>
  </si>
  <si>
    <t>ANOPYRIN</t>
  </si>
  <si>
    <t>100MG TBL NOB 60(3X20)</t>
  </si>
  <si>
    <t>KYSELINA LISTOVÁ</t>
  </si>
  <si>
    <t>76064</t>
  </si>
  <si>
    <t>ACIDUM FOLICUM LÉČIVA</t>
  </si>
  <si>
    <t>10MG TBL OBD 30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</si>
  <si>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</si>
  <si>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</si>
  <si>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</si>
  <si>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</si>
  <si>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</si>
  <si>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</si>
  <si>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</si>
  <si>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OMEPRAZOL</t>
  </si>
  <si>
    <t>25365</t>
  </si>
  <si>
    <t>20MG CPS ETD 28 I</t>
  </si>
  <si>
    <t>25366</t>
  </si>
  <si>
    <t>20MG CPS ETD 90 I</t>
  </si>
  <si>
    <t>215608</t>
  </si>
  <si>
    <t>HELICID 10 ZENTIVA</t>
  </si>
  <si>
    <t>10MG CPS ETD 28 I</t>
  </si>
  <si>
    <t>PANTOPRAZOL</t>
  </si>
  <si>
    <t>214435</t>
  </si>
  <si>
    <t>CONTROLOC</t>
  </si>
  <si>
    <t>20MG TBL ENT 100</t>
  </si>
  <si>
    <t>214526</t>
  </si>
  <si>
    <t>40MG TBL ENT 100 I</t>
  </si>
  <si>
    <t>214433</t>
  </si>
  <si>
    <t>20MG TBL ENT 28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</si>
  <si>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</si>
  <si>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</si>
  <si>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</si>
  <si>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</si>
  <si>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</si>
  <si>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</si>
  <si>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</si>
  <si>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</si>
  <si>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</si>
  <si>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</si>
  <si>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</si>
  <si>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</si>
  <si>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ZOLPIDEM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</si>
  <si>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</si>
  <si>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</si>
  <si>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</si>
  <si>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</si>
  <si>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</si>
  <si>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</si>
  <si>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</si>
  <si>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</si>
  <si>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</si>
  <si>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</si>
  <si>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</si>
  <si>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</si>
  <si>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</si>
  <si>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</si>
  <si>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</si>
  <si>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</si>
  <si>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</si>
  <si>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46692</t>
  </si>
  <si>
    <t>75MCG TBL NOB 100 II</t>
  </si>
  <si>
    <t>46694</t>
  </si>
  <si>
    <t>125MCG TBL NOB 100 II</t>
  </si>
  <si>
    <t>69189</t>
  </si>
  <si>
    <t>69191</t>
  </si>
  <si>
    <t>150MCG TBL NOB 100 II</t>
  </si>
  <si>
    <t>97186</t>
  </si>
  <si>
    <t>SODNÁ SŮL LIOTHYRONINU</t>
  </si>
  <si>
    <t>185376</t>
  </si>
  <si>
    <t>CYNOMEL</t>
  </si>
  <si>
    <t>0,025MG TBL NOB 30</t>
  </si>
  <si>
    <t>CETIRIZIN</t>
  </si>
  <si>
    <t>5496</t>
  </si>
  <si>
    <t>ZODAC</t>
  </si>
  <si>
    <t>10MG TBL FLM 60</t>
  </si>
  <si>
    <t>66030</t>
  </si>
  <si>
    <t>10MG TBL FLM 30</t>
  </si>
  <si>
    <t>DESLORATADIN</t>
  </si>
  <si>
    <t>28839</t>
  </si>
  <si>
    <t>AERIUS</t>
  </si>
  <si>
    <t>0,5MG/ML POR SOL 120ML+LŽ</t>
  </si>
  <si>
    <t>185330</t>
  </si>
  <si>
    <t>125122</t>
  </si>
  <si>
    <t>APO-DICLO SR 100</t>
  </si>
  <si>
    <t>100MG TBL RET 100</t>
  </si>
  <si>
    <t>ERDOSTEIN</t>
  </si>
  <si>
    <t>87073</t>
  </si>
  <si>
    <t>ERDOMED</t>
  </si>
  <si>
    <t>225MG POR GRA SUS 20</t>
  </si>
  <si>
    <t>FENOFIBRÁT</t>
  </si>
  <si>
    <t>23513</t>
  </si>
  <si>
    <t>FENOFIX</t>
  </si>
  <si>
    <t>267MG CPS DUR 30</t>
  </si>
  <si>
    <t>KYSELINA URSODEOXYCHOLOVÁ</t>
  </si>
  <si>
    <t>13808</t>
  </si>
  <si>
    <t>URSOSAN</t>
  </si>
  <si>
    <t>250MG CPS DUR 100 I</t>
  </si>
  <si>
    <t>MEFENOXALON</t>
  </si>
  <si>
    <t>3645</t>
  </si>
  <si>
    <t>DIMEXOL</t>
  </si>
  <si>
    <t>200MG TBL NOB 30</t>
  </si>
  <si>
    <t>SILYMARIN</t>
  </si>
  <si>
    <t>19570</t>
  </si>
  <si>
    <t>LAGOSA</t>
  </si>
  <si>
    <t>TBL OBD 50</t>
  </si>
  <si>
    <t>TELMISARTAN A DIURETIKA</t>
  </si>
  <si>
    <t>190082</t>
  </si>
  <si>
    <t>TELMISARTAN/HYDROCHLOROTHIAZID EGIS</t>
  </si>
  <si>
    <t>80MG/12,5MG TBL NOB 56 I</t>
  </si>
  <si>
    <t>219612</t>
  </si>
  <si>
    <t>TELMISARTAN/HYDROCHLOROTHIAZID XANTIS</t>
  </si>
  <si>
    <t>40MG/12,5MG TBL NOB 28</t>
  </si>
  <si>
    <t>TRAZODON</t>
  </si>
  <si>
    <t>46444</t>
  </si>
  <si>
    <t>TRITTICO AC</t>
  </si>
  <si>
    <t>150MG TBL RET 60</t>
  </si>
  <si>
    <t>PERINDOPRIL A BISOPROLOL</t>
  </si>
  <si>
    <t>213255</t>
  </si>
  <si>
    <t>COSYREL</t>
  </si>
  <si>
    <t>5MG/5MG TBL FLM 30</t>
  </si>
  <si>
    <t>MULTIENZYMOVÉ PŘÍPRAVKY (LIPASA, PROTEASA APOD.)</t>
  </si>
  <si>
    <t>215172</t>
  </si>
  <si>
    <t>KREON 25 000</t>
  </si>
  <si>
    <t>25000U CPS ETD 50</t>
  </si>
  <si>
    <t>ACEBUTOLOL</t>
  </si>
  <si>
    <t>80058</t>
  </si>
  <si>
    <t>SECTRAL</t>
  </si>
  <si>
    <t>400MG TBL FLM 30</t>
  </si>
  <si>
    <t>BISOPROLOL</t>
  </si>
  <si>
    <t>176913</t>
  </si>
  <si>
    <t>RIVOCOR</t>
  </si>
  <si>
    <t>5MG TBL FLM 90</t>
  </si>
  <si>
    <t>232163</t>
  </si>
  <si>
    <t>CONCOR</t>
  </si>
  <si>
    <t>5MG TBL FLM 100</t>
  </si>
  <si>
    <t>89025</t>
  </si>
  <si>
    <t>DICLOFENAC AL 50</t>
  </si>
  <si>
    <t>50MG TBL ENT 50</t>
  </si>
  <si>
    <t>CHOLEKALCIFEROL</t>
  </si>
  <si>
    <t>12023</t>
  </si>
  <si>
    <t>VIGANTOL</t>
  </si>
  <si>
    <t>0,5MG/ML POR GTT SOL 1X10ML</t>
  </si>
  <si>
    <t>MOMETASON</t>
  </si>
  <si>
    <t>170760</t>
  </si>
  <si>
    <t>MOMMOX</t>
  </si>
  <si>
    <t>0,05MG/DÁV NAS SPR SUS 140DÁV</t>
  </si>
  <si>
    <t>NORETHISTERON A ESTROGEN</t>
  </si>
  <si>
    <t>96382</t>
  </si>
  <si>
    <t>TRISEQUENS</t>
  </si>
  <si>
    <t>2MG+2MG/1MG+1MG TBL FLM 1X28</t>
  </si>
  <si>
    <t>101233</t>
  </si>
  <si>
    <t>PRESTARIUM NEO FORTE</t>
  </si>
  <si>
    <t>10MG TBL FLM 90(3X30)</t>
  </si>
  <si>
    <t>ROSUVASTATIN</t>
  </si>
  <si>
    <t>148070</t>
  </si>
  <si>
    <t>ROSUCARD</t>
  </si>
  <si>
    <t>10MG TBL FLM 90</t>
  </si>
  <si>
    <t>TELMISARTAN</t>
  </si>
  <si>
    <t>183078</t>
  </si>
  <si>
    <t>TELMISARTAN EGIS</t>
  </si>
  <si>
    <t>80MG TBL FLM 98</t>
  </si>
  <si>
    <t>TELMISARTAN A AMLODIPIN</t>
  </si>
  <si>
    <t>206208</t>
  </si>
  <si>
    <t>TEZEFORT</t>
  </si>
  <si>
    <t>80MG/5MG TBL NOB 90</t>
  </si>
  <si>
    <t>TETRYZOLIN, KOMBINACE</t>
  </si>
  <si>
    <t>187418</t>
  </si>
  <si>
    <t>SPERSALLERG</t>
  </si>
  <si>
    <t>0,5MG/ML+0,4MG/ML OPH GTT SOL 10ML</t>
  </si>
  <si>
    <t>DIENOGEST A ETHINYLESTRADIOL</t>
  </si>
  <si>
    <t>132824</t>
  </si>
  <si>
    <t>BONADEA</t>
  </si>
  <si>
    <t>2MG/0,03MG TBL FLM 3X21</t>
  </si>
  <si>
    <t>AMLODIPIN</t>
  </si>
  <si>
    <t>15378</t>
  </si>
  <si>
    <t>AGEN</t>
  </si>
  <si>
    <t>5MG TBL NOB 90</t>
  </si>
  <si>
    <t>15379</t>
  </si>
  <si>
    <t>10MG TBL NOB 90</t>
  </si>
  <si>
    <t>233559</t>
  </si>
  <si>
    <t>BISOPROLOL MYLAN</t>
  </si>
  <si>
    <t>2,5MG TBL FLM 30</t>
  </si>
  <si>
    <t>188850</t>
  </si>
  <si>
    <t>STACYL</t>
  </si>
  <si>
    <t>100MG TBL ENT 100</t>
  </si>
  <si>
    <t>215605</t>
  </si>
  <si>
    <t>198054</t>
  </si>
  <si>
    <t>SANVAL</t>
  </si>
  <si>
    <t>ACEKLOFENAK</t>
  </si>
  <si>
    <t>191730</t>
  </si>
  <si>
    <t>BIOFENAC</t>
  </si>
  <si>
    <t>100MG TBL FLM 60</t>
  </si>
  <si>
    <t>AMBROXOL</t>
  </si>
  <si>
    <t>223159</t>
  </si>
  <si>
    <t>MUCOSOLVAN</t>
  </si>
  <si>
    <t>7,5MG/ML POR SOL/INH SOL 60ML</t>
  </si>
  <si>
    <t>47740</t>
  </si>
  <si>
    <t>5MG TBL FLM 30</t>
  </si>
  <si>
    <t>233584</t>
  </si>
  <si>
    <t>BROMAZEPAM</t>
  </si>
  <si>
    <t>88219</t>
  </si>
  <si>
    <t>LEXAURIN</t>
  </si>
  <si>
    <t>3MG TBL NOB 30</t>
  </si>
  <si>
    <t>DIHYDROKODEIN</t>
  </si>
  <si>
    <t>41824</t>
  </si>
  <si>
    <t>DHC CONTINUS</t>
  </si>
  <si>
    <t>60MG TBL RET 60</t>
  </si>
  <si>
    <t>188415</t>
  </si>
  <si>
    <t>TEZZIMI</t>
  </si>
  <si>
    <t>10MG TBL NOB 30 I</t>
  </si>
  <si>
    <t>GESTODEN A ETHINYLESTRADIOL</t>
  </si>
  <si>
    <t>224660</t>
  </si>
  <si>
    <t>LUNAFEM</t>
  </si>
  <si>
    <t>0,075MG/0,02MG TBL OBD 3X21 I</t>
  </si>
  <si>
    <t>INDOMETACIN</t>
  </si>
  <si>
    <t>93723</t>
  </si>
  <si>
    <t>INDOMETACIN BERLIN-CHEMIE</t>
  </si>
  <si>
    <t>50MG SUP 10</t>
  </si>
  <si>
    <t>KLARITHROMYCIN</t>
  </si>
  <si>
    <t>216199</t>
  </si>
  <si>
    <t>KLACID</t>
  </si>
  <si>
    <t>500MG TBL FLM 14</t>
  </si>
  <si>
    <t>PITOFENON A ANALGETIKA</t>
  </si>
  <si>
    <t>176954</t>
  </si>
  <si>
    <t>500MG/ML+5MG/ML POR GTT SOL 1X50ML</t>
  </si>
  <si>
    <t>16286</t>
  </si>
  <si>
    <t>STILNOX</t>
  </si>
  <si>
    <t>221061</t>
  </si>
  <si>
    <t>10MG TBL FLM 28</t>
  </si>
  <si>
    <t>TRAMADOL A PARACETAMOL</t>
  </si>
  <si>
    <t>132872</t>
  </si>
  <si>
    <t>ZALDIAR</t>
  </si>
  <si>
    <t>37,5MG/325MG TBL FLM 30</t>
  </si>
  <si>
    <t>243133</t>
  </si>
  <si>
    <t>243131</t>
  </si>
  <si>
    <t>243140</t>
  </si>
  <si>
    <t>JINÉ KAPILÁRY STABILIZUJÍCÍ LÁTKY</t>
  </si>
  <si>
    <t>202701</t>
  </si>
  <si>
    <t>AESCIN TEVA</t>
  </si>
  <si>
    <t>20MG TBL ENT 90</t>
  </si>
  <si>
    <t>BETAMETHASON A ANTIBIOTIKA</t>
  </si>
  <si>
    <t>17170</t>
  </si>
  <si>
    <t>BELOGENT</t>
  </si>
  <si>
    <t>0,5MG/G+1MG/G CRM 30G</t>
  </si>
  <si>
    <t>DIOSMIN, KOMBINACE</t>
  </si>
  <si>
    <t>132908</t>
  </si>
  <si>
    <t>DETRALEX</t>
  </si>
  <si>
    <t>500MG TBL FLM 120</t>
  </si>
  <si>
    <t>230583</t>
  </si>
  <si>
    <t>500MG TBL FLM 180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</si>
  <si>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</si>
  <si>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</si>
  <si>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</si>
  <si>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</si>
  <si>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</si>
  <si>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</si>
  <si>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</si>
  <si>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RŮZNÉ JINÉ KOMBINACE ŽELEZA</t>
  </si>
  <si>
    <t>119653</t>
  </si>
  <si>
    <t>SORBIFER DURULES</t>
  </si>
  <si>
    <t>320MG/60MG TBL RET 60</t>
  </si>
  <si>
    <t>KLOPIDOGREL</t>
  </si>
  <si>
    <t>149483</t>
  </si>
  <si>
    <t>ZYLLT</t>
  </si>
  <si>
    <t>75MG TBL FLM 56</t>
  </si>
  <si>
    <t>VÁPNÍK, KOMBINACE S VITAMINEM D A/NEBO JINÝMI LÉČIVY</t>
  </si>
  <si>
    <t>164888</t>
  </si>
  <si>
    <t>CALTRATE D3</t>
  </si>
  <si>
    <t>600MG/400IU TBL FLM 90</t>
  </si>
  <si>
    <t>HOŘČÍK (KOMBINACE RŮZNÝCH SOLÍ)</t>
  </si>
  <si>
    <t>215978</t>
  </si>
  <si>
    <t>MAGNOSOLV</t>
  </si>
  <si>
    <t>365MG POR GRA SOL SCC 30</t>
  </si>
  <si>
    <t>234736</t>
  </si>
  <si>
    <t>99600</t>
  </si>
  <si>
    <t>DEXAMETHASON A ANTIINFEKTIVA</t>
  </si>
  <si>
    <t>225168</t>
  </si>
  <si>
    <t>MAXITROL</t>
  </si>
  <si>
    <t>OPH GTT SUS 1X5ML</t>
  </si>
  <si>
    <t>DROTAVERIN</t>
  </si>
  <si>
    <t>192729</t>
  </si>
  <si>
    <t>NO-SPA</t>
  </si>
  <si>
    <t>40MG TBL NOB 24</t>
  </si>
  <si>
    <t>ETOFYLIN-NIKOTINÁT</t>
  </si>
  <si>
    <t>17983</t>
  </si>
  <si>
    <t>OXYPHYLLIN</t>
  </si>
  <si>
    <t>100MG TBL NOB 50</t>
  </si>
  <si>
    <t>IPRATROPIUM-BROMID</t>
  </si>
  <si>
    <t>32992</t>
  </si>
  <si>
    <t>0,020MG/DÁV INH SOL PSS 200DÁV</t>
  </si>
  <si>
    <t>247210</t>
  </si>
  <si>
    <t>PREDNISON AVMC</t>
  </si>
  <si>
    <t>5MG TBL NOB 40</t>
  </si>
  <si>
    <t>SALBUTAMOL</t>
  </si>
  <si>
    <t>58380</t>
  </si>
  <si>
    <t>VENTOLIN</t>
  </si>
  <si>
    <t>5MG/ML INH SOL 1X20ML</t>
  </si>
  <si>
    <t>THIAMAZOL</t>
  </si>
  <si>
    <t>87149</t>
  </si>
  <si>
    <t>THYROZOL</t>
  </si>
  <si>
    <t>RAMIPRIL</t>
  </si>
  <si>
    <t>56981</t>
  </si>
  <si>
    <t>TRITACE</t>
  </si>
  <si>
    <t>5MG TBL NOB 30</t>
  </si>
  <si>
    <t>219460</t>
  </si>
  <si>
    <t>ZOLPIDEM AUROVITAS</t>
  </si>
  <si>
    <t>DEXTROMETHORFAN</t>
  </si>
  <si>
    <t>204004</t>
  </si>
  <si>
    <t>STOPEX NA SUCHÝ KAŠEL</t>
  </si>
  <si>
    <t>10MG/5ML POR SOL 1X125ML</t>
  </si>
  <si>
    <t>199680</t>
  </si>
  <si>
    <t>300MG CPS DUR 60</t>
  </si>
  <si>
    <t>NIFUROXAZID</t>
  </si>
  <si>
    <t>214593</t>
  </si>
  <si>
    <t>ERCEFURYL</t>
  </si>
  <si>
    <t>200MG CPS DUR 14</t>
  </si>
  <si>
    <t>PROTEIN LIDSKÉHO PAPILLOMAVIRU TYPU 6, 11, 16, 18, 31, 33, 4</t>
  </si>
  <si>
    <t>210636</t>
  </si>
  <si>
    <t>GARDASIL 9</t>
  </si>
  <si>
    <t>INJ SUS 1X0,5ML+2J</t>
  </si>
  <si>
    <t>243137</t>
  </si>
  <si>
    <t>243136</t>
  </si>
  <si>
    <t>ACIKLOVIR</t>
  </si>
  <si>
    <t>155936</t>
  </si>
  <si>
    <t>HERPESIN 400</t>
  </si>
  <si>
    <t>400MG TBL NOB 25</t>
  </si>
  <si>
    <t>ERYTHROMYCIN, KOMBINACE</t>
  </si>
  <si>
    <t>173200</t>
  </si>
  <si>
    <t>ZINERYT</t>
  </si>
  <si>
    <t>40MG/ML+12MG/ML DRM PLQ SOL 1+1X30ML</t>
  </si>
  <si>
    <t>MELOXIKAM</t>
  </si>
  <si>
    <t>112561</t>
  </si>
  <si>
    <t>RECOXA</t>
  </si>
  <si>
    <t>15MG TBL NOB 30</t>
  </si>
  <si>
    <t>TIZANIDIN</t>
  </si>
  <si>
    <t>16052</t>
  </si>
  <si>
    <t>SIRDALUD</t>
  </si>
  <si>
    <t>4MG TBL NOB 30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</si>
  <si>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</si>
  <si>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</si>
  <si>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</si>
  <si>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</si>
  <si>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C09DA07 - TELMISARTAN A DIURETIKA</t>
  </si>
  <si>
    <t>C10AX09 - EZETIMIB</t>
  </si>
  <si>
    <t>C10AB05 - FENOFIBRÁT</t>
  </si>
  <si>
    <t>C07AB07 - BISOPROLOL</t>
  </si>
  <si>
    <t>R06AX27 - DESLORATADIN</t>
  </si>
  <si>
    <t>R03AC02 - SALBUTAMOL</t>
  </si>
  <si>
    <t>C09AA04 - PERINDOPRIL</t>
  </si>
  <si>
    <t>C09AA05 - RAMIPRIL</t>
  </si>
  <si>
    <t>R01AD09 - MOMETASON</t>
  </si>
  <si>
    <t>B01AC04 - KLOPIDOGREL</t>
  </si>
  <si>
    <t>R06AE07 - CETIRIZIN</t>
  </si>
  <si>
    <t>A02BC02 - PANTOPRAZOL</t>
  </si>
  <si>
    <t>A03FA07 - ITOPRIDUM</t>
  </si>
  <si>
    <t>C03CA01 - FUROSEMID</t>
  </si>
  <si>
    <t>C08CA01 - AMLODIPIN</t>
  </si>
  <si>
    <t>M01AC06 - MELOXIKAM</t>
  </si>
  <si>
    <t>A02BC02</t>
  </si>
  <si>
    <t>C03CA01</t>
  </si>
  <si>
    <t>C09AA04</t>
  </si>
  <si>
    <t>C10AX09</t>
  </si>
  <si>
    <t>A03FA07</t>
  </si>
  <si>
    <t>M01AC06</t>
  </si>
  <si>
    <t>C09DA07</t>
  </si>
  <si>
    <t>C10AB05</t>
  </si>
  <si>
    <t>R06AE07</t>
  </si>
  <si>
    <t>R06AX27</t>
  </si>
  <si>
    <t>C07AB07</t>
  </si>
  <si>
    <t>R01AD09</t>
  </si>
  <si>
    <t>C08CA01</t>
  </si>
  <si>
    <t>C09AA05</t>
  </si>
  <si>
    <t>B01AC04</t>
  </si>
  <si>
    <t>R03AC02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</si>
  <si>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</si>
  <si>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</si>
  <si>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</si>
  <si>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</si>
  <si>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</si>
  <si>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</si>
  <si>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</si>
  <si>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</si>
  <si>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</si>
  <si>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</si>
  <si>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ZA464</t>
  </si>
  <si>
    <t>Kompresa NT 10 x 10 cm/2 ks sterilnĂ­ 26520</t>
  </si>
  <si>
    <t>ZA595</t>
  </si>
  <si>
    <t>KrytĂ­ tegaderm 6,0 cm x 7,0 cm bal. Ăˇ 100 ks s vĂ˝Ĺ™ezem 1623W</t>
  </si>
  <si>
    <t>ZH012</t>
  </si>
  <si>
    <t>NĂˇplast micropore 2,50 cm x 9,10 m 840W-1</t>
  </si>
  <si>
    <t>ZB084</t>
  </si>
  <si>
    <t>NĂˇplast transpore 2,50 cm x 9,14 m 1527-1 - nahrazeno ZQ117</t>
  </si>
  <si>
    <t>ZA562</t>
  </si>
  <si>
    <t>Náplast cosmopor i. v. 6 x 8 cm bal. á 50 ks 9008054</t>
  </si>
  <si>
    <t>ZQ569</t>
  </si>
  <si>
    <t>Vata buniÄŤitĂˇ dÄ›lenĂˇ cellin 2 role / 500 ks 40 x 50 mm 1230206310</t>
  </si>
  <si>
    <t>ZA090</t>
  </si>
  <si>
    <t>Vata buniÄŤitĂˇ pĹ™Ă­Ĺ™ezy 37 x 57 cm 2730152</t>
  </si>
  <si>
    <t>50115060</t>
  </si>
  <si>
    <t>ZPr - ostatní (Z503)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</si>
  <si>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</si>
  <si>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</si>
  <si>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</si>
  <si>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</si>
  <si>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</si>
  <si>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</si>
  <si>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ZB771</t>
  </si>
  <si>
    <t>DrĹľĂˇk jehly zĂˇkladnĂ­ 450201</t>
  </si>
  <si>
    <t>Držák jehly základní 450201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</si>
  <si>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</si>
  <si>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</si>
  <si>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</si>
  <si>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</si>
  <si>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</si>
  <si>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</si>
  <si>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Nádoba na kontaminovaný odpad 2 l 15-0003</t>
  </si>
  <si>
    <t>Nástavec pro odběr moče ke zkumavce vacuete 450251</t>
  </si>
  <si>
    <t>ZL689</t>
  </si>
  <si>
    <t>Roztok Accu-Check Performa Int´l Controls 1+2 level 04861736001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</si>
  <si>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</si>
  <si>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</si>
  <si>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</si>
  <si>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</si>
  <si>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</si>
  <si>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 - povoleno pouze pro KNM</t>
  </si>
  <si>
    <t>Stříkačka injekční 2-dílná 10 ml L Inject Solo 4606108V</t>
  </si>
  <si>
    <t>Stříkačka injekční 2-dílná 2 ml L Inject Solo 4606027V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</si>
  <si>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</si>
  <si>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</si>
  <si>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</si>
  <si>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</si>
  <si>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ZB006</t>
  </si>
  <si>
    <t>TeplomÄ›r digitĂˇlnĂ­ thermovalT/1050 basic 9250023 (9250391)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</si>
  <si>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</si>
  <si>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</si>
  <si>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</si>
  <si>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</si>
  <si>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</si>
  <si>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ZB774</t>
  </si>
  <si>
    <t>Zkumavka ÄŤervenĂˇ 5 ml gel 456071</t>
  </si>
  <si>
    <t>ZB759</t>
  </si>
  <si>
    <t>Zkumavka ÄŤervenĂˇ 8 ml gel 455071</t>
  </si>
  <si>
    <t>ZB763</t>
  </si>
  <si>
    <t>Zkumavka ÄŤervenĂˇ 9 ml 455092</t>
  </si>
  <si>
    <t>Zkumavka červená 3,5 ml gel 454071</t>
  </si>
  <si>
    <t>Zkumavka červená 5 ml gel 456071</t>
  </si>
  <si>
    <t>Zkumavka červená 8 ml gel 455071</t>
  </si>
  <si>
    <t>Zkumavka červená 9 ml 455092</t>
  </si>
  <si>
    <t>ZG515</t>
  </si>
  <si>
    <t>Zkumavka moÄŤovĂˇ vacuette 10,5 ml bal. Ăˇ 50 ks 455007</t>
  </si>
  <si>
    <t>Zkumavka močová vacuette 10,5 ml bal. á 50 ks 455007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</si>
  <si>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</si>
  <si>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</si>
  <si>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</si>
  <si>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</si>
  <si>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</si>
  <si>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</si>
  <si>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</si>
  <si>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</si>
  <si>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</si>
  <si>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</si>
  <si>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</si>
  <si>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</si>
  <si>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Jehla injekční 0,7 x 40 mm černá 4660021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</si>
  <si>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</si>
  <si>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</si>
  <si>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</si>
  <si>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</si>
  <si>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</si>
  <si>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</si>
  <si>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</si>
  <si>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</si>
  <si>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</si>
  <si>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</si>
  <si>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</si>
  <si>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</si>
  <si>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</si>
  <si>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</si>
  <si>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</si>
  <si>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</si>
  <si>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</si>
  <si>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50115020</t>
  </si>
  <si>
    <t>laboratorní diagnostika-LEK (Z501)</t>
  </si>
  <si>
    <t>DG229</t>
  </si>
  <si>
    <t>METHANOL P.A.</t>
  </si>
  <si>
    <t>Kompresa NT 10 x 10 cm/2 ks sterilní 26520</t>
  </si>
  <si>
    <t>NĂˇplast cosmopor i. v. 6 x 8 cm bal. Ăˇ 50 ks 9008054</t>
  </si>
  <si>
    <t>ZB404</t>
  </si>
  <si>
    <t>NĂˇplast cosmos 8 cm x 1 m 5403353</t>
  </si>
  <si>
    <t>ZN366</t>
  </si>
  <si>
    <t>NĂˇplast poinjekÄŤnĂ­ elastickĂˇ tkanĂˇ jednotl. baleno 19 mm x 72 mm P-CURE1972ELAST</t>
  </si>
  <si>
    <t>Náplast transpore 2,50 cm x 9,14 m 1527-1 - nahrazeno ZQ117</t>
  </si>
  <si>
    <t>ZP212</t>
  </si>
  <si>
    <t>Obvaz elastickĂ˝ sĂ­ĹĄovĂ˝ pruban Tg-fix vel. C paĹľe, noha, loket 25 m 24252</t>
  </si>
  <si>
    <t>Obvaz elastický síťový pruban Tg-fix vel. C paže, noha, loket 25 m 24252</t>
  </si>
  <si>
    <t>ZA593</t>
  </si>
  <si>
    <t>Tampon sterilnĂ­ stĂˇÄŤenĂ˝ 20 x 20 cm / 5 ks 28003+</t>
  </si>
  <si>
    <t>ZM000</t>
  </si>
  <si>
    <t>Vata obvazovĂˇ sklĂˇdanĂˇ 50 g 1102323</t>
  </si>
  <si>
    <t>ZB905</t>
  </si>
  <si>
    <t>Elektroda defibrilaÄŤnĂ­ CPR-D Zoll 8900-0800-01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</si>
  <si>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</si>
  <si>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</si>
  <si>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</si>
  <si>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</si>
  <si>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ZB844</t>
  </si>
  <si>
    <t>Esmarch - pryžové obinadlo 60 x 1250 KVS 06125</t>
  </si>
  <si>
    <t>ZC799</t>
  </si>
  <si>
    <t>Filtr hygienickĂ˝ jednorĂˇzovĂ˝ bal. Ăˇ 20 ks DRN3693</t>
  </si>
  <si>
    <t>Filtr hygienický jednorázový bal. á 20 ks DRN3693</t>
  </si>
  <si>
    <t>ZA737</t>
  </si>
  <si>
    <t>Filtr mini spike modrý 4550234</t>
  </si>
  <si>
    <t>ZQ248</t>
  </si>
  <si>
    <t>HadiÄŤka spojovacĂ­ HS 1,8 x 450 mm LL DEPH free 2200 045 ND</t>
  </si>
  <si>
    <t>ZQ249</t>
  </si>
  <si>
    <t>Hadička spojovací HS 1,8 x 1800 mm LL DEPH free 2200 180 ND</t>
  </si>
  <si>
    <t>Hadička spojovací HS 1,8 x 450 mm LL DEPH free 2200 045 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</si>
  <si>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</si>
  <si>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</si>
  <si>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</si>
  <si>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</si>
  <si>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</si>
  <si>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NĂˇĂşstek jednorĂˇzovĂ˝ s nos. klipem Ăˇ 20 ks DRN3694</t>
  </si>
  <si>
    <t>Náústek jednorázový s nos. klipem á 20 ks DRN3694</t>
  </si>
  <si>
    <t>ZQ141</t>
  </si>
  <si>
    <t>Peán svorka na cévy rovná 160 mm TK-BC 060-16</t>
  </si>
  <si>
    <t>StĹ™Ă­kaÄŤka injekÄŤnĂ­ 2-dĂ­lnĂˇ 10 ml L Inject Solo 4606108V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</si>
  <si>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</si>
  <si>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</si>
  <si>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</si>
  <si>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</si>
  <si>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povoleno pouze pro NOVOROZENECKĂ‰ ODD.</t>
  </si>
  <si>
    <t>ZR396</t>
  </si>
  <si>
    <t>StĹ™Ă­kaÄŤka injekÄŤnĂ­ 2-dĂ­lnĂˇ 5 ml L DISCARDIT LE 309050</t>
  </si>
  <si>
    <t>StĹ™Ă­kaÄŤka injekÄŤnĂ­ 2-dĂ­lnĂˇ 5 ml L Inject Solo4606051V - nahrazuje ZR396</t>
  </si>
  <si>
    <t>ZA746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</si>
  <si>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</si>
  <si>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</si>
  <si>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</si>
  <si>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</si>
  <si>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</si>
  <si>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</si>
  <si>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</si>
  <si>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ZQ967</t>
  </si>
  <si>
    <t>StĹ™Ă­kaÄŤka inzulĂ­novĂˇ 0,5 ml s jehlou 29 G sterilnĂ­ bal. Ăˇ 100 ks IS0529G</t>
  </si>
  <si>
    <t>Stříkačka inzulínová 0,5 ml s jehlou 29 G sterilní bal. á 100 ks IS0529G</t>
  </si>
  <si>
    <t>ZI949</t>
  </si>
  <si>
    <t>TeplomÄ›r digitĂˇlnĂ­ TOP4 s pevnĂ˝m hrotem P03283</t>
  </si>
  <si>
    <t>ZI931</t>
  </si>
  <si>
    <t>UzĂˇvÄ›r dezinfekÄŤnĂ­ k bezjehlovĂ©mu vstupu se 70% IPA  bal. 250 ks NCF-004</t>
  </si>
  <si>
    <t>ZK798</t>
  </si>
  <si>
    <t>Zátka combi modrá 4495152</t>
  </si>
  <si>
    <t>ZG387</t>
  </si>
  <si>
    <t>Zkumavka 50 ml UH steril. jednotlivÄ› balenĂ© bal. Ăˇ 250 ks 30 x 115 mm 1003</t>
  </si>
  <si>
    <t>ZI182</t>
  </si>
  <si>
    <t>Zkumavka moÄŤovĂˇ + aplikĂˇtor s chem.stabilizĂˇtorem UriSwab ĹľlutĂˇ 802CE.A</t>
  </si>
  <si>
    <t>ZA836</t>
  </si>
  <si>
    <t>Jehla injekÄŤnĂ­ 0,9 x 70 mm ĹľlutĂˇ 4665791</t>
  </si>
  <si>
    <t>Jehla injekční 0,6 x 25 mm modrá 4657667</t>
  </si>
  <si>
    <t>Jehla injekční 0,9 x 40 mm žlutá 4657519</t>
  </si>
  <si>
    <t>Jehla injekční 1,2 x 40 mm růžová 4665120</t>
  </si>
  <si>
    <t>ZE668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</si>
  <si>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</si>
  <si>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</si>
  <si>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</si>
  <si>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Rukavice vyšetřovací latex bez pudru nesterilní zdrsněné L 9421625</t>
  </si>
  <si>
    <t>ZP949</t>
  </si>
  <si>
    <t>Rukavice vyšetřovací nitril basic bez pudru modré XL bal. á 170 ks 44753</t>
  </si>
  <si>
    <t>ZI558</t>
  </si>
  <si>
    <t>NĂˇplast curapor   7 x   5 cm 32912  (22120,  nĂˇhrada za cosmopor )</t>
  </si>
  <si>
    <t>ZN475</t>
  </si>
  <si>
    <t>Obinadlo elastickĂ© universal   8 cm x 5 m 1323100312</t>
  </si>
  <si>
    <t>ZL997</t>
  </si>
  <si>
    <t>Obinadlo hyrofilní sterilní 10 cm x 5 m  004310174</t>
  </si>
  <si>
    <t>ZL789</t>
  </si>
  <si>
    <t>Obvaz sterilnĂ­ hotovĂ˝ ÄŤ. 2 A4091360</t>
  </si>
  <si>
    <t>ZL790</t>
  </si>
  <si>
    <t>Obvaz sterilnĂ­ hotovĂ˝ ÄŤ. 3 A4101144</t>
  </si>
  <si>
    <t>ZA443</t>
  </si>
  <si>
    <t>Šátek trojcípý NT 136 x 96 x 96 cm 20002</t>
  </si>
  <si>
    <t>Cévka odsávací CH18 s přerušovačem sání, délka 50 cm, P01177a</t>
  </si>
  <si>
    <t>ZR395</t>
  </si>
  <si>
    <t>StĹ™Ă­kaÄŤka injekÄŤnĂ­ 2-dĂ­lnĂˇ 2 ml L DISCARDIT LC 300928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</si>
  <si>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</si>
  <si>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</si>
  <si>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NOVOROZENECKĂ‰ oddÄ›lenĂ­ a KNM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</si>
  <si>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</si>
  <si>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</si>
  <si>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5 ml L Inject Solo4606051V</t>
  </si>
  <si>
    <t>Stříkačka injekční 3-dílná 1 ml L tuberculin Omnifix Solo 9161406V</t>
  </si>
  <si>
    <t>DC342</t>
  </si>
  <si>
    <t>ACETON P.A.</t>
  </si>
  <si>
    <t>DB257</t>
  </si>
  <si>
    <t>CHLOROFORM P.A. - stab. methanolem</t>
  </si>
  <si>
    <t>ZC854</t>
  </si>
  <si>
    <t>Kompresa NT 7,5 x 7,5 cm/2 ks sterilní 26510</t>
  </si>
  <si>
    <t>ZA450</t>
  </si>
  <si>
    <t>Náplast omniplast 1,25 cm x 9,1 m 9004520</t>
  </si>
  <si>
    <t>Náplast poinjekční elastická tkaná jednotl. baleno 19 mm x 72 mm P-CURE1972ELAST</t>
  </si>
  <si>
    <t>Obinadlo elastické universal   8 cm x 5 m 1323100312</t>
  </si>
  <si>
    <t>ZL996</t>
  </si>
  <si>
    <t>Obinadlo hyrofilnĂ­ sterilnĂ­  8 cm x 5 m  004310182</t>
  </si>
  <si>
    <t>ZL999</t>
  </si>
  <si>
    <t>Rychloobvaz 8 x 4 cm 001445510</t>
  </si>
  <si>
    <t>Vata buničitá dělená cellin 2 role / 500 ks 40 x 50 mm 1230206310</t>
  </si>
  <si>
    <t>Esmarch - pryĹľovĂ© obinadlo 60 x 1250 KVS 06125</t>
  </si>
  <si>
    <t>Filtr mini spike modrĂ˝ 4550234</t>
  </si>
  <si>
    <t>ZA738</t>
  </si>
  <si>
    <t>Filtr mini spike zelenĂ˝ 4550242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</si>
  <si>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</si>
  <si>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</si>
  <si>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</si>
  <si>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</si>
  <si>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</si>
  <si>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Hadička spojovací k injektoru Ulrich pacientská bal. á 100 ks XD2040</t>
  </si>
  <si>
    <t>Hadička spojovací k injektoru Ulrich vnitřní bal. á 10 ks XD8003</t>
  </si>
  <si>
    <t>ZE083</t>
  </si>
  <si>
    <t>Kanyla TS 8,5 bez manĹľety 100/811/085</t>
  </si>
  <si>
    <t>ZD809</t>
  </si>
  <si>
    <t>Kanyla vasofix 20G rĹŻĹľovĂˇ safety 4269110S-01</t>
  </si>
  <si>
    <t>Kanyla vasofix 20G růžová safety 4269110S-01</t>
  </si>
  <si>
    <t>Kanyla vasofix 22G modrĂˇ safety 4269098S-01</t>
  </si>
  <si>
    <t>ZJ222</t>
  </si>
  <si>
    <t>Kit dennĂ­ DDK-A/ SYR pro automatickĂ˝ dĂˇvkovacĂ­ systĂ©m microDDS-A sterilnĂ­ jednorĂˇzovĂ˝ bal. Ăˇ 15 ks AF-D002</t>
  </si>
  <si>
    <t>ZQ171</t>
  </si>
  <si>
    <t>Kit dennĂ­ DDK-N/ LU pro automatickĂ˝ dĂˇvkovacĂ­ systĂ©m microDDS-A sterilnĂ­ jednorĂˇzovĂ˝ bal. Ăˇ 10 ks AF-D005</t>
  </si>
  <si>
    <t>ZQ170</t>
  </si>
  <si>
    <t>Kit dennĂ­ DDK-N/ TUBING pro automatickĂ˝ dĂˇvkovacĂ­ systĂ©m microDDS-A sterilnĂ­ jednorĂˇzovĂ˝ bal. Ăˇ 10 ks AF-D001</t>
  </si>
  <si>
    <t>Kit denní DDK-A/ SYR pro automatický dávkovací systém microDDS-A sterilní jednorázový bal. á 15 ks AF-D002</t>
  </si>
  <si>
    <t>Kit denní DDK-N/ LU pro automatický dávkovací systém microDDS-A sterilní jednorázový bal. á 10 ks AF-D005</t>
  </si>
  <si>
    <t>Kit denní DDK-N/ TUBING pro automatický dávkovací systém microDDS-A sterilní jednorázový bal. á 10 ks AF-D001</t>
  </si>
  <si>
    <t>Kohout trojcestnĂ˝ modrĂ˝ bal. Ăˇ 75 ks, RO 301- pouze pro KNM</t>
  </si>
  <si>
    <t>ZM513</t>
  </si>
  <si>
    <t>Konektor ventil jednocestnĂ˝ back check valve 8502802</t>
  </si>
  <si>
    <t>Konektor ventil jednocestný back check valve 8502802</t>
  </si>
  <si>
    <t>Ĺ krtidlo se sponou pro dospÄ›lĂ© bez latexu modrĂ© dĂ©lka 400 mm 09820-B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</si>
  <si>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</si>
  <si>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</si>
  <si>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</si>
  <si>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</si>
  <si>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</si>
  <si>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</si>
  <si>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</si>
  <si>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Sada injekční stříkačky 10 ml s prodlužovací hadičkou ke KARl100 jednorázová bal. á 50 ks AF-D062  KA-SYK  KARl100</t>
  </si>
  <si>
    <t>ZN594</t>
  </si>
  <si>
    <t>Sada pro infuzi pacientovi ke KARl100 jednorĂˇzovĂˇ bal. Ăˇ 50 ks AF-D056  KA-INK  RAD-INJECT</t>
  </si>
  <si>
    <t>Sada pro infuzi pacientovi ke KARl100 jednorázová bal. á 50 ks AF-D056  KA-INK  RAD-INJECT</t>
  </si>
  <si>
    <t>ZN592</t>
  </si>
  <si>
    <t>Sada pro rozplĹovĂˇnĂ­ do inj. stĹ™Ă­kaÄŤek ke KARl100 jednorĂˇzovĂ˝ dennĂ­ bal. Ăˇ 10 ks AF-D060  KA-DAY KARl</t>
  </si>
  <si>
    <t>Sada pro rozplňování do inj. stříkaček ke KARl100 jednorázový denní bal. á 10 ks AF-D060  KA-DAY KARl</t>
  </si>
  <si>
    <t>ZO543</t>
  </si>
  <si>
    <t>StĹ™Ă­kaÄŤka injekÄŤnĂ­ pĹ™edplnÄ›nĂˇ 0,9% NaCl 10 ml BD PosiFlush SP EMA bal. Ăˇ 30 ks 306585</t>
  </si>
  <si>
    <t>ZB893</t>
  </si>
  <si>
    <t>StĹ™Ă­kaÄŤka inzulinovĂˇ omnican 0,5 ml 100j s jehlou 30 G bal. Ăˇ 100 ks 9151125S - povoleno pouze pro KoĹľnĂ­ kliniku + KNM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</si>
  <si>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</si>
  <si>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</si>
  <si>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</si>
  <si>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</si>
  <si>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</si>
  <si>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</si>
  <si>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</si>
  <si>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</si>
  <si>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</si>
  <si>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</si>
  <si>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</si>
  <si>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</si>
  <si>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</si>
  <si>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</si>
  <si>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</si>
  <si>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</si>
  <si>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</si>
  <si>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</si>
  <si>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</si>
  <si>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</si>
  <si>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</si>
  <si>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</si>
  <si>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</si>
  <si>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</si>
  <si>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</si>
  <si>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</si>
  <si>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</si>
  <si>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</si>
  <si>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</si>
  <si>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</si>
  <si>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(prázdné)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</si>
  <si>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</si>
  <si>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</si>
  <si>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</si>
  <si>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</si>
  <si>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</si>
  <si>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</si>
  <si>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Kamínek Milan</t>
  </si>
  <si>
    <t>Mysliveček Miroslav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</si>
  <si>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</si>
  <si>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</si>
  <si>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</si>
  <si>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</si>
  <si>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</si>
  <si>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</si>
  <si>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</si>
  <si>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</si>
  <si>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</si>
  <si>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</si>
  <si>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</si>
  <si>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</si>
  <si>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</si>
  <si>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</si>
  <si>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</si>
  <si>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</si>
  <si>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</si>
  <si>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</si>
  <si>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</si>
  <si>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</si>
  <si>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</si>
  <si>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</si>
  <si>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</si>
  <si>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</si>
  <si>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</si>
  <si>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</si>
  <si>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</si>
  <si>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</si>
  <si>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</si>
  <si>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</si>
  <si>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</si>
  <si>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</si>
  <si>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</si>
  <si>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</si>
  <si>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</si>
  <si>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</si>
  <si>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</si>
  <si>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</si>
  <si>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</si>
  <si>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</si>
  <si>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</si>
  <si>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</si>
  <si>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</si>
  <si>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</si>
  <si>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</si>
  <si>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</si>
  <si>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</si>
  <si>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</si>
  <si>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</si>
  <si>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</si>
  <si>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</si>
  <si>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</si>
  <si>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</si>
  <si>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</si>
  <si>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</si>
  <si>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</si>
  <si>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</si>
  <si>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</si>
  <si>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</si>
  <si>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</si>
  <si>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</si>
  <si>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</si>
  <si>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</si>
  <si>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</si>
  <si>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</si>
  <si>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</si>
  <si>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</si>
  <si>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</si>
  <si>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</si>
  <si>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</si>
  <si>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</si>
  <si>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</si>
  <si>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</si>
  <si>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</si>
  <si>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</si>
  <si>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</si>
  <si>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</si>
  <si>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</si>
  <si>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</si>
  <si>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</si>
  <si>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</si>
  <si>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</si>
  <si>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</si>
  <si>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</si>
  <si>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</si>
  <si>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</si>
  <si>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</si>
  <si>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</si>
  <si>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</si>
  <si>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</si>
  <si>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</si>
  <si>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</si>
  <si>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</si>
  <si>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</si>
  <si>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</si>
  <si>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</si>
  <si>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</si>
  <si>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</si>
  <si>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</si>
  <si>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</si>
  <si>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</si>
  <si>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</si>
  <si>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</si>
  <si>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</si>
  <si>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</si>
  <si>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</si>
  <si>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</si>
  <si>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</si>
  <si>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</si>
  <si>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</si>
  <si>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</si>
  <si>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</si>
  <si>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</si>
  <si>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</si>
  <si>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</si>
  <si>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</si>
  <si>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</si>
  <si>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</si>
  <si>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</si>
  <si>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</si>
  <si>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</si>
  <si>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</si>
  <si>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</si>
  <si>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</si>
  <si>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</si>
  <si>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</si>
  <si>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</si>
  <si>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</si>
  <si>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</si>
  <si>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</si>
  <si>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</si>
  <si>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</si>
  <si>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0022077</t>
  </si>
  <si>
    <t>IOMERON</t>
  </si>
  <si>
    <t>0093626</t>
  </si>
  <si>
    <t>ULTRAVIST 370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</si>
  <si>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</si>
  <si>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</si>
  <si>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</si>
  <si>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</si>
  <si>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</si>
  <si>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</si>
  <si>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</si>
  <si>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</si>
  <si>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</si>
  <si>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</si>
  <si>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47355</t>
  </si>
  <si>
    <t>HYBRIDNÍ VÝPOČETNÍ A POZITRONOVÁ EMISNÍ TOMOGRAFIE</t>
  </si>
  <si>
    <t xml:space="preserve">223Ra </t>
  </si>
  <si>
    <t xml:space="preserve">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</si>
  <si>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</si>
  <si>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</si>
  <si>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</si>
  <si>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</si>
  <si>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</si>
  <si>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</si>
  <si>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</si>
  <si>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</si>
  <si>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</si>
  <si>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</si>
  <si>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</si>
  <si>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</si>
  <si>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</si>
  <si>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</si>
  <si>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</si>
  <si>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</si>
  <si>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</si>
  <si>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</si>
  <si>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</si>
  <si>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</si>
  <si>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</si>
  <si>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</si>
  <si>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</si>
  <si>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</si>
  <si>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</si>
  <si>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</si>
  <si>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</si>
  <si>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47125</t>
  </si>
  <si>
    <t>KARDIOANGIOGRAFIE FIRST PASS</t>
  </si>
  <si>
    <t>02</t>
  </si>
  <si>
    <t>03</t>
  </si>
  <si>
    <t>0002033</t>
  </si>
  <si>
    <t>99mTc difosforečnan cínatý inj.</t>
  </si>
  <si>
    <t>47171</t>
  </si>
  <si>
    <t>SCINTIGRAFICKÁ DIAGNOSTIKA KRVÁCENÍ DO GIT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</si>
  <si>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</si>
  <si>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</si>
  <si>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</si>
  <si>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</si>
  <si>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</si>
  <si>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</si>
  <si>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</si>
  <si>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</si>
  <si>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</si>
  <si>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</si>
  <si>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</si>
  <si>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</si>
  <si>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</si>
  <si>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</si>
  <si>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</si>
  <si>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0027720</t>
  </si>
  <si>
    <t>THYROG</t>
  </si>
  <si>
    <t>THYROGEN</t>
  </si>
  <si>
    <t>47151</t>
  </si>
  <si>
    <t>CELOTĚLOVÁ SCINTIGRAFIE U KARCINOMU ŠTÍTNÉ ŽLÁZY</t>
  </si>
  <si>
    <t>91802</t>
  </si>
  <si>
    <t>(DRG) DOZIMETRIE POMOCÍ SCINTILAČNÍ SONDY</t>
  </si>
  <si>
    <t>91803</t>
  </si>
  <si>
    <t>(DRG) DOZIMETRIE POMOCÍ PLANÁRNÍ GAMAKAMERY</t>
  </si>
  <si>
    <t>91807</t>
  </si>
  <si>
    <t>(DRG) DOZIMETRIE - OVĚŘENÍ OZÁŘENÍ CÍLOVÝCH OBJEMŮ</t>
  </si>
  <si>
    <t>91806</t>
  </si>
  <si>
    <t>(DRG) DOZIMETRIE - PLÁNOVÁNÍ OZÁŘENÍ CÍLOVÝCH OBJE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</si>
  <si>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</si>
  <si>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</si>
  <si>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</si>
  <si>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</si>
  <si>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</si>
  <si>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</si>
  <si>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</si>
  <si>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</si>
  <si>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</si>
  <si>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</si>
  <si>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</si>
  <si>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</si>
  <si>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</si>
  <si>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</si>
  <si>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</si>
  <si>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</si>
  <si>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</si>
  <si>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</si>
  <si>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</si>
  <si>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</si>
  <si>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</si>
  <si>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</si>
  <si>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</si>
  <si>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</si>
  <si>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</si>
  <si>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</si>
  <si>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</si>
  <si>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</si>
  <si>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</si>
  <si>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</si>
  <si>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</si>
  <si>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</si>
  <si>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</si>
  <si>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</si>
  <si>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47233</t>
  </si>
  <si>
    <t>PŘEŽÍVÁNÍ A LOKALIZACE DESTRUKCE AUTOLOGNÍCH THROM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</si>
  <si>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</si>
  <si>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</si>
  <si>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</si>
  <si>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</si>
  <si>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</si>
  <si>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</si>
  <si>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</si>
  <si>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</si>
  <si>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</si>
  <si>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</si>
  <si>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</si>
  <si>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</si>
  <si>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</si>
  <si>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</si>
  <si>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</si>
  <si>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</si>
  <si>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</si>
  <si>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</si>
  <si>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</si>
  <si>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</si>
  <si>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</si>
  <si>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</si>
  <si>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</si>
  <si>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</si>
  <si>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</si>
  <si>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</si>
  <si>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</si>
  <si>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</si>
  <si>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</si>
  <si>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</si>
  <si>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</si>
  <si>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</si>
  <si>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</si>
  <si>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</si>
  <si>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</si>
  <si>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</si>
  <si>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</si>
  <si>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</si>
  <si>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</si>
  <si>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</si>
  <si>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</si>
  <si>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</si>
  <si>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</si>
  <si>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</si>
  <si>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</si>
  <si>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</si>
  <si>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</si>
  <si>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</si>
  <si>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</si>
  <si>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</si>
  <si>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</si>
  <si>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</si>
  <si>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</si>
  <si>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</si>
  <si>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</si>
  <si>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</si>
  <si>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</si>
  <si>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</si>
  <si>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</si>
  <si>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</si>
  <si>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</si>
  <si>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</si>
  <si>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</si>
  <si>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</si>
  <si>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</si>
  <si>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</si>
  <si>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</si>
  <si>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</si>
  <si>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</si>
  <si>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</si>
  <si>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</si>
  <si>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</si>
  <si>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</si>
  <si>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</si>
  <si>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</si>
  <si>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</si>
  <si>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</si>
  <si>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</si>
  <si>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</si>
  <si>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</si>
  <si>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</si>
  <si>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</si>
  <si>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</si>
  <si>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</si>
  <si>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</si>
  <si>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</si>
  <si>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81115</t>
  </si>
  <si>
    <t>ALBUMIN SÉRUM (STATIM)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</si>
  <si>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</si>
  <si>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</si>
  <si>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</si>
  <si>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</si>
  <si>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</si>
  <si>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</si>
  <si>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</si>
  <si>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</si>
  <si>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</si>
  <si>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</si>
  <si>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</si>
  <si>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</si>
  <si>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</si>
  <si>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</si>
  <si>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</si>
  <si>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</si>
  <si>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81355</t>
  </si>
  <si>
    <t>APOLIPOPROTEINY AI NEBO B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</si>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</sst>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0" fontId="67" fillId="0" borderId="0" xfId="0" applyFont="1"/>
    <xf numFmtId="3" fontId="35" fillId="12" borderId="131" xfId="83" applyNumberFormat="1" applyFont="1" applyFill="1" applyBorder="1" applyAlignment="1">
      <alignment horizontal="right" vertical="top"/>
    </xf>
    <xf numFmtId="3" fontId="35" fillId="12" borderId="132" xfId="83" applyNumberFormat="1" applyFont="1" applyFill="1" applyBorder="1" applyAlignment="1">
      <alignment horizontal="right" vertical="top"/>
    </xf>
    <xf numFmtId="9" fontId="35" fillId="12" borderId="133" xfId="83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3" fontId="35" fillId="13" borderId="130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0" xfId="53" applyNumberFormat="1" applyFont="1" applyFill="1" applyBorder="1" applyAlignment="1">
      <alignment horizontal="left"/>
    </xf>
    <xf numFmtId="164" fontId="33" fillId="2" borderId="135" xfId="53" applyNumberFormat="1" applyFont="1" applyFill="1" applyBorder="1" applyAlignment="1">
      <alignment horizontal="left"/>
    </xf>
    <xf numFmtId="0" fontId="33" fillId="2" borderId="135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7" xfId="0" applyFont="1" applyFill="1" applyBorder="1"/>
    <xf numFmtId="0" fontId="41" fillId="2" borderId="13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36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37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38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38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37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3" xfId="0" applyFont="1" applyFill="1" applyBorder="1"/>
    <xf numFmtId="0" fontId="34" fillId="0" borderId="144" xfId="0" applyFont="1" applyFill="1" applyBorder="1"/>
    <xf numFmtId="0" fontId="34" fillId="0" borderId="144" xfId="0" applyFont="1" applyFill="1" applyBorder="1" applyAlignment="1">
      <alignment horizontal="right"/>
    </xf>
    <xf numFmtId="0" fontId="34" fillId="0" borderId="144" xfId="0" applyFont="1" applyFill="1" applyBorder="1" applyAlignment="1">
      <alignment horizontal="left"/>
    </xf>
    <xf numFmtId="164" fontId="34" fillId="0" borderId="144" xfId="0" applyNumberFormat="1" applyFont="1" applyFill="1" applyBorder="1"/>
    <xf numFmtId="165" fontId="34" fillId="0" borderId="144" xfId="0" applyNumberFormat="1" applyFont="1" applyFill="1" applyBorder="1"/>
    <xf numFmtId="9" fontId="34" fillId="0" borderId="144" xfId="0" applyNumberFormat="1" applyFont="1" applyFill="1" applyBorder="1"/>
    <xf numFmtId="9" fontId="34" fillId="0" borderId="145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4" xfId="0" applyNumberFormat="1" applyFont="1" applyFill="1" applyBorder="1"/>
    <xf numFmtId="3" fontId="34" fillId="0" borderId="145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3" fontId="34" fillId="0" borderId="150" xfId="0" applyNumberFormat="1" applyFont="1" applyFill="1" applyBorder="1"/>
    <xf numFmtId="9" fontId="34" fillId="0" borderId="150" xfId="0" applyNumberFormat="1" applyFont="1" applyFill="1" applyBorder="1"/>
    <xf numFmtId="3" fontId="34" fillId="0" borderId="151" xfId="0" applyNumberFormat="1" applyFont="1" applyFill="1" applyBorder="1"/>
    <xf numFmtId="0" fontId="41" fillId="0" borderId="27" xfId="0" applyFont="1" applyFill="1" applyBorder="1"/>
    <xf numFmtId="0" fontId="41" fillId="0" borderId="143" xfId="0" applyFont="1" applyFill="1" applyBorder="1"/>
    <xf numFmtId="0" fontId="41" fillId="0" borderId="14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4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3" xfId="0" applyFont="1" applyBorder="1" applyAlignment="1">
      <alignment horizontal="left" indent="1"/>
    </xf>
    <xf numFmtId="0" fontId="66" fillId="0" borderId="146" xfId="0" applyFont="1" applyBorder="1" applyAlignment="1">
      <alignment horizontal="left" indent="1"/>
    </xf>
    <xf numFmtId="0" fontId="66" fillId="4" borderId="143" xfId="0" applyFont="1" applyFill="1" applyBorder="1" applyAlignment="1">
      <alignment horizontal="left"/>
    </xf>
    <xf numFmtId="169" fontId="66" fillId="4" borderId="144" xfId="0" applyNumberFormat="1" applyFont="1" applyFill="1" applyBorder="1"/>
    <xf numFmtId="9" fontId="66" fillId="4" borderId="144" xfId="0" applyNumberFormat="1" applyFont="1" applyFill="1" applyBorder="1"/>
    <xf numFmtId="9" fontId="66" fillId="4" borderId="14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4" xfId="0" applyNumberFormat="1" applyFont="1" applyFill="1" applyBorder="1"/>
    <xf numFmtId="169" fontId="34" fillId="0" borderId="145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53" xfId="0" applyNumberFormat="1" applyFont="1" applyBorder="1"/>
    <xf numFmtId="166" fontId="70" fillId="0" borderId="153" xfId="0" applyNumberFormat="1" applyFont="1" applyBorder="1"/>
    <xf numFmtId="166" fontId="70" fillId="0" borderId="154" xfId="0" applyNumberFormat="1" applyFont="1" applyBorder="1"/>
    <xf numFmtId="166" fontId="5" fillId="0" borderId="153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7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/>
    <xf numFmtId="3" fontId="70" fillId="0" borderId="153" xfId="0" applyNumberFormat="1" applyFont="1" applyBorder="1" applyAlignment="1">
      <alignment horizontal="right"/>
    </xf>
    <xf numFmtId="166" fontId="70" fillId="0" borderId="153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34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34" fillId="0" borderId="153" xfId="0" applyNumberFormat="1" applyFont="1" applyBorder="1"/>
    <xf numFmtId="166" fontId="34" fillId="0" borderId="153" xfId="0" applyNumberFormat="1" applyFont="1" applyBorder="1"/>
    <xf numFmtId="166" fontId="34" fillId="0" borderId="154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5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55" xfId="0" applyNumberFormat="1" applyFont="1" applyBorder="1"/>
    <xf numFmtId="166" fontId="70" fillId="0" borderId="55" xfId="0" applyNumberFormat="1" applyFont="1" applyBorder="1"/>
    <xf numFmtId="166" fontId="70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70" fillId="0" borderId="2" xfId="0" applyNumberFormat="1" applyFont="1" applyBorder="1"/>
    <xf numFmtId="166" fontId="70" fillId="0" borderId="2" xfId="0" applyNumberFormat="1" applyFont="1" applyBorder="1"/>
    <xf numFmtId="166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5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53" xfId="0" applyNumberFormat="1" applyFont="1" applyBorder="1"/>
    <xf numFmtId="9" fontId="34" fillId="0" borderId="0" xfId="0" applyNumberFormat="1" applyFont="1" applyBorder="1"/>
    <xf numFmtId="3" fontId="34" fillId="0" borderId="152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0" xfId="76" applyNumberFormat="1" applyFont="1" applyFill="1" applyBorder="1" applyAlignment="1">
      <alignment horizontal="left"/>
    </xf>
    <xf numFmtId="0" fontId="33" fillId="2" borderId="157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56" xfId="76" applyNumberFormat="1" applyFont="1" applyFill="1" applyBorder="1" applyAlignment="1">
      <alignment horizontal="left"/>
    </xf>
    <xf numFmtId="0" fontId="33" fillId="2" borderId="151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1.038015006551577</c:v>
                </c:pt>
                <c:pt idx="1">
                  <c:v>0.98779989827942571</c:v>
                </c:pt>
                <c:pt idx="2">
                  <c:v>0.92269197154360094</c:v>
                </c:pt>
                <c:pt idx="3">
                  <c:v>0.8782520570701996</c:v>
                </c:pt>
                <c:pt idx="4">
                  <c:v>0.86617106972183999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1.2347826086956522</c:v>
                </c:pt>
                <c:pt idx="1">
                  <c:v>1.2066666666666668</c:v>
                </c:pt>
                <c:pt idx="2">
                  <c:v>1.1856823266219239</c:v>
                </c:pt>
                <c:pt idx="3">
                  <c:v>1.1459854014598541</c:v>
                </c:pt>
                <c:pt idx="4">
                  <c:v>1.1351351351351351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6" totalsRowShown="0">
  <autoFilter ref="C3:S8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705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775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1158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1159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1192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1478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1503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1511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1661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1662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1762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1778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1902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618BEACA-B8BC-4180-8406-81B0891E70F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775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99.26</v>
      </c>
      <c r="H3" s="48">
        <f>IF(M3=0,0,G3/M3)</f>
        <v>0.15230700771815686</v>
      </c>
      <c r="I3" s="47">
        <f>SUBTOTAL(9,I6:I1048576)</f>
        <v>12</v>
      </c>
      <c r="J3" s="47">
        <f>SUBTOTAL(9,J6:J1048576)</f>
        <v>552.45000000000005</v>
      </c>
      <c r="K3" s="48">
        <f>IF(M3=0,0,J3/M3)</f>
        <v>0.84769299228184336</v>
      </c>
      <c r="L3" s="47">
        <f>SUBTOTAL(9,L6:L1048576)</f>
        <v>13</v>
      </c>
      <c r="M3" s="49">
        <f>SUBTOTAL(9,M6:M1048576)</f>
        <v>651.70999999999992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551</v>
      </c>
      <c r="B6" s="724" t="s">
        <v>756</v>
      </c>
      <c r="C6" s="724" t="s">
        <v>757</v>
      </c>
      <c r="D6" s="724" t="s">
        <v>587</v>
      </c>
      <c r="E6" s="724" t="s">
        <v>590</v>
      </c>
      <c r="F6" s="728">
        <v>1</v>
      </c>
      <c r="G6" s="728">
        <v>99.26</v>
      </c>
      <c r="H6" s="748">
        <v>1</v>
      </c>
      <c r="I6" s="728"/>
      <c r="J6" s="728"/>
      <c r="K6" s="748">
        <v>0</v>
      </c>
      <c r="L6" s="728">
        <v>1</v>
      </c>
      <c r="M6" s="729">
        <v>99.26</v>
      </c>
    </row>
    <row r="7" spans="1:13" ht="14.45" customHeight="1" x14ac:dyDescent="0.2">
      <c r="A7" s="730" t="s">
        <v>551</v>
      </c>
      <c r="B7" s="731" t="s">
        <v>756</v>
      </c>
      <c r="C7" s="731" t="s">
        <v>758</v>
      </c>
      <c r="D7" s="731" t="s">
        <v>759</v>
      </c>
      <c r="E7" s="731" t="s">
        <v>760</v>
      </c>
      <c r="F7" s="735"/>
      <c r="G7" s="735"/>
      <c r="H7" s="749">
        <v>0</v>
      </c>
      <c r="I7" s="735">
        <v>1</v>
      </c>
      <c r="J7" s="735">
        <v>49.309999999999988</v>
      </c>
      <c r="K7" s="749">
        <v>1</v>
      </c>
      <c r="L7" s="735">
        <v>1</v>
      </c>
      <c r="M7" s="736">
        <v>49.309999999999988</v>
      </c>
    </row>
    <row r="8" spans="1:13" ht="14.45" customHeight="1" x14ac:dyDescent="0.2">
      <c r="A8" s="730" t="s">
        <v>551</v>
      </c>
      <c r="B8" s="731" t="s">
        <v>756</v>
      </c>
      <c r="C8" s="731" t="s">
        <v>761</v>
      </c>
      <c r="D8" s="731" t="s">
        <v>759</v>
      </c>
      <c r="E8" s="731" t="s">
        <v>762</v>
      </c>
      <c r="F8" s="735"/>
      <c r="G8" s="735"/>
      <c r="H8" s="749">
        <v>0</v>
      </c>
      <c r="I8" s="735">
        <v>1</v>
      </c>
      <c r="J8" s="735">
        <v>62.589999999999996</v>
      </c>
      <c r="K8" s="749">
        <v>1</v>
      </c>
      <c r="L8" s="735">
        <v>1</v>
      </c>
      <c r="M8" s="736">
        <v>62.589999999999996</v>
      </c>
    </row>
    <row r="9" spans="1:13" ht="14.45" customHeight="1" x14ac:dyDescent="0.2">
      <c r="A9" s="730" t="s">
        <v>551</v>
      </c>
      <c r="B9" s="731" t="s">
        <v>756</v>
      </c>
      <c r="C9" s="731" t="s">
        <v>763</v>
      </c>
      <c r="D9" s="731" t="s">
        <v>587</v>
      </c>
      <c r="E9" s="731" t="s">
        <v>588</v>
      </c>
      <c r="F9" s="735"/>
      <c r="G9" s="735"/>
      <c r="H9" s="749">
        <v>0</v>
      </c>
      <c r="I9" s="735">
        <v>1</v>
      </c>
      <c r="J9" s="735">
        <v>78.67</v>
      </c>
      <c r="K9" s="749">
        <v>1</v>
      </c>
      <c r="L9" s="735">
        <v>1</v>
      </c>
      <c r="M9" s="736">
        <v>78.67</v>
      </c>
    </row>
    <row r="10" spans="1:13" ht="14.45" customHeight="1" x14ac:dyDescent="0.2">
      <c r="A10" s="730" t="s">
        <v>551</v>
      </c>
      <c r="B10" s="731" t="s">
        <v>756</v>
      </c>
      <c r="C10" s="731" t="s">
        <v>764</v>
      </c>
      <c r="D10" s="731" t="s">
        <v>587</v>
      </c>
      <c r="E10" s="731" t="s">
        <v>765</v>
      </c>
      <c r="F10" s="735"/>
      <c r="G10" s="735"/>
      <c r="H10" s="749">
        <v>0</v>
      </c>
      <c r="I10" s="735">
        <v>1</v>
      </c>
      <c r="J10" s="735">
        <v>61.17</v>
      </c>
      <c r="K10" s="749">
        <v>1</v>
      </c>
      <c r="L10" s="735">
        <v>1</v>
      </c>
      <c r="M10" s="736">
        <v>61.17</v>
      </c>
    </row>
    <row r="11" spans="1:13" ht="14.45" customHeight="1" x14ac:dyDescent="0.2">
      <c r="A11" s="730" t="s">
        <v>551</v>
      </c>
      <c r="B11" s="731" t="s">
        <v>766</v>
      </c>
      <c r="C11" s="731" t="s">
        <v>767</v>
      </c>
      <c r="D11" s="731" t="s">
        <v>623</v>
      </c>
      <c r="E11" s="731" t="s">
        <v>768</v>
      </c>
      <c r="F11" s="735"/>
      <c r="G11" s="735"/>
      <c r="H11" s="749">
        <v>0</v>
      </c>
      <c r="I11" s="735">
        <v>3</v>
      </c>
      <c r="J11" s="735">
        <v>65.88</v>
      </c>
      <c r="K11" s="749">
        <v>1</v>
      </c>
      <c r="L11" s="735">
        <v>3</v>
      </c>
      <c r="M11" s="736">
        <v>65.88</v>
      </c>
    </row>
    <row r="12" spans="1:13" ht="14.45" customHeight="1" x14ac:dyDescent="0.2">
      <c r="A12" s="730" t="s">
        <v>551</v>
      </c>
      <c r="B12" s="731" t="s">
        <v>766</v>
      </c>
      <c r="C12" s="731" t="s">
        <v>769</v>
      </c>
      <c r="D12" s="731" t="s">
        <v>623</v>
      </c>
      <c r="E12" s="731" t="s">
        <v>770</v>
      </c>
      <c r="F12" s="735"/>
      <c r="G12" s="735"/>
      <c r="H12" s="749">
        <v>0</v>
      </c>
      <c r="I12" s="735">
        <v>3</v>
      </c>
      <c r="J12" s="735">
        <v>136.19</v>
      </c>
      <c r="K12" s="749">
        <v>1</v>
      </c>
      <c r="L12" s="735">
        <v>3</v>
      </c>
      <c r="M12" s="736">
        <v>136.19</v>
      </c>
    </row>
    <row r="13" spans="1:13" ht="14.45" customHeight="1" thickBot="1" x14ac:dyDescent="0.25">
      <c r="A13" s="737" t="s">
        <v>556</v>
      </c>
      <c r="B13" s="738" t="s">
        <v>771</v>
      </c>
      <c r="C13" s="738" t="s">
        <v>772</v>
      </c>
      <c r="D13" s="738" t="s">
        <v>773</v>
      </c>
      <c r="E13" s="738" t="s">
        <v>774</v>
      </c>
      <c r="F13" s="742"/>
      <c r="G13" s="742"/>
      <c r="H13" s="750">
        <v>0</v>
      </c>
      <c r="I13" s="742">
        <v>2</v>
      </c>
      <c r="J13" s="742">
        <v>98.640000000000015</v>
      </c>
      <c r="K13" s="750">
        <v>1</v>
      </c>
      <c r="L13" s="742">
        <v>2</v>
      </c>
      <c r="M13" s="743">
        <v>98.640000000000015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01AC6C11-1430-4889-8184-B1A27F0A642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705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168</v>
      </c>
      <c r="C3" s="396">
        <f>SUM(C6:C1048576)</f>
        <v>4</v>
      </c>
      <c r="D3" s="396">
        <f>SUM(D6:D1048576)</f>
        <v>0</v>
      </c>
      <c r="E3" s="397">
        <f>SUM(E6:E1048576)</f>
        <v>4</v>
      </c>
      <c r="F3" s="394">
        <f>IF(SUM($B3:$E3)=0,"",B3/SUM($B3:$E3))</f>
        <v>0.95454545454545459</v>
      </c>
      <c r="G3" s="392">
        <f t="shared" ref="G3:I3" si="0">IF(SUM($B3:$E3)=0,"",C3/SUM($B3:$E3))</f>
        <v>2.2727272727272728E-2</v>
      </c>
      <c r="H3" s="392">
        <f t="shared" si="0"/>
        <v>0</v>
      </c>
      <c r="I3" s="393">
        <f t="shared" si="0"/>
        <v>2.2727272727272728E-2</v>
      </c>
      <c r="J3" s="396">
        <f>SUM(J6:J1048576)</f>
        <v>85</v>
      </c>
      <c r="K3" s="396">
        <f>SUM(K6:K1048576)</f>
        <v>3</v>
      </c>
      <c r="L3" s="396">
        <f>SUM(L6:L1048576)</f>
        <v>0</v>
      </c>
      <c r="M3" s="397">
        <f>SUM(M6:M1048576)</f>
        <v>4</v>
      </c>
      <c r="N3" s="394">
        <f>IF(SUM($J3:$M3)=0,"",J3/SUM($J3:$M3))</f>
        <v>0.92391304347826086</v>
      </c>
      <c r="O3" s="392">
        <f t="shared" ref="O3:Q3" si="1">IF(SUM($J3:$M3)=0,"",K3/SUM($J3:$M3))</f>
        <v>3.2608695652173912E-2</v>
      </c>
      <c r="P3" s="392">
        <f t="shared" si="1"/>
        <v>0</v>
      </c>
      <c r="Q3" s="393">
        <f t="shared" si="1"/>
        <v>4.3478260869565216E-2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776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751</v>
      </c>
      <c r="B7" s="781">
        <v>53</v>
      </c>
      <c r="C7" s="735"/>
      <c r="D7" s="735"/>
      <c r="E7" s="736"/>
      <c r="F7" s="778">
        <v>1</v>
      </c>
      <c r="G7" s="749">
        <v>0</v>
      </c>
      <c r="H7" s="749">
        <v>0</v>
      </c>
      <c r="I7" s="784">
        <v>0</v>
      </c>
      <c r="J7" s="781">
        <v>16</v>
      </c>
      <c r="K7" s="735"/>
      <c r="L7" s="735"/>
      <c r="M7" s="736"/>
      <c r="N7" s="778">
        <v>1</v>
      </c>
      <c r="O7" s="749">
        <v>0</v>
      </c>
      <c r="P7" s="749">
        <v>0</v>
      </c>
      <c r="Q7" s="772">
        <v>0</v>
      </c>
    </row>
    <row r="8" spans="1:17" ht="14.45" customHeight="1" x14ac:dyDescent="0.2">
      <c r="A8" s="775" t="s">
        <v>752</v>
      </c>
      <c r="B8" s="781">
        <v>43</v>
      </c>
      <c r="C8" s="735"/>
      <c r="D8" s="735"/>
      <c r="E8" s="736"/>
      <c r="F8" s="778">
        <v>1</v>
      </c>
      <c r="G8" s="749">
        <v>0</v>
      </c>
      <c r="H8" s="749">
        <v>0</v>
      </c>
      <c r="I8" s="784">
        <v>0</v>
      </c>
      <c r="J8" s="781">
        <v>24</v>
      </c>
      <c r="K8" s="735"/>
      <c r="L8" s="735"/>
      <c r="M8" s="736"/>
      <c r="N8" s="778">
        <v>1</v>
      </c>
      <c r="O8" s="749">
        <v>0</v>
      </c>
      <c r="P8" s="749">
        <v>0</v>
      </c>
      <c r="Q8" s="772">
        <v>0</v>
      </c>
    </row>
    <row r="9" spans="1:17" ht="14.45" customHeight="1" x14ac:dyDescent="0.2">
      <c r="A9" s="775" t="s">
        <v>777</v>
      </c>
      <c r="B9" s="781">
        <v>2</v>
      </c>
      <c r="C9" s="735"/>
      <c r="D9" s="735"/>
      <c r="E9" s="736"/>
      <c r="F9" s="778">
        <v>1</v>
      </c>
      <c r="G9" s="749">
        <v>0</v>
      </c>
      <c r="H9" s="749">
        <v>0</v>
      </c>
      <c r="I9" s="784">
        <v>0</v>
      </c>
      <c r="J9" s="781">
        <v>2</v>
      </c>
      <c r="K9" s="735"/>
      <c r="L9" s="735"/>
      <c r="M9" s="736"/>
      <c r="N9" s="778">
        <v>1</v>
      </c>
      <c r="O9" s="749">
        <v>0</v>
      </c>
      <c r="P9" s="749">
        <v>0</v>
      </c>
      <c r="Q9" s="772">
        <v>0</v>
      </c>
    </row>
    <row r="10" spans="1:17" ht="14.45" customHeight="1" x14ac:dyDescent="0.2">
      <c r="A10" s="775" t="s">
        <v>778</v>
      </c>
      <c r="B10" s="781">
        <v>70</v>
      </c>
      <c r="C10" s="735">
        <v>4</v>
      </c>
      <c r="D10" s="735"/>
      <c r="E10" s="736"/>
      <c r="F10" s="778">
        <v>0.94594594594594594</v>
      </c>
      <c r="G10" s="749">
        <v>5.4054054054054057E-2</v>
      </c>
      <c r="H10" s="749">
        <v>0</v>
      </c>
      <c r="I10" s="784">
        <v>0</v>
      </c>
      <c r="J10" s="781">
        <v>43</v>
      </c>
      <c r="K10" s="735">
        <v>3</v>
      </c>
      <c r="L10" s="735"/>
      <c r="M10" s="736"/>
      <c r="N10" s="778">
        <v>0.93478260869565222</v>
      </c>
      <c r="O10" s="749">
        <v>6.5217391304347824E-2</v>
      </c>
      <c r="P10" s="749">
        <v>0</v>
      </c>
      <c r="Q10" s="772">
        <v>0</v>
      </c>
    </row>
    <row r="11" spans="1:17" ht="14.45" customHeight="1" thickBot="1" x14ac:dyDescent="0.25">
      <c r="A11" s="776" t="s">
        <v>779</v>
      </c>
      <c r="B11" s="782"/>
      <c r="C11" s="742"/>
      <c r="D11" s="742"/>
      <c r="E11" s="743">
        <v>4</v>
      </c>
      <c r="F11" s="779">
        <v>0</v>
      </c>
      <c r="G11" s="750">
        <v>0</v>
      </c>
      <c r="H11" s="750">
        <v>0</v>
      </c>
      <c r="I11" s="785">
        <v>1</v>
      </c>
      <c r="J11" s="782"/>
      <c r="K11" s="742"/>
      <c r="L11" s="742"/>
      <c r="M11" s="743">
        <v>4</v>
      </c>
      <c r="N11" s="779">
        <v>0</v>
      </c>
      <c r="O11" s="750">
        <v>0</v>
      </c>
      <c r="P11" s="750">
        <v>0</v>
      </c>
      <c r="Q11" s="773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FEA578C0-ED22-4A5C-AD15-F6A136A63A8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705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22</v>
      </c>
      <c r="B5" s="713" t="s">
        <v>780</v>
      </c>
      <c r="C5" s="716">
        <v>131620.86000000007</v>
      </c>
      <c r="D5" s="716">
        <v>1147</v>
      </c>
      <c r="E5" s="716">
        <v>51502.350000000006</v>
      </c>
      <c r="F5" s="786">
        <v>0.39129321902318503</v>
      </c>
      <c r="G5" s="716">
        <v>441</v>
      </c>
      <c r="H5" s="786">
        <v>0.38448125544899736</v>
      </c>
      <c r="I5" s="716">
        <v>80118.510000000068</v>
      </c>
      <c r="J5" s="786">
        <v>0.60870678097681497</v>
      </c>
      <c r="K5" s="716">
        <v>706</v>
      </c>
      <c r="L5" s="786">
        <v>0.61551874455100264</v>
      </c>
      <c r="M5" s="716" t="s">
        <v>73</v>
      </c>
      <c r="N5" s="270"/>
    </row>
    <row r="6" spans="1:14" ht="14.45" customHeight="1" x14ac:dyDescent="0.2">
      <c r="A6" s="712">
        <v>22</v>
      </c>
      <c r="B6" s="713" t="s">
        <v>781</v>
      </c>
      <c r="C6" s="716">
        <v>131620.86000000007</v>
      </c>
      <c r="D6" s="716">
        <v>1147</v>
      </c>
      <c r="E6" s="716">
        <v>51502.350000000006</v>
      </c>
      <c r="F6" s="786">
        <v>0.39129321902318503</v>
      </c>
      <c r="G6" s="716">
        <v>441</v>
      </c>
      <c r="H6" s="786">
        <v>0.38448125544899736</v>
      </c>
      <c r="I6" s="716">
        <v>80118.510000000068</v>
      </c>
      <c r="J6" s="786">
        <v>0.60870678097681497</v>
      </c>
      <c r="K6" s="716">
        <v>706</v>
      </c>
      <c r="L6" s="786">
        <v>0.61551874455100264</v>
      </c>
      <c r="M6" s="716" t="s">
        <v>1</v>
      </c>
      <c r="N6" s="270"/>
    </row>
    <row r="7" spans="1:14" ht="14.45" customHeight="1" x14ac:dyDescent="0.2">
      <c r="A7" s="712" t="s">
        <v>542</v>
      </c>
      <c r="B7" s="713" t="s">
        <v>3</v>
      </c>
      <c r="C7" s="716">
        <v>131620.86000000007</v>
      </c>
      <c r="D7" s="716">
        <v>1147</v>
      </c>
      <c r="E7" s="716">
        <v>51502.350000000006</v>
      </c>
      <c r="F7" s="786">
        <v>0.39129321902318503</v>
      </c>
      <c r="G7" s="716">
        <v>441</v>
      </c>
      <c r="H7" s="786">
        <v>0.38448125544899736</v>
      </c>
      <c r="I7" s="716">
        <v>80118.510000000068</v>
      </c>
      <c r="J7" s="786">
        <v>0.60870678097681497</v>
      </c>
      <c r="K7" s="716">
        <v>706</v>
      </c>
      <c r="L7" s="786">
        <v>0.61551874455100264</v>
      </c>
      <c r="M7" s="716" t="s">
        <v>550</v>
      </c>
      <c r="N7" s="270"/>
    </row>
    <row r="9" spans="1:14" ht="14.45" customHeight="1" x14ac:dyDescent="0.2">
      <c r="A9" s="712">
        <v>22</v>
      </c>
      <c r="B9" s="713" t="s">
        <v>780</v>
      </c>
      <c r="C9" s="716" t="s">
        <v>329</v>
      </c>
      <c r="D9" s="716" t="s">
        <v>329</v>
      </c>
      <c r="E9" s="716" t="s">
        <v>329</v>
      </c>
      <c r="F9" s="786" t="s">
        <v>329</v>
      </c>
      <c r="G9" s="716" t="s">
        <v>329</v>
      </c>
      <c r="H9" s="786" t="s">
        <v>329</v>
      </c>
      <c r="I9" s="716" t="s">
        <v>329</v>
      </c>
      <c r="J9" s="786" t="s">
        <v>329</v>
      </c>
      <c r="K9" s="716" t="s">
        <v>329</v>
      </c>
      <c r="L9" s="786" t="s">
        <v>329</v>
      </c>
      <c r="M9" s="716" t="s">
        <v>73</v>
      </c>
      <c r="N9" s="270"/>
    </row>
    <row r="10" spans="1:14" ht="14.45" customHeight="1" x14ac:dyDescent="0.2">
      <c r="A10" s="712" t="s">
        <v>782</v>
      </c>
      <c r="B10" s="713" t="s">
        <v>781</v>
      </c>
      <c r="C10" s="716">
        <v>168.36</v>
      </c>
      <c r="D10" s="716">
        <v>1</v>
      </c>
      <c r="E10" s="716" t="s">
        <v>329</v>
      </c>
      <c r="F10" s="786">
        <v>0</v>
      </c>
      <c r="G10" s="716" t="s">
        <v>329</v>
      </c>
      <c r="H10" s="786">
        <v>0</v>
      </c>
      <c r="I10" s="716">
        <v>168.36</v>
      </c>
      <c r="J10" s="786">
        <v>1</v>
      </c>
      <c r="K10" s="716">
        <v>1</v>
      </c>
      <c r="L10" s="786">
        <v>1</v>
      </c>
      <c r="M10" s="716" t="s">
        <v>1</v>
      </c>
      <c r="N10" s="270"/>
    </row>
    <row r="11" spans="1:14" ht="14.45" customHeight="1" x14ac:dyDescent="0.2">
      <c r="A11" s="712" t="s">
        <v>782</v>
      </c>
      <c r="B11" s="713" t="s">
        <v>783</v>
      </c>
      <c r="C11" s="716">
        <v>168.36</v>
      </c>
      <c r="D11" s="716">
        <v>1</v>
      </c>
      <c r="E11" s="716" t="s">
        <v>329</v>
      </c>
      <c r="F11" s="786">
        <v>0</v>
      </c>
      <c r="G11" s="716" t="s">
        <v>329</v>
      </c>
      <c r="H11" s="786">
        <v>0</v>
      </c>
      <c r="I11" s="716">
        <v>168.36</v>
      </c>
      <c r="J11" s="786">
        <v>1</v>
      </c>
      <c r="K11" s="716">
        <v>1</v>
      </c>
      <c r="L11" s="786">
        <v>1</v>
      </c>
      <c r="M11" s="716" t="s">
        <v>554</v>
      </c>
      <c r="N11" s="270"/>
    </row>
    <row r="12" spans="1:14" ht="14.45" customHeight="1" x14ac:dyDescent="0.2">
      <c r="A12" s="712" t="s">
        <v>329</v>
      </c>
      <c r="B12" s="713" t="s">
        <v>329</v>
      </c>
      <c r="C12" s="716" t="s">
        <v>329</v>
      </c>
      <c r="D12" s="716" t="s">
        <v>329</v>
      </c>
      <c r="E12" s="716" t="s">
        <v>329</v>
      </c>
      <c r="F12" s="786" t="s">
        <v>329</v>
      </c>
      <c r="G12" s="716" t="s">
        <v>329</v>
      </c>
      <c r="H12" s="786" t="s">
        <v>329</v>
      </c>
      <c r="I12" s="716" t="s">
        <v>329</v>
      </c>
      <c r="J12" s="786" t="s">
        <v>329</v>
      </c>
      <c r="K12" s="716" t="s">
        <v>329</v>
      </c>
      <c r="L12" s="786" t="s">
        <v>329</v>
      </c>
      <c r="M12" s="716" t="s">
        <v>555</v>
      </c>
      <c r="N12" s="270"/>
    </row>
    <row r="13" spans="1:14" ht="14.45" customHeight="1" x14ac:dyDescent="0.2">
      <c r="A13" s="712" t="s">
        <v>784</v>
      </c>
      <c r="B13" s="713" t="s">
        <v>781</v>
      </c>
      <c r="C13" s="716">
        <v>131452.50000000006</v>
      </c>
      <c r="D13" s="716">
        <v>1146</v>
      </c>
      <c r="E13" s="716">
        <v>51502.350000000006</v>
      </c>
      <c r="F13" s="786">
        <v>0.39179437439379233</v>
      </c>
      <c r="G13" s="716">
        <v>441</v>
      </c>
      <c r="H13" s="786">
        <v>0.38481675392670156</v>
      </c>
      <c r="I13" s="716">
        <v>79950.150000000067</v>
      </c>
      <c r="J13" s="786">
        <v>0.60820562560620783</v>
      </c>
      <c r="K13" s="716">
        <v>705</v>
      </c>
      <c r="L13" s="786">
        <v>0.61518324607329844</v>
      </c>
      <c r="M13" s="716" t="s">
        <v>1</v>
      </c>
      <c r="N13" s="270"/>
    </row>
    <row r="14" spans="1:14" ht="14.45" customHeight="1" x14ac:dyDescent="0.2">
      <c r="A14" s="712" t="s">
        <v>784</v>
      </c>
      <c r="B14" s="713" t="s">
        <v>785</v>
      </c>
      <c r="C14" s="716">
        <v>131452.50000000006</v>
      </c>
      <c r="D14" s="716">
        <v>1146</v>
      </c>
      <c r="E14" s="716">
        <v>51502.350000000006</v>
      </c>
      <c r="F14" s="786">
        <v>0.39179437439379233</v>
      </c>
      <c r="G14" s="716">
        <v>441</v>
      </c>
      <c r="H14" s="786">
        <v>0.38481675392670156</v>
      </c>
      <c r="I14" s="716">
        <v>79950.150000000067</v>
      </c>
      <c r="J14" s="786">
        <v>0.60820562560620783</v>
      </c>
      <c r="K14" s="716">
        <v>705</v>
      </c>
      <c r="L14" s="786">
        <v>0.61518324607329844</v>
      </c>
      <c r="M14" s="716" t="s">
        <v>554</v>
      </c>
      <c r="N14" s="270"/>
    </row>
    <row r="15" spans="1:14" ht="14.45" customHeight="1" x14ac:dyDescent="0.2">
      <c r="A15" s="712" t="s">
        <v>329</v>
      </c>
      <c r="B15" s="713" t="s">
        <v>329</v>
      </c>
      <c r="C15" s="716" t="s">
        <v>329</v>
      </c>
      <c r="D15" s="716" t="s">
        <v>329</v>
      </c>
      <c r="E15" s="716" t="s">
        <v>329</v>
      </c>
      <c r="F15" s="786" t="s">
        <v>329</v>
      </c>
      <c r="G15" s="716" t="s">
        <v>329</v>
      </c>
      <c r="H15" s="786" t="s">
        <v>329</v>
      </c>
      <c r="I15" s="716" t="s">
        <v>329</v>
      </c>
      <c r="J15" s="786" t="s">
        <v>329</v>
      </c>
      <c r="K15" s="716" t="s">
        <v>329</v>
      </c>
      <c r="L15" s="786" t="s">
        <v>329</v>
      </c>
      <c r="M15" s="716" t="s">
        <v>555</v>
      </c>
      <c r="N15" s="270"/>
    </row>
    <row r="16" spans="1:14" ht="14.45" customHeight="1" x14ac:dyDescent="0.2">
      <c r="A16" s="712" t="s">
        <v>542</v>
      </c>
      <c r="B16" s="713" t="s">
        <v>786</v>
      </c>
      <c r="C16" s="716">
        <v>131620.86000000004</v>
      </c>
      <c r="D16" s="716">
        <v>1147</v>
      </c>
      <c r="E16" s="716">
        <v>51502.350000000006</v>
      </c>
      <c r="F16" s="786">
        <v>0.39129321902318515</v>
      </c>
      <c r="G16" s="716">
        <v>441</v>
      </c>
      <c r="H16" s="786">
        <v>0.38448125544899736</v>
      </c>
      <c r="I16" s="716">
        <v>80118.510000000068</v>
      </c>
      <c r="J16" s="786">
        <v>0.60870678097681508</v>
      </c>
      <c r="K16" s="716">
        <v>706</v>
      </c>
      <c r="L16" s="786">
        <v>0.61551874455100264</v>
      </c>
      <c r="M16" s="716" t="s">
        <v>550</v>
      </c>
      <c r="N16" s="270"/>
    </row>
    <row r="17" spans="1:1" ht="14.45" customHeight="1" x14ac:dyDescent="0.2">
      <c r="A17" s="787" t="s">
        <v>295</v>
      </c>
    </row>
    <row r="18" spans="1:1" ht="14.45" customHeight="1" x14ac:dyDescent="0.2">
      <c r="A18" s="788" t="s">
        <v>787</v>
      </c>
    </row>
    <row r="19" spans="1:1" ht="14.45" customHeight="1" x14ac:dyDescent="0.2">
      <c r="A19" s="787" t="s">
        <v>788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C2609420-FB91-46E7-B171-1430D52DAE9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705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789</v>
      </c>
      <c r="B5" s="780">
        <v>25034.140000000003</v>
      </c>
      <c r="C5" s="724">
        <v>1</v>
      </c>
      <c r="D5" s="793">
        <v>223</v>
      </c>
      <c r="E5" s="796" t="s">
        <v>789</v>
      </c>
      <c r="F5" s="780">
        <v>7832.510000000002</v>
      </c>
      <c r="G5" s="748">
        <v>0.312873140439416</v>
      </c>
      <c r="H5" s="728">
        <v>72</v>
      </c>
      <c r="I5" s="771">
        <v>0.32286995515695066</v>
      </c>
      <c r="J5" s="799">
        <v>17201.63</v>
      </c>
      <c r="K5" s="748">
        <v>0.68712685956058406</v>
      </c>
      <c r="L5" s="728">
        <v>151</v>
      </c>
      <c r="M5" s="771">
        <v>0.67713004484304928</v>
      </c>
    </row>
    <row r="6" spans="1:13" ht="14.45" customHeight="1" x14ac:dyDescent="0.2">
      <c r="A6" s="790" t="s">
        <v>790</v>
      </c>
      <c r="B6" s="781">
        <v>893.38</v>
      </c>
      <c r="C6" s="731">
        <v>1</v>
      </c>
      <c r="D6" s="794">
        <v>5</v>
      </c>
      <c r="E6" s="797" t="s">
        <v>790</v>
      </c>
      <c r="F6" s="781">
        <v>805.71</v>
      </c>
      <c r="G6" s="749">
        <v>0.90186706664577232</v>
      </c>
      <c r="H6" s="735">
        <v>4</v>
      </c>
      <c r="I6" s="772">
        <v>0.8</v>
      </c>
      <c r="J6" s="800">
        <v>87.67</v>
      </c>
      <c r="K6" s="749">
        <v>9.8132933354227764E-2</v>
      </c>
      <c r="L6" s="735">
        <v>1</v>
      </c>
      <c r="M6" s="772">
        <v>0.2</v>
      </c>
    </row>
    <row r="7" spans="1:13" ht="14.45" customHeight="1" x14ac:dyDescent="0.2">
      <c r="A7" s="790" t="s">
        <v>791</v>
      </c>
      <c r="B7" s="781">
        <v>13243.140000000001</v>
      </c>
      <c r="C7" s="731">
        <v>1</v>
      </c>
      <c r="D7" s="794">
        <v>128</v>
      </c>
      <c r="E7" s="797" t="s">
        <v>791</v>
      </c>
      <c r="F7" s="781">
        <v>5103.4800000000014</v>
      </c>
      <c r="G7" s="749">
        <v>0.38536782062260166</v>
      </c>
      <c r="H7" s="735">
        <v>50</v>
      </c>
      <c r="I7" s="772">
        <v>0.390625</v>
      </c>
      <c r="J7" s="800">
        <v>8139.66</v>
      </c>
      <c r="K7" s="749">
        <v>0.61463217937739834</v>
      </c>
      <c r="L7" s="735">
        <v>78</v>
      </c>
      <c r="M7" s="772">
        <v>0.609375</v>
      </c>
    </row>
    <row r="8" spans="1:13" ht="14.45" customHeight="1" x14ac:dyDescent="0.2">
      <c r="A8" s="790" t="s">
        <v>792</v>
      </c>
      <c r="B8" s="781">
        <v>4066.9300000000003</v>
      </c>
      <c r="C8" s="731">
        <v>1</v>
      </c>
      <c r="D8" s="794">
        <v>20</v>
      </c>
      <c r="E8" s="797" t="s">
        <v>792</v>
      </c>
      <c r="F8" s="781">
        <v>2877.68</v>
      </c>
      <c r="G8" s="749">
        <v>0.7075804107766791</v>
      </c>
      <c r="H8" s="735">
        <v>15</v>
      </c>
      <c r="I8" s="772">
        <v>0.75</v>
      </c>
      <c r="J8" s="800">
        <v>1189.2500000000002</v>
      </c>
      <c r="K8" s="749">
        <v>0.29241958922332084</v>
      </c>
      <c r="L8" s="735">
        <v>5</v>
      </c>
      <c r="M8" s="772">
        <v>0.25</v>
      </c>
    </row>
    <row r="9" spans="1:13" ht="14.45" customHeight="1" x14ac:dyDescent="0.2">
      <c r="A9" s="790" t="s">
        <v>793</v>
      </c>
      <c r="B9" s="781">
        <v>12996.050000000001</v>
      </c>
      <c r="C9" s="731">
        <v>1</v>
      </c>
      <c r="D9" s="794">
        <v>104</v>
      </c>
      <c r="E9" s="797" t="s">
        <v>793</v>
      </c>
      <c r="F9" s="781">
        <v>4902.97</v>
      </c>
      <c r="G9" s="749">
        <v>0.37726616933606749</v>
      </c>
      <c r="H9" s="735">
        <v>40</v>
      </c>
      <c r="I9" s="772">
        <v>0.38461538461538464</v>
      </c>
      <c r="J9" s="800">
        <v>8093.0800000000008</v>
      </c>
      <c r="K9" s="749">
        <v>0.62273383066393251</v>
      </c>
      <c r="L9" s="735">
        <v>64</v>
      </c>
      <c r="M9" s="772">
        <v>0.61538461538461542</v>
      </c>
    </row>
    <row r="10" spans="1:13" ht="14.45" customHeight="1" x14ac:dyDescent="0.2">
      <c r="A10" s="790" t="s">
        <v>794</v>
      </c>
      <c r="B10" s="781">
        <v>4443.0300000000007</v>
      </c>
      <c r="C10" s="731">
        <v>1</v>
      </c>
      <c r="D10" s="794">
        <v>32</v>
      </c>
      <c r="E10" s="797" t="s">
        <v>794</v>
      </c>
      <c r="F10" s="781">
        <v>2174.09</v>
      </c>
      <c r="G10" s="749">
        <v>0.48932597799249605</v>
      </c>
      <c r="H10" s="735">
        <v>13</v>
      </c>
      <c r="I10" s="772">
        <v>0.40625</v>
      </c>
      <c r="J10" s="800">
        <v>2268.94</v>
      </c>
      <c r="K10" s="749">
        <v>0.51067402200750378</v>
      </c>
      <c r="L10" s="735">
        <v>19</v>
      </c>
      <c r="M10" s="772">
        <v>0.59375</v>
      </c>
    </row>
    <row r="11" spans="1:13" ht="14.45" customHeight="1" x14ac:dyDescent="0.2">
      <c r="A11" s="790" t="s">
        <v>795</v>
      </c>
      <c r="B11" s="781">
        <v>616.17999999999995</v>
      </c>
      <c r="C11" s="731">
        <v>1</v>
      </c>
      <c r="D11" s="794">
        <v>7</v>
      </c>
      <c r="E11" s="797" t="s">
        <v>795</v>
      </c>
      <c r="F11" s="781">
        <v>478.96</v>
      </c>
      <c r="G11" s="749">
        <v>0.77730533285728198</v>
      </c>
      <c r="H11" s="735">
        <v>5</v>
      </c>
      <c r="I11" s="772">
        <v>0.7142857142857143</v>
      </c>
      <c r="J11" s="800">
        <v>137.22</v>
      </c>
      <c r="K11" s="749">
        <v>0.22269466714271804</v>
      </c>
      <c r="L11" s="735">
        <v>2</v>
      </c>
      <c r="M11" s="772">
        <v>0.2857142857142857</v>
      </c>
    </row>
    <row r="12" spans="1:13" ht="14.45" customHeight="1" x14ac:dyDescent="0.2">
      <c r="A12" s="790" t="s">
        <v>796</v>
      </c>
      <c r="B12" s="781">
        <v>28428.500000000007</v>
      </c>
      <c r="C12" s="731">
        <v>1</v>
      </c>
      <c r="D12" s="794">
        <v>243</v>
      </c>
      <c r="E12" s="797" t="s">
        <v>796</v>
      </c>
      <c r="F12" s="781">
        <v>11511.570000000002</v>
      </c>
      <c r="G12" s="749">
        <v>0.40493061540355624</v>
      </c>
      <c r="H12" s="735">
        <v>94</v>
      </c>
      <c r="I12" s="772">
        <v>0.38683127572016462</v>
      </c>
      <c r="J12" s="800">
        <v>16916.930000000004</v>
      </c>
      <c r="K12" s="749">
        <v>0.59506938459644365</v>
      </c>
      <c r="L12" s="735">
        <v>149</v>
      </c>
      <c r="M12" s="772">
        <v>0.61316872427983538</v>
      </c>
    </row>
    <row r="13" spans="1:13" ht="14.45" customHeight="1" x14ac:dyDescent="0.2">
      <c r="A13" s="790" t="s">
        <v>797</v>
      </c>
      <c r="B13" s="781">
        <v>219.67</v>
      </c>
      <c r="C13" s="731">
        <v>1</v>
      </c>
      <c r="D13" s="794">
        <v>4</v>
      </c>
      <c r="E13" s="797" t="s">
        <v>797</v>
      </c>
      <c r="F13" s="781">
        <v>150.72999999999999</v>
      </c>
      <c r="G13" s="749">
        <v>0.68616561205444526</v>
      </c>
      <c r="H13" s="735">
        <v>2</v>
      </c>
      <c r="I13" s="772">
        <v>0.5</v>
      </c>
      <c r="J13" s="800">
        <v>68.94</v>
      </c>
      <c r="K13" s="749">
        <v>0.31383438794555468</v>
      </c>
      <c r="L13" s="735">
        <v>2</v>
      </c>
      <c r="M13" s="772">
        <v>0.5</v>
      </c>
    </row>
    <row r="14" spans="1:13" ht="14.45" customHeight="1" x14ac:dyDescent="0.2">
      <c r="A14" s="790" t="s">
        <v>798</v>
      </c>
      <c r="B14" s="781">
        <v>9886.6500000000015</v>
      </c>
      <c r="C14" s="731">
        <v>1</v>
      </c>
      <c r="D14" s="794">
        <v>91</v>
      </c>
      <c r="E14" s="797" t="s">
        <v>798</v>
      </c>
      <c r="F14" s="781">
        <v>4580.58</v>
      </c>
      <c r="G14" s="749">
        <v>0.46330961448013225</v>
      </c>
      <c r="H14" s="735">
        <v>44</v>
      </c>
      <c r="I14" s="772">
        <v>0.48351648351648352</v>
      </c>
      <c r="J14" s="800">
        <v>5306.0700000000006</v>
      </c>
      <c r="K14" s="749">
        <v>0.5366903855198677</v>
      </c>
      <c r="L14" s="735">
        <v>47</v>
      </c>
      <c r="M14" s="772">
        <v>0.51648351648351654</v>
      </c>
    </row>
    <row r="15" spans="1:13" ht="14.45" customHeight="1" thickBot="1" x14ac:dyDescent="0.25">
      <c r="A15" s="791" t="s">
        <v>799</v>
      </c>
      <c r="B15" s="782">
        <v>31793.190000000002</v>
      </c>
      <c r="C15" s="738">
        <v>1</v>
      </c>
      <c r="D15" s="795">
        <v>290</v>
      </c>
      <c r="E15" s="798" t="s">
        <v>799</v>
      </c>
      <c r="F15" s="782">
        <v>11084.070000000002</v>
      </c>
      <c r="G15" s="750">
        <v>0.3486303198892593</v>
      </c>
      <c r="H15" s="742">
        <v>102</v>
      </c>
      <c r="I15" s="773">
        <v>0.35172413793103446</v>
      </c>
      <c r="J15" s="801">
        <v>20709.120000000003</v>
      </c>
      <c r="K15" s="750">
        <v>0.6513696801107407</v>
      </c>
      <c r="L15" s="742">
        <v>188</v>
      </c>
      <c r="M15" s="773">
        <v>0.64827586206896548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D6ED02B-C72F-4BF7-9A8E-E5BDC2E3365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4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1158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705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131620.86000000007</v>
      </c>
      <c r="N3" s="70">
        <f>SUBTOTAL(9,N7:N1048576)</f>
        <v>1403</v>
      </c>
      <c r="O3" s="70">
        <f>SUBTOTAL(9,O7:O1048576)</f>
        <v>1147</v>
      </c>
      <c r="P3" s="70">
        <f>SUBTOTAL(9,P7:P1048576)</f>
        <v>51502.35000000002</v>
      </c>
      <c r="Q3" s="71">
        <f>IF(M3=0,0,P3/M3)</f>
        <v>0.39129321902318515</v>
      </c>
      <c r="R3" s="70">
        <f>SUBTOTAL(9,R7:R1048576)</f>
        <v>584</v>
      </c>
      <c r="S3" s="71">
        <f>IF(N3=0,0,R3/N3)</f>
        <v>0.41625089094796863</v>
      </c>
      <c r="T3" s="70">
        <f>SUBTOTAL(9,T7:T1048576)</f>
        <v>441</v>
      </c>
      <c r="U3" s="72">
        <f>IF(O3=0,0,T3/O3)</f>
        <v>0.38448125544899736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22</v>
      </c>
      <c r="B7" s="808" t="s">
        <v>780</v>
      </c>
      <c r="C7" s="808" t="s">
        <v>784</v>
      </c>
      <c r="D7" s="809" t="s">
        <v>1156</v>
      </c>
      <c r="E7" s="810" t="s">
        <v>789</v>
      </c>
      <c r="F7" s="808" t="s">
        <v>781</v>
      </c>
      <c r="G7" s="808" t="s">
        <v>800</v>
      </c>
      <c r="H7" s="808" t="s">
        <v>329</v>
      </c>
      <c r="I7" s="808" t="s">
        <v>801</v>
      </c>
      <c r="J7" s="808" t="s">
        <v>802</v>
      </c>
      <c r="K7" s="808" t="s">
        <v>803</v>
      </c>
      <c r="L7" s="811">
        <v>70.48</v>
      </c>
      <c r="M7" s="811">
        <v>140.96</v>
      </c>
      <c r="N7" s="808">
        <v>2</v>
      </c>
      <c r="O7" s="812">
        <v>0.5</v>
      </c>
      <c r="P7" s="811"/>
      <c r="Q7" s="813">
        <v>0</v>
      </c>
      <c r="R7" s="808"/>
      <c r="S7" s="813">
        <v>0</v>
      </c>
      <c r="T7" s="812"/>
      <c r="U7" s="231">
        <v>0</v>
      </c>
    </row>
    <row r="8" spans="1:21" ht="14.45" customHeight="1" x14ac:dyDescent="0.2">
      <c r="A8" s="814">
        <v>22</v>
      </c>
      <c r="B8" s="815" t="s">
        <v>780</v>
      </c>
      <c r="C8" s="815" t="s">
        <v>784</v>
      </c>
      <c r="D8" s="816" t="s">
        <v>1156</v>
      </c>
      <c r="E8" s="817" t="s">
        <v>789</v>
      </c>
      <c r="F8" s="815" t="s">
        <v>781</v>
      </c>
      <c r="G8" s="815" t="s">
        <v>804</v>
      </c>
      <c r="H8" s="815" t="s">
        <v>329</v>
      </c>
      <c r="I8" s="815" t="s">
        <v>805</v>
      </c>
      <c r="J8" s="815" t="s">
        <v>806</v>
      </c>
      <c r="K8" s="815" t="s">
        <v>807</v>
      </c>
      <c r="L8" s="818">
        <v>406.66</v>
      </c>
      <c r="M8" s="818">
        <v>406.66</v>
      </c>
      <c r="N8" s="815">
        <v>1</v>
      </c>
      <c r="O8" s="819">
        <v>1</v>
      </c>
      <c r="P8" s="818"/>
      <c r="Q8" s="820">
        <v>0</v>
      </c>
      <c r="R8" s="815"/>
      <c r="S8" s="820">
        <v>0</v>
      </c>
      <c r="T8" s="819"/>
      <c r="U8" s="821">
        <v>0</v>
      </c>
    </row>
    <row r="9" spans="1:21" ht="14.45" customHeight="1" x14ac:dyDescent="0.2">
      <c r="A9" s="814">
        <v>22</v>
      </c>
      <c r="B9" s="815" t="s">
        <v>780</v>
      </c>
      <c r="C9" s="815" t="s">
        <v>784</v>
      </c>
      <c r="D9" s="816" t="s">
        <v>1156</v>
      </c>
      <c r="E9" s="817" t="s">
        <v>789</v>
      </c>
      <c r="F9" s="815" t="s">
        <v>781</v>
      </c>
      <c r="G9" s="815" t="s">
        <v>808</v>
      </c>
      <c r="H9" s="815" t="s">
        <v>586</v>
      </c>
      <c r="I9" s="815" t="s">
        <v>809</v>
      </c>
      <c r="J9" s="815" t="s">
        <v>810</v>
      </c>
      <c r="K9" s="815" t="s">
        <v>811</v>
      </c>
      <c r="L9" s="818">
        <v>85.02</v>
      </c>
      <c r="M9" s="818">
        <v>85.02</v>
      </c>
      <c r="N9" s="815">
        <v>1</v>
      </c>
      <c r="O9" s="819">
        <v>1</v>
      </c>
      <c r="P9" s="818">
        <v>85.02</v>
      </c>
      <c r="Q9" s="820">
        <v>1</v>
      </c>
      <c r="R9" s="815">
        <v>1</v>
      </c>
      <c r="S9" s="820">
        <v>1</v>
      </c>
      <c r="T9" s="819">
        <v>1</v>
      </c>
      <c r="U9" s="821">
        <v>1</v>
      </c>
    </row>
    <row r="10" spans="1:21" ht="14.45" customHeight="1" x14ac:dyDescent="0.2">
      <c r="A10" s="814">
        <v>22</v>
      </c>
      <c r="B10" s="815" t="s">
        <v>780</v>
      </c>
      <c r="C10" s="815" t="s">
        <v>784</v>
      </c>
      <c r="D10" s="816" t="s">
        <v>1156</v>
      </c>
      <c r="E10" s="817" t="s">
        <v>789</v>
      </c>
      <c r="F10" s="815" t="s">
        <v>781</v>
      </c>
      <c r="G10" s="815" t="s">
        <v>812</v>
      </c>
      <c r="H10" s="815" t="s">
        <v>329</v>
      </c>
      <c r="I10" s="815" t="s">
        <v>813</v>
      </c>
      <c r="J10" s="815" t="s">
        <v>814</v>
      </c>
      <c r="K10" s="815" t="s">
        <v>815</v>
      </c>
      <c r="L10" s="818">
        <v>0</v>
      </c>
      <c r="M10" s="818">
        <v>0</v>
      </c>
      <c r="N10" s="815">
        <v>1</v>
      </c>
      <c r="O10" s="819">
        <v>1</v>
      </c>
      <c r="P10" s="818"/>
      <c r="Q10" s="820"/>
      <c r="R10" s="815"/>
      <c r="S10" s="820">
        <v>0</v>
      </c>
      <c r="T10" s="819"/>
      <c r="U10" s="821">
        <v>0</v>
      </c>
    </row>
    <row r="11" spans="1:21" ht="14.45" customHeight="1" x14ac:dyDescent="0.2">
      <c r="A11" s="814">
        <v>22</v>
      </c>
      <c r="B11" s="815" t="s">
        <v>780</v>
      </c>
      <c r="C11" s="815" t="s">
        <v>784</v>
      </c>
      <c r="D11" s="816" t="s">
        <v>1156</v>
      </c>
      <c r="E11" s="817" t="s">
        <v>789</v>
      </c>
      <c r="F11" s="815" t="s">
        <v>781</v>
      </c>
      <c r="G11" s="815" t="s">
        <v>816</v>
      </c>
      <c r="H11" s="815" t="s">
        <v>329</v>
      </c>
      <c r="I11" s="815" t="s">
        <v>817</v>
      </c>
      <c r="J11" s="815" t="s">
        <v>818</v>
      </c>
      <c r="K11" s="815" t="s">
        <v>819</v>
      </c>
      <c r="L11" s="818">
        <v>31.65</v>
      </c>
      <c r="M11" s="818">
        <v>31.65</v>
      </c>
      <c r="N11" s="815">
        <v>1</v>
      </c>
      <c r="O11" s="819">
        <v>1</v>
      </c>
      <c r="P11" s="818"/>
      <c r="Q11" s="820">
        <v>0</v>
      </c>
      <c r="R11" s="815"/>
      <c r="S11" s="820">
        <v>0</v>
      </c>
      <c r="T11" s="819"/>
      <c r="U11" s="821">
        <v>0</v>
      </c>
    </row>
    <row r="12" spans="1:21" ht="14.45" customHeight="1" x14ac:dyDescent="0.2">
      <c r="A12" s="814">
        <v>22</v>
      </c>
      <c r="B12" s="815" t="s">
        <v>780</v>
      </c>
      <c r="C12" s="815" t="s">
        <v>784</v>
      </c>
      <c r="D12" s="816" t="s">
        <v>1156</v>
      </c>
      <c r="E12" s="817" t="s">
        <v>789</v>
      </c>
      <c r="F12" s="815" t="s">
        <v>781</v>
      </c>
      <c r="G12" s="815" t="s">
        <v>820</v>
      </c>
      <c r="H12" s="815" t="s">
        <v>329</v>
      </c>
      <c r="I12" s="815" t="s">
        <v>821</v>
      </c>
      <c r="J12" s="815" t="s">
        <v>822</v>
      </c>
      <c r="K12" s="815" t="s">
        <v>823</v>
      </c>
      <c r="L12" s="818">
        <v>73.150000000000006</v>
      </c>
      <c r="M12" s="818">
        <v>73.150000000000006</v>
      </c>
      <c r="N12" s="815">
        <v>1</v>
      </c>
      <c r="O12" s="819">
        <v>1</v>
      </c>
      <c r="P12" s="818"/>
      <c r="Q12" s="820">
        <v>0</v>
      </c>
      <c r="R12" s="815"/>
      <c r="S12" s="820">
        <v>0</v>
      </c>
      <c r="T12" s="819"/>
      <c r="U12" s="821">
        <v>0</v>
      </c>
    </row>
    <row r="13" spans="1:21" ht="14.45" customHeight="1" x14ac:dyDescent="0.2">
      <c r="A13" s="814">
        <v>22</v>
      </c>
      <c r="B13" s="815" t="s">
        <v>780</v>
      </c>
      <c r="C13" s="815" t="s">
        <v>784</v>
      </c>
      <c r="D13" s="816" t="s">
        <v>1156</v>
      </c>
      <c r="E13" s="817" t="s">
        <v>789</v>
      </c>
      <c r="F13" s="815" t="s">
        <v>781</v>
      </c>
      <c r="G13" s="815" t="s">
        <v>824</v>
      </c>
      <c r="H13" s="815" t="s">
        <v>329</v>
      </c>
      <c r="I13" s="815" t="s">
        <v>825</v>
      </c>
      <c r="J13" s="815" t="s">
        <v>826</v>
      </c>
      <c r="K13" s="815" t="s">
        <v>827</v>
      </c>
      <c r="L13" s="818">
        <v>35.25</v>
      </c>
      <c r="M13" s="818">
        <v>105.75</v>
      </c>
      <c r="N13" s="815">
        <v>3</v>
      </c>
      <c r="O13" s="819">
        <v>2.5</v>
      </c>
      <c r="P13" s="818">
        <v>70.5</v>
      </c>
      <c r="Q13" s="820">
        <v>0.66666666666666663</v>
      </c>
      <c r="R13" s="815">
        <v>2</v>
      </c>
      <c r="S13" s="820">
        <v>0.66666666666666663</v>
      </c>
      <c r="T13" s="819">
        <v>1.5</v>
      </c>
      <c r="U13" s="821">
        <v>0.6</v>
      </c>
    </row>
    <row r="14" spans="1:21" ht="14.45" customHeight="1" x14ac:dyDescent="0.2">
      <c r="A14" s="814">
        <v>22</v>
      </c>
      <c r="B14" s="815" t="s">
        <v>780</v>
      </c>
      <c r="C14" s="815" t="s">
        <v>784</v>
      </c>
      <c r="D14" s="816" t="s">
        <v>1156</v>
      </c>
      <c r="E14" s="817" t="s">
        <v>789</v>
      </c>
      <c r="F14" s="815" t="s">
        <v>781</v>
      </c>
      <c r="G14" s="815" t="s">
        <v>824</v>
      </c>
      <c r="H14" s="815" t="s">
        <v>329</v>
      </c>
      <c r="I14" s="815" t="s">
        <v>828</v>
      </c>
      <c r="J14" s="815" t="s">
        <v>829</v>
      </c>
      <c r="K14" s="815" t="s">
        <v>830</v>
      </c>
      <c r="L14" s="818">
        <v>35.25</v>
      </c>
      <c r="M14" s="818">
        <v>35.25</v>
      </c>
      <c r="N14" s="815">
        <v>1</v>
      </c>
      <c r="O14" s="819">
        <v>0.5</v>
      </c>
      <c r="P14" s="818">
        <v>35.25</v>
      </c>
      <c r="Q14" s="820">
        <v>1</v>
      </c>
      <c r="R14" s="815">
        <v>1</v>
      </c>
      <c r="S14" s="820">
        <v>1</v>
      </c>
      <c r="T14" s="819">
        <v>0.5</v>
      </c>
      <c r="U14" s="821">
        <v>1</v>
      </c>
    </row>
    <row r="15" spans="1:21" ht="14.45" customHeight="1" x14ac:dyDescent="0.2">
      <c r="A15" s="814">
        <v>22</v>
      </c>
      <c r="B15" s="815" t="s">
        <v>780</v>
      </c>
      <c r="C15" s="815" t="s">
        <v>784</v>
      </c>
      <c r="D15" s="816" t="s">
        <v>1156</v>
      </c>
      <c r="E15" s="817" t="s">
        <v>789</v>
      </c>
      <c r="F15" s="815" t="s">
        <v>781</v>
      </c>
      <c r="G15" s="815" t="s">
        <v>831</v>
      </c>
      <c r="H15" s="815" t="s">
        <v>329</v>
      </c>
      <c r="I15" s="815" t="s">
        <v>832</v>
      </c>
      <c r="J15" s="815" t="s">
        <v>595</v>
      </c>
      <c r="K15" s="815" t="s">
        <v>833</v>
      </c>
      <c r="L15" s="818">
        <v>57.64</v>
      </c>
      <c r="M15" s="818">
        <v>57.64</v>
      </c>
      <c r="N15" s="815">
        <v>1</v>
      </c>
      <c r="O15" s="819">
        <v>1</v>
      </c>
      <c r="P15" s="818"/>
      <c r="Q15" s="820">
        <v>0</v>
      </c>
      <c r="R15" s="815"/>
      <c r="S15" s="820">
        <v>0</v>
      </c>
      <c r="T15" s="819"/>
      <c r="U15" s="821">
        <v>0</v>
      </c>
    </row>
    <row r="16" spans="1:21" ht="14.45" customHeight="1" x14ac:dyDescent="0.2">
      <c r="A16" s="814">
        <v>22</v>
      </c>
      <c r="B16" s="815" t="s">
        <v>780</v>
      </c>
      <c r="C16" s="815" t="s">
        <v>784</v>
      </c>
      <c r="D16" s="816" t="s">
        <v>1156</v>
      </c>
      <c r="E16" s="817" t="s">
        <v>789</v>
      </c>
      <c r="F16" s="815" t="s">
        <v>781</v>
      </c>
      <c r="G16" s="815" t="s">
        <v>831</v>
      </c>
      <c r="H16" s="815" t="s">
        <v>329</v>
      </c>
      <c r="I16" s="815" t="s">
        <v>834</v>
      </c>
      <c r="J16" s="815" t="s">
        <v>595</v>
      </c>
      <c r="K16" s="815" t="s">
        <v>835</v>
      </c>
      <c r="L16" s="818">
        <v>185.26</v>
      </c>
      <c r="M16" s="818">
        <v>185.26</v>
      </c>
      <c r="N16" s="815">
        <v>1</v>
      </c>
      <c r="O16" s="819">
        <v>1</v>
      </c>
      <c r="P16" s="818"/>
      <c r="Q16" s="820">
        <v>0</v>
      </c>
      <c r="R16" s="815"/>
      <c r="S16" s="820">
        <v>0</v>
      </c>
      <c r="T16" s="819"/>
      <c r="U16" s="821">
        <v>0</v>
      </c>
    </row>
    <row r="17" spans="1:21" ht="14.45" customHeight="1" x14ac:dyDescent="0.2">
      <c r="A17" s="814">
        <v>22</v>
      </c>
      <c r="B17" s="815" t="s">
        <v>780</v>
      </c>
      <c r="C17" s="815" t="s">
        <v>784</v>
      </c>
      <c r="D17" s="816" t="s">
        <v>1156</v>
      </c>
      <c r="E17" s="817" t="s">
        <v>789</v>
      </c>
      <c r="F17" s="815" t="s">
        <v>781</v>
      </c>
      <c r="G17" s="815" t="s">
        <v>831</v>
      </c>
      <c r="H17" s="815" t="s">
        <v>329</v>
      </c>
      <c r="I17" s="815" t="s">
        <v>836</v>
      </c>
      <c r="J17" s="815" t="s">
        <v>837</v>
      </c>
      <c r="K17" s="815" t="s">
        <v>838</v>
      </c>
      <c r="L17" s="818">
        <v>0</v>
      </c>
      <c r="M17" s="818">
        <v>0</v>
      </c>
      <c r="N17" s="815">
        <v>1</v>
      </c>
      <c r="O17" s="819">
        <v>1</v>
      </c>
      <c r="P17" s="818">
        <v>0</v>
      </c>
      <c r="Q17" s="820"/>
      <c r="R17" s="815">
        <v>1</v>
      </c>
      <c r="S17" s="820">
        <v>1</v>
      </c>
      <c r="T17" s="819">
        <v>1</v>
      </c>
      <c r="U17" s="821">
        <v>1</v>
      </c>
    </row>
    <row r="18" spans="1:21" ht="14.45" customHeight="1" x14ac:dyDescent="0.2">
      <c r="A18" s="814">
        <v>22</v>
      </c>
      <c r="B18" s="815" t="s">
        <v>780</v>
      </c>
      <c r="C18" s="815" t="s">
        <v>784</v>
      </c>
      <c r="D18" s="816" t="s">
        <v>1156</v>
      </c>
      <c r="E18" s="817" t="s">
        <v>789</v>
      </c>
      <c r="F18" s="815" t="s">
        <v>781</v>
      </c>
      <c r="G18" s="815" t="s">
        <v>839</v>
      </c>
      <c r="H18" s="815" t="s">
        <v>586</v>
      </c>
      <c r="I18" s="815" t="s">
        <v>840</v>
      </c>
      <c r="J18" s="815" t="s">
        <v>841</v>
      </c>
      <c r="K18" s="815" t="s">
        <v>842</v>
      </c>
      <c r="L18" s="818">
        <v>102.93</v>
      </c>
      <c r="M18" s="818">
        <v>308.79000000000002</v>
      </c>
      <c r="N18" s="815">
        <v>3</v>
      </c>
      <c r="O18" s="819">
        <v>3</v>
      </c>
      <c r="P18" s="818"/>
      <c r="Q18" s="820">
        <v>0</v>
      </c>
      <c r="R18" s="815"/>
      <c r="S18" s="820">
        <v>0</v>
      </c>
      <c r="T18" s="819"/>
      <c r="U18" s="821">
        <v>0</v>
      </c>
    </row>
    <row r="19" spans="1:21" ht="14.45" customHeight="1" x14ac:dyDescent="0.2">
      <c r="A19" s="814">
        <v>22</v>
      </c>
      <c r="B19" s="815" t="s">
        <v>780</v>
      </c>
      <c r="C19" s="815" t="s">
        <v>784</v>
      </c>
      <c r="D19" s="816" t="s">
        <v>1156</v>
      </c>
      <c r="E19" s="817" t="s">
        <v>789</v>
      </c>
      <c r="F19" s="815" t="s">
        <v>781</v>
      </c>
      <c r="G19" s="815" t="s">
        <v>839</v>
      </c>
      <c r="H19" s="815" t="s">
        <v>586</v>
      </c>
      <c r="I19" s="815" t="s">
        <v>840</v>
      </c>
      <c r="J19" s="815" t="s">
        <v>841</v>
      </c>
      <c r="K19" s="815" t="s">
        <v>842</v>
      </c>
      <c r="L19" s="818">
        <v>48.89</v>
      </c>
      <c r="M19" s="818">
        <v>48.89</v>
      </c>
      <c r="N19" s="815">
        <v>1</v>
      </c>
      <c r="O19" s="819">
        <v>1</v>
      </c>
      <c r="P19" s="818"/>
      <c r="Q19" s="820">
        <v>0</v>
      </c>
      <c r="R19" s="815"/>
      <c r="S19" s="820">
        <v>0</v>
      </c>
      <c r="T19" s="819"/>
      <c r="U19" s="821">
        <v>0</v>
      </c>
    </row>
    <row r="20" spans="1:21" ht="14.45" customHeight="1" x14ac:dyDescent="0.2">
      <c r="A20" s="814">
        <v>22</v>
      </c>
      <c r="B20" s="815" t="s">
        <v>780</v>
      </c>
      <c r="C20" s="815" t="s">
        <v>784</v>
      </c>
      <c r="D20" s="816" t="s">
        <v>1156</v>
      </c>
      <c r="E20" s="817" t="s">
        <v>789</v>
      </c>
      <c r="F20" s="815" t="s">
        <v>781</v>
      </c>
      <c r="G20" s="815" t="s">
        <v>839</v>
      </c>
      <c r="H20" s="815" t="s">
        <v>329</v>
      </c>
      <c r="I20" s="815" t="s">
        <v>843</v>
      </c>
      <c r="J20" s="815" t="s">
        <v>841</v>
      </c>
      <c r="K20" s="815" t="s">
        <v>844</v>
      </c>
      <c r="L20" s="818">
        <v>205.84</v>
      </c>
      <c r="M20" s="818">
        <v>205.84</v>
      </c>
      <c r="N20" s="815">
        <v>1</v>
      </c>
      <c r="O20" s="819">
        <v>1</v>
      </c>
      <c r="P20" s="818"/>
      <c r="Q20" s="820">
        <v>0</v>
      </c>
      <c r="R20" s="815"/>
      <c r="S20" s="820">
        <v>0</v>
      </c>
      <c r="T20" s="819"/>
      <c r="U20" s="821">
        <v>0</v>
      </c>
    </row>
    <row r="21" spans="1:21" ht="14.45" customHeight="1" x14ac:dyDescent="0.2">
      <c r="A21" s="814">
        <v>22</v>
      </c>
      <c r="B21" s="815" t="s">
        <v>780</v>
      </c>
      <c r="C21" s="815" t="s">
        <v>784</v>
      </c>
      <c r="D21" s="816" t="s">
        <v>1156</v>
      </c>
      <c r="E21" s="817" t="s">
        <v>789</v>
      </c>
      <c r="F21" s="815" t="s">
        <v>781</v>
      </c>
      <c r="G21" s="815" t="s">
        <v>839</v>
      </c>
      <c r="H21" s="815" t="s">
        <v>329</v>
      </c>
      <c r="I21" s="815" t="s">
        <v>843</v>
      </c>
      <c r="J21" s="815" t="s">
        <v>841</v>
      </c>
      <c r="K21" s="815" t="s">
        <v>844</v>
      </c>
      <c r="L21" s="818">
        <v>97.76</v>
      </c>
      <c r="M21" s="818">
        <v>97.76</v>
      </c>
      <c r="N21" s="815">
        <v>1</v>
      </c>
      <c r="O21" s="819">
        <v>1</v>
      </c>
      <c r="P21" s="818"/>
      <c r="Q21" s="820">
        <v>0</v>
      </c>
      <c r="R21" s="815"/>
      <c r="S21" s="820">
        <v>0</v>
      </c>
      <c r="T21" s="819"/>
      <c r="U21" s="821">
        <v>0</v>
      </c>
    </row>
    <row r="22" spans="1:21" ht="14.45" customHeight="1" x14ac:dyDescent="0.2">
      <c r="A22" s="814">
        <v>22</v>
      </c>
      <c r="B22" s="815" t="s">
        <v>780</v>
      </c>
      <c r="C22" s="815" t="s">
        <v>784</v>
      </c>
      <c r="D22" s="816" t="s">
        <v>1156</v>
      </c>
      <c r="E22" s="817" t="s">
        <v>789</v>
      </c>
      <c r="F22" s="815" t="s">
        <v>781</v>
      </c>
      <c r="G22" s="815" t="s">
        <v>839</v>
      </c>
      <c r="H22" s="815" t="s">
        <v>586</v>
      </c>
      <c r="I22" s="815" t="s">
        <v>845</v>
      </c>
      <c r="J22" s="815" t="s">
        <v>841</v>
      </c>
      <c r="K22" s="815" t="s">
        <v>846</v>
      </c>
      <c r="L22" s="818">
        <v>28.81</v>
      </c>
      <c r="M22" s="818">
        <v>28.81</v>
      </c>
      <c r="N22" s="815">
        <v>1</v>
      </c>
      <c r="O22" s="819">
        <v>1</v>
      </c>
      <c r="P22" s="818">
        <v>28.81</v>
      </c>
      <c r="Q22" s="820">
        <v>1</v>
      </c>
      <c r="R22" s="815">
        <v>1</v>
      </c>
      <c r="S22" s="820">
        <v>1</v>
      </c>
      <c r="T22" s="819">
        <v>1</v>
      </c>
      <c r="U22" s="821">
        <v>1</v>
      </c>
    </row>
    <row r="23" spans="1:21" ht="14.45" customHeight="1" x14ac:dyDescent="0.2">
      <c r="A23" s="814">
        <v>22</v>
      </c>
      <c r="B23" s="815" t="s">
        <v>780</v>
      </c>
      <c r="C23" s="815" t="s">
        <v>784</v>
      </c>
      <c r="D23" s="816" t="s">
        <v>1156</v>
      </c>
      <c r="E23" s="817" t="s">
        <v>789</v>
      </c>
      <c r="F23" s="815" t="s">
        <v>781</v>
      </c>
      <c r="G23" s="815" t="s">
        <v>847</v>
      </c>
      <c r="H23" s="815" t="s">
        <v>586</v>
      </c>
      <c r="I23" s="815" t="s">
        <v>848</v>
      </c>
      <c r="J23" s="815" t="s">
        <v>849</v>
      </c>
      <c r="K23" s="815" t="s">
        <v>850</v>
      </c>
      <c r="L23" s="818">
        <v>103.4</v>
      </c>
      <c r="M23" s="818">
        <v>206.8</v>
      </c>
      <c r="N23" s="815">
        <v>2</v>
      </c>
      <c r="O23" s="819">
        <v>2</v>
      </c>
      <c r="P23" s="818">
        <v>103.4</v>
      </c>
      <c r="Q23" s="820">
        <v>0.5</v>
      </c>
      <c r="R23" s="815">
        <v>1</v>
      </c>
      <c r="S23" s="820">
        <v>0.5</v>
      </c>
      <c r="T23" s="819">
        <v>1</v>
      </c>
      <c r="U23" s="821">
        <v>0.5</v>
      </c>
    </row>
    <row r="24" spans="1:21" ht="14.45" customHeight="1" x14ac:dyDescent="0.2">
      <c r="A24" s="814">
        <v>22</v>
      </c>
      <c r="B24" s="815" t="s">
        <v>780</v>
      </c>
      <c r="C24" s="815" t="s">
        <v>784</v>
      </c>
      <c r="D24" s="816" t="s">
        <v>1156</v>
      </c>
      <c r="E24" s="817" t="s">
        <v>789</v>
      </c>
      <c r="F24" s="815" t="s">
        <v>781</v>
      </c>
      <c r="G24" s="815" t="s">
        <v>851</v>
      </c>
      <c r="H24" s="815" t="s">
        <v>329</v>
      </c>
      <c r="I24" s="815" t="s">
        <v>852</v>
      </c>
      <c r="J24" s="815" t="s">
        <v>853</v>
      </c>
      <c r="K24" s="815" t="s">
        <v>854</v>
      </c>
      <c r="L24" s="818">
        <v>218.62</v>
      </c>
      <c r="M24" s="818">
        <v>437.24</v>
      </c>
      <c r="N24" s="815">
        <v>2</v>
      </c>
      <c r="O24" s="819">
        <v>2</v>
      </c>
      <c r="P24" s="818">
        <v>437.24</v>
      </c>
      <c r="Q24" s="820">
        <v>1</v>
      </c>
      <c r="R24" s="815">
        <v>2</v>
      </c>
      <c r="S24" s="820">
        <v>1</v>
      </c>
      <c r="T24" s="819">
        <v>2</v>
      </c>
      <c r="U24" s="821">
        <v>1</v>
      </c>
    </row>
    <row r="25" spans="1:21" ht="14.45" customHeight="1" x14ac:dyDescent="0.2">
      <c r="A25" s="814">
        <v>22</v>
      </c>
      <c r="B25" s="815" t="s">
        <v>780</v>
      </c>
      <c r="C25" s="815" t="s">
        <v>784</v>
      </c>
      <c r="D25" s="816" t="s">
        <v>1156</v>
      </c>
      <c r="E25" s="817" t="s">
        <v>789</v>
      </c>
      <c r="F25" s="815" t="s">
        <v>781</v>
      </c>
      <c r="G25" s="815" t="s">
        <v>855</v>
      </c>
      <c r="H25" s="815" t="s">
        <v>329</v>
      </c>
      <c r="I25" s="815" t="s">
        <v>856</v>
      </c>
      <c r="J25" s="815" t="s">
        <v>857</v>
      </c>
      <c r="K25" s="815" t="s">
        <v>858</v>
      </c>
      <c r="L25" s="818">
        <v>87.67</v>
      </c>
      <c r="M25" s="818">
        <v>438.35</v>
      </c>
      <c r="N25" s="815">
        <v>5</v>
      </c>
      <c r="O25" s="819">
        <v>3</v>
      </c>
      <c r="P25" s="818">
        <v>175.34</v>
      </c>
      <c r="Q25" s="820">
        <v>0.39999999999999997</v>
      </c>
      <c r="R25" s="815">
        <v>2</v>
      </c>
      <c r="S25" s="820">
        <v>0.4</v>
      </c>
      <c r="T25" s="819">
        <v>1</v>
      </c>
      <c r="U25" s="821">
        <v>0.33333333333333331</v>
      </c>
    </row>
    <row r="26" spans="1:21" ht="14.45" customHeight="1" x14ac:dyDescent="0.2">
      <c r="A26" s="814">
        <v>22</v>
      </c>
      <c r="B26" s="815" t="s">
        <v>780</v>
      </c>
      <c r="C26" s="815" t="s">
        <v>784</v>
      </c>
      <c r="D26" s="816" t="s">
        <v>1156</v>
      </c>
      <c r="E26" s="817" t="s">
        <v>789</v>
      </c>
      <c r="F26" s="815" t="s">
        <v>781</v>
      </c>
      <c r="G26" s="815" t="s">
        <v>859</v>
      </c>
      <c r="H26" s="815" t="s">
        <v>586</v>
      </c>
      <c r="I26" s="815" t="s">
        <v>769</v>
      </c>
      <c r="J26" s="815" t="s">
        <v>623</v>
      </c>
      <c r="K26" s="815" t="s">
        <v>770</v>
      </c>
      <c r="L26" s="818">
        <v>0</v>
      </c>
      <c r="M26" s="818">
        <v>0</v>
      </c>
      <c r="N26" s="815">
        <v>34</v>
      </c>
      <c r="O26" s="819">
        <v>34</v>
      </c>
      <c r="P26" s="818">
        <v>0</v>
      </c>
      <c r="Q26" s="820"/>
      <c r="R26" s="815">
        <v>9</v>
      </c>
      <c r="S26" s="820">
        <v>0.26470588235294118</v>
      </c>
      <c r="T26" s="819">
        <v>9</v>
      </c>
      <c r="U26" s="821">
        <v>0.26470588235294118</v>
      </c>
    </row>
    <row r="27" spans="1:21" ht="14.45" customHeight="1" x14ac:dyDescent="0.2">
      <c r="A27" s="814">
        <v>22</v>
      </c>
      <c r="B27" s="815" t="s">
        <v>780</v>
      </c>
      <c r="C27" s="815" t="s">
        <v>784</v>
      </c>
      <c r="D27" s="816" t="s">
        <v>1156</v>
      </c>
      <c r="E27" s="817" t="s">
        <v>789</v>
      </c>
      <c r="F27" s="815" t="s">
        <v>781</v>
      </c>
      <c r="G27" s="815" t="s">
        <v>859</v>
      </c>
      <c r="H27" s="815" t="s">
        <v>586</v>
      </c>
      <c r="I27" s="815" t="s">
        <v>767</v>
      </c>
      <c r="J27" s="815" t="s">
        <v>623</v>
      </c>
      <c r="K27" s="815" t="s">
        <v>768</v>
      </c>
      <c r="L27" s="818">
        <v>0</v>
      </c>
      <c r="M27" s="818">
        <v>0</v>
      </c>
      <c r="N27" s="815">
        <v>1</v>
      </c>
      <c r="O27" s="819">
        <v>0.5</v>
      </c>
      <c r="P27" s="818"/>
      <c r="Q27" s="820"/>
      <c r="R27" s="815"/>
      <c r="S27" s="820">
        <v>0</v>
      </c>
      <c r="T27" s="819"/>
      <c r="U27" s="821">
        <v>0</v>
      </c>
    </row>
    <row r="28" spans="1:21" ht="14.45" customHeight="1" x14ac:dyDescent="0.2">
      <c r="A28" s="814">
        <v>22</v>
      </c>
      <c r="B28" s="815" t="s">
        <v>780</v>
      </c>
      <c r="C28" s="815" t="s">
        <v>784</v>
      </c>
      <c r="D28" s="816" t="s">
        <v>1156</v>
      </c>
      <c r="E28" s="817" t="s">
        <v>789</v>
      </c>
      <c r="F28" s="815" t="s">
        <v>781</v>
      </c>
      <c r="G28" s="815" t="s">
        <v>860</v>
      </c>
      <c r="H28" s="815" t="s">
        <v>586</v>
      </c>
      <c r="I28" s="815" t="s">
        <v>861</v>
      </c>
      <c r="J28" s="815" t="s">
        <v>862</v>
      </c>
      <c r="K28" s="815" t="s">
        <v>863</v>
      </c>
      <c r="L28" s="818">
        <v>414.07</v>
      </c>
      <c r="M28" s="818">
        <v>414.07</v>
      </c>
      <c r="N28" s="815">
        <v>1</v>
      </c>
      <c r="O28" s="819">
        <v>1</v>
      </c>
      <c r="P28" s="818"/>
      <c r="Q28" s="820">
        <v>0</v>
      </c>
      <c r="R28" s="815"/>
      <c r="S28" s="820">
        <v>0</v>
      </c>
      <c r="T28" s="819"/>
      <c r="U28" s="821">
        <v>0</v>
      </c>
    </row>
    <row r="29" spans="1:21" ht="14.45" customHeight="1" x14ac:dyDescent="0.2">
      <c r="A29" s="814">
        <v>22</v>
      </c>
      <c r="B29" s="815" t="s">
        <v>780</v>
      </c>
      <c r="C29" s="815" t="s">
        <v>784</v>
      </c>
      <c r="D29" s="816" t="s">
        <v>1156</v>
      </c>
      <c r="E29" s="817" t="s">
        <v>789</v>
      </c>
      <c r="F29" s="815" t="s">
        <v>781</v>
      </c>
      <c r="G29" s="815" t="s">
        <v>864</v>
      </c>
      <c r="H29" s="815" t="s">
        <v>329</v>
      </c>
      <c r="I29" s="815" t="s">
        <v>865</v>
      </c>
      <c r="J29" s="815" t="s">
        <v>587</v>
      </c>
      <c r="K29" s="815" t="s">
        <v>866</v>
      </c>
      <c r="L29" s="818">
        <v>74.08</v>
      </c>
      <c r="M29" s="818">
        <v>148.16</v>
      </c>
      <c r="N29" s="815">
        <v>2</v>
      </c>
      <c r="O29" s="819">
        <v>2</v>
      </c>
      <c r="P29" s="818"/>
      <c r="Q29" s="820">
        <v>0</v>
      </c>
      <c r="R29" s="815"/>
      <c r="S29" s="820">
        <v>0</v>
      </c>
      <c r="T29" s="819"/>
      <c r="U29" s="821">
        <v>0</v>
      </c>
    </row>
    <row r="30" spans="1:21" ht="14.45" customHeight="1" x14ac:dyDescent="0.2">
      <c r="A30" s="814">
        <v>22</v>
      </c>
      <c r="B30" s="815" t="s">
        <v>780</v>
      </c>
      <c r="C30" s="815" t="s">
        <v>784</v>
      </c>
      <c r="D30" s="816" t="s">
        <v>1156</v>
      </c>
      <c r="E30" s="817" t="s">
        <v>789</v>
      </c>
      <c r="F30" s="815" t="s">
        <v>781</v>
      </c>
      <c r="G30" s="815" t="s">
        <v>864</v>
      </c>
      <c r="H30" s="815" t="s">
        <v>329</v>
      </c>
      <c r="I30" s="815" t="s">
        <v>757</v>
      </c>
      <c r="J30" s="815" t="s">
        <v>587</v>
      </c>
      <c r="K30" s="815" t="s">
        <v>590</v>
      </c>
      <c r="L30" s="818">
        <v>94.28</v>
      </c>
      <c r="M30" s="818">
        <v>1131.3599999999999</v>
      </c>
      <c r="N30" s="815">
        <v>12</v>
      </c>
      <c r="O30" s="819">
        <v>8</v>
      </c>
      <c r="P30" s="818">
        <v>471.4</v>
      </c>
      <c r="Q30" s="820">
        <v>0.41666666666666669</v>
      </c>
      <c r="R30" s="815">
        <v>5</v>
      </c>
      <c r="S30" s="820">
        <v>0.41666666666666669</v>
      </c>
      <c r="T30" s="819">
        <v>3</v>
      </c>
      <c r="U30" s="821">
        <v>0.375</v>
      </c>
    </row>
    <row r="31" spans="1:21" ht="14.45" customHeight="1" x14ac:dyDescent="0.2">
      <c r="A31" s="814">
        <v>22</v>
      </c>
      <c r="B31" s="815" t="s">
        <v>780</v>
      </c>
      <c r="C31" s="815" t="s">
        <v>784</v>
      </c>
      <c r="D31" s="816" t="s">
        <v>1156</v>
      </c>
      <c r="E31" s="817" t="s">
        <v>789</v>
      </c>
      <c r="F31" s="815" t="s">
        <v>781</v>
      </c>
      <c r="G31" s="815" t="s">
        <v>864</v>
      </c>
      <c r="H31" s="815" t="s">
        <v>329</v>
      </c>
      <c r="I31" s="815" t="s">
        <v>867</v>
      </c>
      <c r="J31" s="815" t="s">
        <v>587</v>
      </c>
      <c r="K31" s="815" t="s">
        <v>868</v>
      </c>
      <c r="L31" s="818">
        <v>168.36</v>
      </c>
      <c r="M31" s="818">
        <v>1683.6</v>
      </c>
      <c r="N31" s="815">
        <v>10</v>
      </c>
      <c r="O31" s="819">
        <v>7.5</v>
      </c>
      <c r="P31" s="818">
        <v>505.08000000000004</v>
      </c>
      <c r="Q31" s="820">
        <v>0.30000000000000004</v>
      </c>
      <c r="R31" s="815">
        <v>3</v>
      </c>
      <c r="S31" s="820">
        <v>0.3</v>
      </c>
      <c r="T31" s="819">
        <v>3</v>
      </c>
      <c r="U31" s="821">
        <v>0.4</v>
      </c>
    </row>
    <row r="32" spans="1:21" ht="14.45" customHeight="1" x14ac:dyDescent="0.2">
      <c r="A32" s="814">
        <v>22</v>
      </c>
      <c r="B32" s="815" t="s">
        <v>780</v>
      </c>
      <c r="C32" s="815" t="s">
        <v>784</v>
      </c>
      <c r="D32" s="816" t="s">
        <v>1156</v>
      </c>
      <c r="E32" s="817" t="s">
        <v>789</v>
      </c>
      <c r="F32" s="815" t="s">
        <v>781</v>
      </c>
      <c r="G32" s="815" t="s">
        <v>864</v>
      </c>
      <c r="H32" s="815" t="s">
        <v>329</v>
      </c>
      <c r="I32" s="815" t="s">
        <v>869</v>
      </c>
      <c r="J32" s="815" t="s">
        <v>587</v>
      </c>
      <c r="K32" s="815" t="s">
        <v>870</v>
      </c>
      <c r="L32" s="818">
        <v>115.33</v>
      </c>
      <c r="M32" s="818">
        <v>461.32</v>
      </c>
      <c r="N32" s="815">
        <v>4</v>
      </c>
      <c r="O32" s="819">
        <v>4</v>
      </c>
      <c r="P32" s="818"/>
      <c r="Q32" s="820">
        <v>0</v>
      </c>
      <c r="R32" s="815"/>
      <c r="S32" s="820">
        <v>0</v>
      </c>
      <c r="T32" s="819"/>
      <c r="U32" s="821">
        <v>0</v>
      </c>
    </row>
    <row r="33" spans="1:21" ht="14.45" customHeight="1" x14ac:dyDescent="0.2">
      <c r="A33" s="814">
        <v>22</v>
      </c>
      <c r="B33" s="815" t="s">
        <v>780</v>
      </c>
      <c r="C33" s="815" t="s">
        <v>784</v>
      </c>
      <c r="D33" s="816" t="s">
        <v>1156</v>
      </c>
      <c r="E33" s="817" t="s">
        <v>789</v>
      </c>
      <c r="F33" s="815" t="s">
        <v>781</v>
      </c>
      <c r="G33" s="815" t="s">
        <v>864</v>
      </c>
      <c r="H33" s="815" t="s">
        <v>586</v>
      </c>
      <c r="I33" s="815" t="s">
        <v>871</v>
      </c>
      <c r="J33" s="815" t="s">
        <v>759</v>
      </c>
      <c r="K33" s="815" t="s">
        <v>872</v>
      </c>
      <c r="L33" s="818">
        <v>105.23</v>
      </c>
      <c r="M33" s="818">
        <v>1683.6799999999998</v>
      </c>
      <c r="N33" s="815">
        <v>16</v>
      </c>
      <c r="O33" s="819">
        <v>14</v>
      </c>
      <c r="P33" s="818">
        <v>526.15</v>
      </c>
      <c r="Q33" s="820">
        <v>0.3125</v>
      </c>
      <c r="R33" s="815">
        <v>5</v>
      </c>
      <c r="S33" s="820">
        <v>0.3125</v>
      </c>
      <c r="T33" s="819">
        <v>4</v>
      </c>
      <c r="U33" s="821">
        <v>0.2857142857142857</v>
      </c>
    </row>
    <row r="34" spans="1:21" ht="14.45" customHeight="1" x14ac:dyDescent="0.2">
      <c r="A34" s="814">
        <v>22</v>
      </c>
      <c r="B34" s="815" t="s">
        <v>780</v>
      </c>
      <c r="C34" s="815" t="s">
        <v>784</v>
      </c>
      <c r="D34" s="816" t="s">
        <v>1156</v>
      </c>
      <c r="E34" s="817" t="s">
        <v>789</v>
      </c>
      <c r="F34" s="815" t="s">
        <v>781</v>
      </c>
      <c r="G34" s="815" t="s">
        <v>864</v>
      </c>
      <c r="H34" s="815" t="s">
        <v>586</v>
      </c>
      <c r="I34" s="815" t="s">
        <v>873</v>
      </c>
      <c r="J34" s="815" t="s">
        <v>759</v>
      </c>
      <c r="K34" s="815" t="s">
        <v>874</v>
      </c>
      <c r="L34" s="818">
        <v>126.27</v>
      </c>
      <c r="M34" s="818">
        <v>6692.3100000000013</v>
      </c>
      <c r="N34" s="815">
        <v>53</v>
      </c>
      <c r="O34" s="819">
        <v>36.5</v>
      </c>
      <c r="P34" s="818">
        <v>2020.32</v>
      </c>
      <c r="Q34" s="820">
        <v>0.30188679245283012</v>
      </c>
      <c r="R34" s="815">
        <v>16</v>
      </c>
      <c r="S34" s="820">
        <v>0.30188679245283018</v>
      </c>
      <c r="T34" s="819">
        <v>9.5</v>
      </c>
      <c r="U34" s="821">
        <v>0.26027397260273971</v>
      </c>
    </row>
    <row r="35" spans="1:21" ht="14.45" customHeight="1" x14ac:dyDescent="0.2">
      <c r="A35" s="814">
        <v>22</v>
      </c>
      <c r="B35" s="815" t="s">
        <v>780</v>
      </c>
      <c r="C35" s="815" t="s">
        <v>784</v>
      </c>
      <c r="D35" s="816" t="s">
        <v>1156</v>
      </c>
      <c r="E35" s="817" t="s">
        <v>789</v>
      </c>
      <c r="F35" s="815" t="s">
        <v>781</v>
      </c>
      <c r="G35" s="815" t="s">
        <v>864</v>
      </c>
      <c r="H35" s="815" t="s">
        <v>586</v>
      </c>
      <c r="I35" s="815" t="s">
        <v>875</v>
      </c>
      <c r="J35" s="815" t="s">
        <v>759</v>
      </c>
      <c r="K35" s="815" t="s">
        <v>876</v>
      </c>
      <c r="L35" s="818">
        <v>63.14</v>
      </c>
      <c r="M35" s="818">
        <v>126.28</v>
      </c>
      <c r="N35" s="815">
        <v>2</v>
      </c>
      <c r="O35" s="819">
        <v>1</v>
      </c>
      <c r="P35" s="818">
        <v>126.28</v>
      </c>
      <c r="Q35" s="820">
        <v>1</v>
      </c>
      <c r="R35" s="815">
        <v>2</v>
      </c>
      <c r="S35" s="820">
        <v>1</v>
      </c>
      <c r="T35" s="819">
        <v>1</v>
      </c>
      <c r="U35" s="821">
        <v>1</v>
      </c>
    </row>
    <row r="36" spans="1:21" ht="14.45" customHeight="1" x14ac:dyDescent="0.2">
      <c r="A36" s="814">
        <v>22</v>
      </c>
      <c r="B36" s="815" t="s">
        <v>780</v>
      </c>
      <c r="C36" s="815" t="s">
        <v>784</v>
      </c>
      <c r="D36" s="816" t="s">
        <v>1156</v>
      </c>
      <c r="E36" s="817" t="s">
        <v>789</v>
      </c>
      <c r="F36" s="815" t="s">
        <v>781</v>
      </c>
      <c r="G36" s="815" t="s">
        <v>864</v>
      </c>
      <c r="H36" s="815" t="s">
        <v>586</v>
      </c>
      <c r="I36" s="815" t="s">
        <v>761</v>
      </c>
      <c r="J36" s="815" t="s">
        <v>759</v>
      </c>
      <c r="K36" s="815" t="s">
        <v>762</v>
      </c>
      <c r="L36" s="818">
        <v>84.18</v>
      </c>
      <c r="M36" s="818">
        <v>4293.1799999999994</v>
      </c>
      <c r="N36" s="815">
        <v>51</v>
      </c>
      <c r="O36" s="819">
        <v>40</v>
      </c>
      <c r="P36" s="818">
        <v>1262.7000000000003</v>
      </c>
      <c r="Q36" s="820">
        <v>0.29411764705882365</v>
      </c>
      <c r="R36" s="815">
        <v>15</v>
      </c>
      <c r="S36" s="820">
        <v>0.29411764705882354</v>
      </c>
      <c r="T36" s="819">
        <v>12</v>
      </c>
      <c r="U36" s="821">
        <v>0.3</v>
      </c>
    </row>
    <row r="37" spans="1:21" ht="14.45" customHeight="1" x14ac:dyDescent="0.2">
      <c r="A37" s="814">
        <v>22</v>
      </c>
      <c r="B37" s="815" t="s">
        <v>780</v>
      </c>
      <c r="C37" s="815" t="s">
        <v>784</v>
      </c>
      <c r="D37" s="816" t="s">
        <v>1156</v>
      </c>
      <c r="E37" s="817" t="s">
        <v>789</v>
      </c>
      <c r="F37" s="815" t="s">
        <v>781</v>
      </c>
      <c r="G37" s="815" t="s">
        <v>864</v>
      </c>
      <c r="H37" s="815" t="s">
        <v>329</v>
      </c>
      <c r="I37" s="815" t="s">
        <v>877</v>
      </c>
      <c r="J37" s="815" t="s">
        <v>587</v>
      </c>
      <c r="K37" s="815" t="s">
        <v>878</v>
      </c>
      <c r="L37" s="818">
        <v>63.14</v>
      </c>
      <c r="M37" s="818">
        <v>315.70000000000005</v>
      </c>
      <c r="N37" s="815">
        <v>5</v>
      </c>
      <c r="O37" s="819">
        <v>4</v>
      </c>
      <c r="P37" s="818">
        <v>126.28</v>
      </c>
      <c r="Q37" s="820">
        <v>0.39999999999999997</v>
      </c>
      <c r="R37" s="815">
        <v>2</v>
      </c>
      <c r="S37" s="820">
        <v>0.4</v>
      </c>
      <c r="T37" s="819">
        <v>2</v>
      </c>
      <c r="U37" s="821">
        <v>0.5</v>
      </c>
    </row>
    <row r="38" spans="1:21" ht="14.45" customHeight="1" x14ac:dyDescent="0.2">
      <c r="A38" s="814">
        <v>22</v>
      </c>
      <c r="B38" s="815" t="s">
        <v>780</v>
      </c>
      <c r="C38" s="815" t="s">
        <v>784</v>
      </c>
      <c r="D38" s="816" t="s">
        <v>1156</v>
      </c>
      <c r="E38" s="817" t="s">
        <v>789</v>
      </c>
      <c r="F38" s="815" t="s">
        <v>781</v>
      </c>
      <c r="G38" s="815" t="s">
        <v>864</v>
      </c>
      <c r="H38" s="815" t="s">
        <v>329</v>
      </c>
      <c r="I38" s="815" t="s">
        <v>879</v>
      </c>
      <c r="J38" s="815" t="s">
        <v>587</v>
      </c>
      <c r="K38" s="815" t="s">
        <v>880</v>
      </c>
      <c r="L38" s="818">
        <v>105.23</v>
      </c>
      <c r="M38" s="818">
        <v>1262.76</v>
      </c>
      <c r="N38" s="815">
        <v>12</v>
      </c>
      <c r="O38" s="819">
        <v>9</v>
      </c>
      <c r="P38" s="818">
        <v>315.69</v>
      </c>
      <c r="Q38" s="820">
        <v>0.25</v>
      </c>
      <c r="R38" s="815">
        <v>3</v>
      </c>
      <c r="S38" s="820">
        <v>0.25</v>
      </c>
      <c r="T38" s="819">
        <v>2</v>
      </c>
      <c r="U38" s="821">
        <v>0.22222222222222221</v>
      </c>
    </row>
    <row r="39" spans="1:21" ht="14.45" customHeight="1" x14ac:dyDescent="0.2">
      <c r="A39" s="814">
        <v>22</v>
      </c>
      <c r="B39" s="815" t="s">
        <v>780</v>
      </c>
      <c r="C39" s="815" t="s">
        <v>784</v>
      </c>
      <c r="D39" s="816" t="s">
        <v>1156</v>
      </c>
      <c r="E39" s="817" t="s">
        <v>789</v>
      </c>
      <c r="F39" s="815" t="s">
        <v>781</v>
      </c>
      <c r="G39" s="815" t="s">
        <v>864</v>
      </c>
      <c r="H39" s="815" t="s">
        <v>329</v>
      </c>
      <c r="I39" s="815" t="s">
        <v>881</v>
      </c>
      <c r="J39" s="815" t="s">
        <v>587</v>
      </c>
      <c r="K39" s="815" t="s">
        <v>765</v>
      </c>
      <c r="L39" s="818">
        <v>49.08</v>
      </c>
      <c r="M39" s="818">
        <v>196.32</v>
      </c>
      <c r="N39" s="815">
        <v>4</v>
      </c>
      <c r="O39" s="819">
        <v>2</v>
      </c>
      <c r="P39" s="818">
        <v>98.16</v>
      </c>
      <c r="Q39" s="820">
        <v>0.5</v>
      </c>
      <c r="R39" s="815">
        <v>2</v>
      </c>
      <c r="S39" s="820">
        <v>0.5</v>
      </c>
      <c r="T39" s="819">
        <v>1</v>
      </c>
      <c r="U39" s="821">
        <v>0.5</v>
      </c>
    </row>
    <row r="40" spans="1:21" ht="14.45" customHeight="1" x14ac:dyDescent="0.2">
      <c r="A40" s="814">
        <v>22</v>
      </c>
      <c r="B40" s="815" t="s">
        <v>780</v>
      </c>
      <c r="C40" s="815" t="s">
        <v>784</v>
      </c>
      <c r="D40" s="816" t="s">
        <v>1156</v>
      </c>
      <c r="E40" s="817" t="s">
        <v>789</v>
      </c>
      <c r="F40" s="815" t="s">
        <v>781</v>
      </c>
      <c r="G40" s="815" t="s">
        <v>864</v>
      </c>
      <c r="H40" s="815" t="s">
        <v>329</v>
      </c>
      <c r="I40" s="815" t="s">
        <v>882</v>
      </c>
      <c r="J40" s="815" t="s">
        <v>587</v>
      </c>
      <c r="K40" s="815" t="s">
        <v>883</v>
      </c>
      <c r="L40" s="818">
        <v>126.27</v>
      </c>
      <c r="M40" s="818">
        <v>1262.7</v>
      </c>
      <c r="N40" s="815">
        <v>10</v>
      </c>
      <c r="O40" s="819">
        <v>6.5</v>
      </c>
      <c r="P40" s="818">
        <v>378.81</v>
      </c>
      <c r="Q40" s="820">
        <v>0.3</v>
      </c>
      <c r="R40" s="815">
        <v>3</v>
      </c>
      <c r="S40" s="820">
        <v>0.3</v>
      </c>
      <c r="T40" s="819">
        <v>2</v>
      </c>
      <c r="U40" s="821">
        <v>0.30769230769230771</v>
      </c>
    </row>
    <row r="41" spans="1:21" ht="14.45" customHeight="1" x14ac:dyDescent="0.2">
      <c r="A41" s="814">
        <v>22</v>
      </c>
      <c r="B41" s="815" t="s">
        <v>780</v>
      </c>
      <c r="C41" s="815" t="s">
        <v>784</v>
      </c>
      <c r="D41" s="816" t="s">
        <v>1156</v>
      </c>
      <c r="E41" s="817" t="s">
        <v>789</v>
      </c>
      <c r="F41" s="815" t="s">
        <v>781</v>
      </c>
      <c r="G41" s="815" t="s">
        <v>864</v>
      </c>
      <c r="H41" s="815" t="s">
        <v>329</v>
      </c>
      <c r="I41" s="815" t="s">
        <v>884</v>
      </c>
      <c r="J41" s="815" t="s">
        <v>587</v>
      </c>
      <c r="K41" s="815" t="s">
        <v>588</v>
      </c>
      <c r="L41" s="818">
        <v>84.18</v>
      </c>
      <c r="M41" s="818">
        <v>1515.2400000000002</v>
      </c>
      <c r="N41" s="815">
        <v>18</v>
      </c>
      <c r="O41" s="819">
        <v>14</v>
      </c>
      <c r="P41" s="818">
        <v>673.44</v>
      </c>
      <c r="Q41" s="820">
        <v>0.44444444444444442</v>
      </c>
      <c r="R41" s="815">
        <v>8</v>
      </c>
      <c r="S41" s="820">
        <v>0.44444444444444442</v>
      </c>
      <c r="T41" s="819">
        <v>6</v>
      </c>
      <c r="U41" s="821">
        <v>0.42857142857142855</v>
      </c>
    </row>
    <row r="42" spans="1:21" ht="14.45" customHeight="1" x14ac:dyDescent="0.2">
      <c r="A42" s="814">
        <v>22</v>
      </c>
      <c r="B42" s="815" t="s">
        <v>780</v>
      </c>
      <c r="C42" s="815" t="s">
        <v>784</v>
      </c>
      <c r="D42" s="816" t="s">
        <v>1156</v>
      </c>
      <c r="E42" s="817" t="s">
        <v>789</v>
      </c>
      <c r="F42" s="815" t="s">
        <v>781</v>
      </c>
      <c r="G42" s="815" t="s">
        <v>864</v>
      </c>
      <c r="H42" s="815" t="s">
        <v>586</v>
      </c>
      <c r="I42" s="815" t="s">
        <v>758</v>
      </c>
      <c r="J42" s="815" t="s">
        <v>759</v>
      </c>
      <c r="K42" s="815" t="s">
        <v>760</v>
      </c>
      <c r="L42" s="818">
        <v>49.08</v>
      </c>
      <c r="M42" s="818">
        <v>785.28</v>
      </c>
      <c r="N42" s="815">
        <v>16</v>
      </c>
      <c r="O42" s="819">
        <v>7</v>
      </c>
      <c r="P42" s="818">
        <v>392.64</v>
      </c>
      <c r="Q42" s="820">
        <v>0.5</v>
      </c>
      <c r="R42" s="815">
        <v>8</v>
      </c>
      <c r="S42" s="820">
        <v>0.5</v>
      </c>
      <c r="T42" s="819">
        <v>3</v>
      </c>
      <c r="U42" s="821">
        <v>0.42857142857142855</v>
      </c>
    </row>
    <row r="43" spans="1:21" ht="14.45" customHeight="1" x14ac:dyDescent="0.2">
      <c r="A43" s="814">
        <v>22</v>
      </c>
      <c r="B43" s="815" t="s">
        <v>780</v>
      </c>
      <c r="C43" s="815" t="s">
        <v>784</v>
      </c>
      <c r="D43" s="816" t="s">
        <v>1156</v>
      </c>
      <c r="E43" s="817" t="s">
        <v>789</v>
      </c>
      <c r="F43" s="815" t="s">
        <v>781</v>
      </c>
      <c r="G43" s="815" t="s">
        <v>885</v>
      </c>
      <c r="H43" s="815" t="s">
        <v>329</v>
      </c>
      <c r="I43" s="815" t="s">
        <v>886</v>
      </c>
      <c r="J43" s="815" t="s">
        <v>887</v>
      </c>
      <c r="K43" s="815" t="s">
        <v>888</v>
      </c>
      <c r="L43" s="818">
        <v>0</v>
      </c>
      <c r="M43" s="818">
        <v>0</v>
      </c>
      <c r="N43" s="815">
        <v>8</v>
      </c>
      <c r="O43" s="819">
        <v>5.5</v>
      </c>
      <c r="P43" s="818">
        <v>0</v>
      </c>
      <c r="Q43" s="820"/>
      <c r="R43" s="815">
        <v>8</v>
      </c>
      <c r="S43" s="820">
        <v>1</v>
      </c>
      <c r="T43" s="819">
        <v>5.5</v>
      </c>
      <c r="U43" s="821">
        <v>1</v>
      </c>
    </row>
    <row r="44" spans="1:21" ht="14.45" customHeight="1" x14ac:dyDescent="0.2">
      <c r="A44" s="814">
        <v>22</v>
      </c>
      <c r="B44" s="815" t="s">
        <v>780</v>
      </c>
      <c r="C44" s="815" t="s">
        <v>784</v>
      </c>
      <c r="D44" s="816" t="s">
        <v>1156</v>
      </c>
      <c r="E44" s="817" t="s">
        <v>792</v>
      </c>
      <c r="F44" s="815" t="s">
        <v>781</v>
      </c>
      <c r="G44" s="815" t="s">
        <v>889</v>
      </c>
      <c r="H44" s="815" t="s">
        <v>586</v>
      </c>
      <c r="I44" s="815" t="s">
        <v>890</v>
      </c>
      <c r="J44" s="815" t="s">
        <v>891</v>
      </c>
      <c r="K44" s="815" t="s">
        <v>892</v>
      </c>
      <c r="L44" s="818">
        <v>117.55</v>
      </c>
      <c r="M44" s="818">
        <v>117.55</v>
      </c>
      <c r="N44" s="815">
        <v>1</v>
      </c>
      <c r="O44" s="819">
        <v>1</v>
      </c>
      <c r="P44" s="818">
        <v>117.55</v>
      </c>
      <c r="Q44" s="820">
        <v>1</v>
      </c>
      <c r="R44" s="815">
        <v>1</v>
      </c>
      <c r="S44" s="820">
        <v>1</v>
      </c>
      <c r="T44" s="819">
        <v>1</v>
      </c>
      <c r="U44" s="821">
        <v>1</v>
      </c>
    </row>
    <row r="45" spans="1:21" ht="14.45" customHeight="1" x14ac:dyDescent="0.2">
      <c r="A45" s="814">
        <v>22</v>
      </c>
      <c r="B45" s="815" t="s">
        <v>780</v>
      </c>
      <c r="C45" s="815" t="s">
        <v>784</v>
      </c>
      <c r="D45" s="816" t="s">
        <v>1156</v>
      </c>
      <c r="E45" s="817" t="s">
        <v>792</v>
      </c>
      <c r="F45" s="815" t="s">
        <v>781</v>
      </c>
      <c r="G45" s="815" t="s">
        <v>889</v>
      </c>
      <c r="H45" s="815" t="s">
        <v>586</v>
      </c>
      <c r="I45" s="815" t="s">
        <v>893</v>
      </c>
      <c r="J45" s="815" t="s">
        <v>891</v>
      </c>
      <c r="K45" s="815" t="s">
        <v>894</v>
      </c>
      <c r="L45" s="818">
        <v>58.77</v>
      </c>
      <c r="M45" s="818">
        <v>58.77</v>
      </c>
      <c r="N45" s="815">
        <v>1</v>
      </c>
      <c r="O45" s="819">
        <v>1</v>
      </c>
      <c r="P45" s="818">
        <v>58.77</v>
      </c>
      <c r="Q45" s="820">
        <v>1</v>
      </c>
      <c r="R45" s="815">
        <v>1</v>
      </c>
      <c r="S45" s="820">
        <v>1</v>
      </c>
      <c r="T45" s="819">
        <v>1</v>
      </c>
      <c r="U45" s="821">
        <v>1</v>
      </c>
    </row>
    <row r="46" spans="1:21" ht="14.45" customHeight="1" x14ac:dyDescent="0.2">
      <c r="A46" s="814">
        <v>22</v>
      </c>
      <c r="B46" s="815" t="s">
        <v>780</v>
      </c>
      <c r="C46" s="815" t="s">
        <v>784</v>
      </c>
      <c r="D46" s="816" t="s">
        <v>1156</v>
      </c>
      <c r="E46" s="817" t="s">
        <v>792</v>
      </c>
      <c r="F46" s="815" t="s">
        <v>781</v>
      </c>
      <c r="G46" s="815" t="s">
        <v>895</v>
      </c>
      <c r="H46" s="815" t="s">
        <v>329</v>
      </c>
      <c r="I46" s="815" t="s">
        <v>896</v>
      </c>
      <c r="J46" s="815" t="s">
        <v>897</v>
      </c>
      <c r="K46" s="815" t="s">
        <v>898</v>
      </c>
      <c r="L46" s="818">
        <v>23.51</v>
      </c>
      <c r="M46" s="818">
        <v>188.08</v>
      </c>
      <c r="N46" s="815">
        <v>8</v>
      </c>
      <c r="O46" s="819">
        <v>4</v>
      </c>
      <c r="P46" s="818">
        <v>188.08</v>
      </c>
      <c r="Q46" s="820">
        <v>1</v>
      </c>
      <c r="R46" s="815">
        <v>8</v>
      </c>
      <c r="S46" s="820">
        <v>1</v>
      </c>
      <c r="T46" s="819">
        <v>4</v>
      </c>
      <c r="U46" s="821">
        <v>1</v>
      </c>
    </row>
    <row r="47" spans="1:21" ht="14.45" customHeight="1" x14ac:dyDescent="0.2">
      <c r="A47" s="814">
        <v>22</v>
      </c>
      <c r="B47" s="815" t="s">
        <v>780</v>
      </c>
      <c r="C47" s="815" t="s">
        <v>784</v>
      </c>
      <c r="D47" s="816" t="s">
        <v>1156</v>
      </c>
      <c r="E47" s="817" t="s">
        <v>792</v>
      </c>
      <c r="F47" s="815" t="s">
        <v>781</v>
      </c>
      <c r="G47" s="815" t="s">
        <v>895</v>
      </c>
      <c r="H47" s="815" t="s">
        <v>329</v>
      </c>
      <c r="I47" s="815" t="s">
        <v>899</v>
      </c>
      <c r="J47" s="815" t="s">
        <v>897</v>
      </c>
      <c r="K47" s="815" t="s">
        <v>898</v>
      </c>
      <c r="L47" s="818">
        <v>23.51</v>
      </c>
      <c r="M47" s="818">
        <v>47.02</v>
      </c>
      <c r="N47" s="815">
        <v>2</v>
      </c>
      <c r="O47" s="819">
        <v>1</v>
      </c>
      <c r="P47" s="818">
        <v>47.02</v>
      </c>
      <c r="Q47" s="820">
        <v>1</v>
      </c>
      <c r="R47" s="815">
        <v>2</v>
      </c>
      <c r="S47" s="820">
        <v>1</v>
      </c>
      <c r="T47" s="819">
        <v>1</v>
      </c>
      <c r="U47" s="821">
        <v>1</v>
      </c>
    </row>
    <row r="48" spans="1:21" ht="14.45" customHeight="1" x14ac:dyDescent="0.2">
      <c r="A48" s="814">
        <v>22</v>
      </c>
      <c r="B48" s="815" t="s">
        <v>780</v>
      </c>
      <c r="C48" s="815" t="s">
        <v>784</v>
      </c>
      <c r="D48" s="816" t="s">
        <v>1156</v>
      </c>
      <c r="E48" s="817" t="s">
        <v>792</v>
      </c>
      <c r="F48" s="815" t="s">
        <v>781</v>
      </c>
      <c r="G48" s="815" t="s">
        <v>800</v>
      </c>
      <c r="H48" s="815" t="s">
        <v>329</v>
      </c>
      <c r="I48" s="815" t="s">
        <v>900</v>
      </c>
      <c r="J48" s="815" t="s">
        <v>901</v>
      </c>
      <c r="K48" s="815" t="s">
        <v>902</v>
      </c>
      <c r="L48" s="818">
        <v>234.94</v>
      </c>
      <c r="M48" s="818">
        <v>234.94</v>
      </c>
      <c r="N48" s="815">
        <v>1</v>
      </c>
      <c r="O48" s="819">
        <v>1</v>
      </c>
      <c r="P48" s="818">
        <v>234.94</v>
      </c>
      <c r="Q48" s="820">
        <v>1</v>
      </c>
      <c r="R48" s="815">
        <v>1</v>
      </c>
      <c r="S48" s="820">
        <v>1</v>
      </c>
      <c r="T48" s="819">
        <v>1</v>
      </c>
      <c r="U48" s="821">
        <v>1</v>
      </c>
    </row>
    <row r="49" spans="1:21" ht="14.45" customHeight="1" x14ac:dyDescent="0.2">
      <c r="A49" s="814">
        <v>22</v>
      </c>
      <c r="B49" s="815" t="s">
        <v>780</v>
      </c>
      <c r="C49" s="815" t="s">
        <v>784</v>
      </c>
      <c r="D49" s="816" t="s">
        <v>1156</v>
      </c>
      <c r="E49" s="817" t="s">
        <v>792</v>
      </c>
      <c r="F49" s="815" t="s">
        <v>781</v>
      </c>
      <c r="G49" s="815" t="s">
        <v>903</v>
      </c>
      <c r="H49" s="815" t="s">
        <v>329</v>
      </c>
      <c r="I49" s="815" t="s">
        <v>904</v>
      </c>
      <c r="J49" s="815" t="s">
        <v>905</v>
      </c>
      <c r="K49" s="815" t="s">
        <v>906</v>
      </c>
      <c r="L49" s="818">
        <v>0</v>
      </c>
      <c r="M49" s="818">
        <v>0</v>
      </c>
      <c r="N49" s="815">
        <v>1</v>
      </c>
      <c r="O49" s="819">
        <v>1</v>
      </c>
      <c r="P49" s="818">
        <v>0</v>
      </c>
      <c r="Q49" s="820"/>
      <c r="R49" s="815">
        <v>1</v>
      </c>
      <c r="S49" s="820">
        <v>1</v>
      </c>
      <c r="T49" s="819">
        <v>1</v>
      </c>
      <c r="U49" s="821">
        <v>1</v>
      </c>
    </row>
    <row r="50" spans="1:21" ht="14.45" customHeight="1" x14ac:dyDescent="0.2">
      <c r="A50" s="814">
        <v>22</v>
      </c>
      <c r="B50" s="815" t="s">
        <v>780</v>
      </c>
      <c r="C50" s="815" t="s">
        <v>784</v>
      </c>
      <c r="D50" s="816" t="s">
        <v>1156</v>
      </c>
      <c r="E50" s="817" t="s">
        <v>792</v>
      </c>
      <c r="F50" s="815" t="s">
        <v>781</v>
      </c>
      <c r="G50" s="815" t="s">
        <v>907</v>
      </c>
      <c r="H50" s="815" t="s">
        <v>329</v>
      </c>
      <c r="I50" s="815" t="s">
        <v>908</v>
      </c>
      <c r="J50" s="815" t="s">
        <v>909</v>
      </c>
      <c r="K50" s="815" t="s">
        <v>910</v>
      </c>
      <c r="L50" s="818">
        <v>139.72999999999999</v>
      </c>
      <c r="M50" s="818">
        <v>279.45999999999998</v>
      </c>
      <c r="N50" s="815">
        <v>2</v>
      </c>
      <c r="O50" s="819">
        <v>1</v>
      </c>
      <c r="P50" s="818">
        <v>279.45999999999998</v>
      </c>
      <c r="Q50" s="820">
        <v>1</v>
      </c>
      <c r="R50" s="815">
        <v>2</v>
      </c>
      <c r="S50" s="820">
        <v>1</v>
      </c>
      <c r="T50" s="819">
        <v>1</v>
      </c>
      <c r="U50" s="821">
        <v>1</v>
      </c>
    </row>
    <row r="51" spans="1:21" ht="14.45" customHeight="1" x14ac:dyDescent="0.2">
      <c r="A51" s="814">
        <v>22</v>
      </c>
      <c r="B51" s="815" t="s">
        <v>780</v>
      </c>
      <c r="C51" s="815" t="s">
        <v>784</v>
      </c>
      <c r="D51" s="816" t="s">
        <v>1156</v>
      </c>
      <c r="E51" s="817" t="s">
        <v>792</v>
      </c>
      <c r="F51" s="815" t="s">
        <v>781</v>
      </c>
      <c r="G51" s="815" t="s">
        <v>911</v>
      </c>
      <c r="H51" s="815" t="s">
        <v>329</v>
      </c>
      <c r="I51" s="815" t="s">
        <v>912</v>
      </c>
      <c r="J51" s="815" t="s">
        <v>913</v>
      </c>
      <c r="K51" s="815" t="s">
        <v>914</v>
      </c>
      <c r="L51" s="818">
        <v>760.22</v>
      </c>
      <c r="M51" s="818">
        <v>760.22</v>
      </c>
      <c r="N51" s="815">
        <v>1</v>
      </c>
      <c r="O51" s="819">
        <v>1</v>
      </c>
      <c r="P51" s="818"/>
      <c r="Q51" s="820">
        <v>0</v>
      </c>
      <c r="R51" s="815"/>
      <c r="S51" s="820">
        <v>0</v>
      </c>
      <c r="T51" s="819"/>
      <c r="U51" s="821">
        <v>0</v>
      </c>
    </row>
    <row r="52" spans="1:21" ht="14.45" customHeight="1" x14ac:dyDescent="0.2">
      <c r="A52" s="814">
        <v>22</v>
      </c>
      <c r="B52" s="815" t="s">
        <v>780</v>
      </c>
      <c r="C52" s="815" t="s">
        <v>784</v>
      </c>
      <c r="D52" s="816" t="s">
        <v>1156</v>
      </c>
      <c r="E52" s="817" t="s">
        <v>792</v>
      </c>
      <c r="F52" s="815" t="s">
        <v>781</v>
      </c>
      <c r="G52" s="815" t="s">
        <v>915</v>
      </c>
      <c r="H52" s="815" t="s">
        <v>329</v>
      </c>
      <c r="I52" s="815" t="s">
        <v>916</v>
      </c>
      <c r="J52" s="815" t="s">
        <v>917</v>
      </c>
      <c r="K52" s="815" t="s">
        <v>918</v>
      </c>
      <c r="L52" s="818">
        <v>38.56</v>
      </c>
      <c r="M52" s="818">
        <v>115.68</v>
      </c>
      <c r="N52" s="815">
        <v>3</v>
      </c>
      <c r="O52" s="819">
        <v>1</v>
      </c>
      <c r="P52" s="818"/>
      <c r="Q52" s="820">
        <v>0</v>
      </c>
      <c r="R52" s="815"/>
      <c r="S52" s="820">
        <v>0</v>
      </c>
      <c r="T52" s="819"/>
      <c r="U52" s="821">
        <v>0</v>
      </c>
    </row>
    <row r="53" spans="1:21" ht="14.45" customHeight="1" x14ac:dyDescent="0.2">
      <c r="A53" s="814">
        <v>22</v>
      </c>
      <c r="B53" s="815" t="s">
        <v>780</v>
      </c>
      <c r="C53" s="815" t="s">
        <v>784</v>
      </c>
      <c r="D53" s="816" t="s">
        <v>1156</v>
      </c>
      <c r="E53" s="817" t="s">
        <v>792</v>
      </c>
      <c r="F53" s="815" t="s">
        <v>781</v>
      </c>
      <c r="G53" s="815" t="s">
        <v>919</v>
      </c>
      <c r="H53" s="815" t="s">
        <v>329</v>
      </c>
      <c r="I53" s="815" t="s">
        <v>920</v>
      </c>
      <c r="J53" s="815" t="s">
        <v>921</v>
      </c>
      <c r="K53" s="815" t="s">
        <v>922</v>
      </c>
      <c r="L53" s="818">
        <v>0</v>
      </c>
      <c r="M53" s="818">
        <v>0</v>
      </c>
      <c r="N53" s="815">
        <v>1</v>
      </c>
      <c r="O53" s="819">
        <v>1</v>
      </c>
      <c r="P53" s="818"/>
      <c r="Q53" s="820"/>
      <c r="R53" s="815"/>
      <c r="S53" s="820">
        <v>0</v>
      </c>
      <c r="T53" s="819"/>
      <c r="U53" s="821">
        <v>0</v>
      </c>
    </row>
    <row r="54" spans="1:21" ht="14.45" customHeight="1" x14ac:dyDescent="0.2">
      <c r="A54" s="814">
        <v>22</v>
      </c>
      <c r="B54" s="815" t="s">
        <v>780</v>
      </c>
      <c r="C54" s="815" t="s">
        <v>784</v>
      </c>
      <c r="D54" s="816" t="s">
        <v>1156</v>
      </c>
      <c r="E54" s="817" t="s">
        <v>792</v>
      </c>
      <c r="F54" s="815" t="s">
        <v>781</v>
      </c>
      <c r="G54" s="815" t="s">
        <v>923</v>
      </c>
      <c r="H54" s="815" t="s">
        <v>329</v>
      </c>
      <c r="I54" s="815" t="s">
        <v>924</v>
      </c>
      <c r="J54" s="815" t="s">
        <v>925</v>
      </c>
      <c r="K54" s="815" t="s">
        <v>926</v>
      </c>
      <c r="L54" s="818">
        <v>193.59</v>
      </c>
      <c r="M54" s="818">
        <v>387.18</v>
      </c>
      <c r="N54" s="815">
        <v>2</v>
      </c>
      <c r="O54" s="819">
        <v>2</v>
      </c>
      <c r="P54" s="818">
        <v>193.59</v>
      </c>
      <c r="Q54" s="820">
        <v>0.5</v>
      </c>
      <c r="R54" s="815">
        <v>1</v>
      </c>
      <c r="S54" s="820">
        <v>0.5</v>
      </c>
      <c r="T54" s="819">
        <v>1</v>
      </c>
      <c r="U54" s="821">
        <v>0.5</v>
      </c>
    </row>
    <row r="55" spans="1:21" ht="14.45" customHeight="1" x14ac:dyDescent="0.2">
      <c r="A55" s="814">
        <v>22</v>
      </c>
      <c r="B55" s="815" t="s">
        <v>780</v>
      </c>
      <c r="C55" s="815" t="s">
        <v>784</v>
      </c>
      <c r="D55" s="816" t="s">
        <v>1156</v>
      </c>
      <c r="E55" s="817" t="s">
        <v>792</v>
      </c>
      <c r="F55" s="815" t="s">
        <v>781</v>
      </c>
      <c r="G55" s="815" t="s">
        <v>923</v>
      </c>
      <c r="H55" s="815" t="s">
        <v>329</v>
      </c>
      <c r="I55" s="815" t="s">
        <v>927</v>
      </c>
      <c r="J55" s="815" t="s">
        <v>928</v>
      </c>
      <c r="K55" s="815" t="s">
        <v>929</v>
      </c>
      <c r="L55" s="818">
        <v>59.88</v>
      </c>
      <c r="M55" s="818">
        <v>239.52</v>
      </c>
      <c r="N55" s="815">
        <v>4</v>
      </c>
      <c r="O55" s="819">
        <v>2</v>
      </c>
      <c r="P55" s="818">
        <v>119.76</v>
      </c>
      <c r="Q55" s="820">
        <v>0.5</v>
      </c>
      <c r="R55" s="815">
        <v>2</v>
      </c>
      <c r="S55" s="820">
        <v>0.5</v>
      </c>
      <c r="T55" s="819">
        <v>1</v>
      </c>
      <c r="U55" s="821">
        <v>0.5</v>
      </c>
    </row>
    <row r="56" spans="1:21" ht="14.45" customHeight="1" x14ac:dyDescent="0.2">
      <c r="A56" s="814">
        <v>22</v>
      </c>
      <c r="B56" s="815" t="s">
        <v>780</v>
      </c>
      <c r="C56" s="815" t="s">
        <v>784</v>
      </c>
      <c r="D56" s="816" t="s">
        <v>1156</v>
      </c>
      <c r="E56" s="817" t="s">
        <v>792</v>
      </c>
      <c r="F56" s="815" t="s">
        <v>781</v>
      </c>
      <c r="G56" s="815" t="s">
        <v>930</v>
      </c>
      <c r="H56" s="815" t="s">
        <v>329</v>
      </c>
      <c r="I56" s="815" t="s">
        <v>931</v>
      </c>
      <c r="J56" s="815" t="s">
        <v>932</v>
      </c>
      <c r="K56" s="815" t="s">
        <v>933</v>
      </c>
      <c r="L56" s="818">
        <v>264</v>
      </c>
      <c r="M56" s="818">
        <v>264</v>
      </c>
      <c r="N56" s="815">
        <v>1</v>
      </c>
      <c r="O56" s="819">
        <v>1</v>
      </c>
      <c r="P56" s="818">
        <v>264</v>
      </c>
      <c r="Q56" s="820">
        <v>1</v>
      </c>
      <c r="R56" s="815">
        <v>1</v>
      </c>
      <c r="S56" s="820">
        <v>1</v>
      </c>
      <c r="T56" s="819">
        <v>1</v>
      </c>
      <c r="U56" s="821">
        <v>1</v>
      </c>
    </row>
    <row r="57" spans="1:21" ht="14.45" customHeight="1" x14ac:dyDescent="0.2">
      <c r="A57" s="814">
        <v>22</v>
      </c>
      <c r="B57" s="815" t="s">
        <v>780</v>
      </c>
      <c r="C57" s="815" t="s">
        <v>784</v>
      </c>
      <c r="D57" s="816" t="s">
        <v>1156</v>
      </c>
      <c r="E57" s="817" t="s">
        <v>792</v>
      </c>
      <c r="F57" s="815" t="s">
        <v>781</v>
      </c>
      <c r="G57" s="815" t="s">
        <v>934</v>
      </c>
      <c r="H57" s="815" t="s">
        <v>329</v>
      </c>
      <c r="I57" s="815" t="s">
        <v>935</v>
      </c>
      <c r="J57" s="815" t="s">
        <v>936</v>
      </c>
      <c r="K57" s="815" t="s">
        <v>937</v>
      </c>
      <c r="L57" s="818">
        <v>83.38</v>
      </c>
      <c r="M57" s="818">
        <v>250.14</v>
      </c>
      <c r="N57" s="815">
        <v>3</v>
      </c>
      <c r="O57" s="819">
        <v>1</v>
      </c>
      <c r="P57" s="818">
        <v>250.14</v>
      </c>
      <c r="Q57" s="820">
        <v>1</v>
      </c>
      <c r="R57" s="815">
        <v>3</v>
      </c>
      <c r="S57" s="820">
        <v>1</v>
      </c>
      <c r="T57" s="819">
        <v>1</v>
      </c>
      <c r="U57" s="821">
        <v>1</v>
      </c>
    </row>
    <row r="58" spans="1:21" ht="14.45" customHeight="1" x14ac:dyDescent="0.2">
      <c r="A58" s="814">
        <v>22</v>
      </c>
      <c r="B58" s="815" t="s">
        <v>780</v>
      </c>
      <c r="C58" s="815" t="s">
        <v>784</v>
      </c>
      <c r="D58" s="816" t="s">
        <v>1156</v>
      </c>
      <c r="E58" s="817" t="s">
        <v>792</v>
      </c>
      <c r="F58" s="815" t="s">
        <v>781</v>
      </c>
      <c r="G58" s="815" t="s">
        <v>938</v>
      </c>
      <c r="H58" s="815" t="s">
        <v>329</v>
      </c>
      <c r="I58" s="815" t="s">
        <v>939</v>
      </c>
      <c r="J58" s="815" t="s">
        <v>940</v>
      </c>
      <c r="K58" s="815" t="s">
        <v>941</v>
      </c>
      <c r="L58" s="818">
        <v>374.79</v>
      </c>
      <c r="M58" s="818">
        <v>1124.3700000000001</v>
      </c>
      <c r="N58" s="815">
        <v>3</v>
      </c>
      <c r="O58" s="819">
        <v>1</v>
      </c>
      <c r="P58" s="818">
        <v>1124.3700000000001</v>
      </c>
      <c r="Q58" s="820">
        <v>1</v>
      </c>
      <c r="R58" s="815">
        <v>3</v>
      </c>
      <c r="S58" s="820">
        <v>1</v>
      </c>
      <c r="T58" s="819">
        <v>1</v>
      </c>
      <c r="U58" s="821">
        <v>1</v>
      </c>
    </row>
    <row r="59" spans="1:21" ht="14.45" customHeight="1" x14ac:dyDescent="0.2">
      <c r="A59" s="814">
        <v>22</v>
      </c>
      <c r="B59" s="815" t="s">
        <v>780</v>
      </c>
      <c r="C59" s="815" t="s">
        <v>784</v>
      </c>
      <c r="D59" s="816" t="s">
        <v>1156</v>
      </c>
      <c r="E59" s="817" t="s">
        <v>793</v>
      </c>
      <c r="F59" s="815" t="s">
        <v>781</v>
      </c>
      <c r="G59" s="815" t="s">
        <v>942</v>
      </c>
      <c r="H59" s="815" t="s">
        <v>329</v>
      </c>
      <c r="I59" s="815" t="s">
        <v>943</v>
      </c>
      <c r="J59" s="815" t="s">
        <v>944</v>
      </c>
      <c r="K59" s="815" t="s">
        <v>945</v>
      </c>
      <c r="L59" s="818">
        <v>35.11</v>
      </c>
      <c r="M59" s="818">
        <v>210.66</v>
      </c>
      <c r="N59" s="815">
        <v>6</v>
      </c>
      <c r="O59" s="819">
        <v>1.5</v>
      </c>
      <c r="P59" s="818">
        <v>210.66</v>
      </c>
      <c r="Q59" s="820">
        <v>1</v>
      </c>
      <c r="R59" s="815">
        <v>6</v>
      </c>
      <c r="S59" s="820">
        <v>1</v>
      </c>
      <c r="T59" s="819">
        <v>1.5</v>
      </c>
      <c r="U59" s="821">
        <v>1</v>
      </c>
    </row>
    <row r="60" spans="1:21" ht="14.45" customHeight="1" x14ac:dyDescent="0.2">
      <c r="A60" s="814">
        <v>22</v>
      </c>
      <c r="B60" s="815" t="s">
        <v>780</v>
      </c>
      <c r="C60" s="815" t="s">
        <v>784</v>
      </c>
      <c r="D60" s="816" t="s">
        <v>1156</v>
      </c>
      <c r="E60" s="817" t="s">
        <v>793</v>
      </c>
      <c r="F60" s="815" t="s">
        <v>781</v>
      </c>
      <c r="G60" s="815" t="s">
        <v>946</v>
      </c>
      <c r="H60" s="815" t="s">
        <v>329</v>
      </c>
      <c r="I60" s="815" t="s">
        <v>947</v>
      </c>
      <c r="J60" s="815" t="s">
        <v>948</v>
      </c>
      <c r="K60" s="815" t="s">
        <v>949</v>
      </c>
      <c r="L60" s="818">
        <v>0</v>
      </c>
      <c r="M60" s="818">
        <v>0</v>
      </c>
      <c r="N60" s="815">
        <v>1</v>
      </c>
      <c r="O60" s="819">
        <v>1</v>
      </c>
      <c r="P60" s="818">
        <v>0</v>
      </c>
      <c r="Q60" s="820"/>
      <c r="R60" s="815">
        <v>1</v>
      </c>
      <c r="S60" s="820">
        <v>1</v>
      </c>
      <c r="T60" s="819">
        <v>1</v>
      </c>
      <c r="U60" s="821">
        <v>1</v>
      </c>
    </row>
    <row r="61" spans="1:21" ht="14.45" customHeight="1" x14ac:dyDescent="0.2">
      <c r="A61" s="814">
        <v>22</v>
      </c>
      <c r="B61" s="815" t="s">
        <v>780</v>
      </c>
      <c r="C61" s="815" t="s">
        <v>784</v>
      </c>
      <c r="D61" s="816" t="s">
        <v>1156</v>
      </c>
      <c r="E61" s="817" t="s">
        <v>793</v>
      </c>
      <c r="F61" s="815" t="s">
        <v>781</v>
      </c>
      <c r="G61" s="815" t="s">
        <v>946</v>
      </c>
      <c r="H61" s="815" t="s">
        <v>329</v>
      </c>
      <c r="I61" s="815" t="s">
        <v>950</v>
      </c>
      <c r="J61" s="815" t="s">
        <v>951</v>
      </c>
      <c r="K61" s="815" t="s">
        <v>952</v>
      </c>
      <c r="L61" s="818">
        <v>117.03</v>
      </c>
      <c r="M61" s="818">
        <v>117.03</v>
      </c>
      <c r="N61" s="815">
        <v>1</v>
      </c>
      <c r="O61" s="819">
        <v>0.5</v>
      </c>
      <c r="P61" s="818">
        <v>117.03</v>
      </c>
      <c r="Q61" s="820">
        <v>1</v>
      </c>
      <c r="R61" s="815">
        <v>1</v>
      </c>
      <c r="S61" s="820">
        <v>1</v>
      </c>
      <c r="T61" s="819">
        <v>0.5</v>
      </c>
      <c r="U61" s="821">
        <v>1</v>
      </c>
    </row>
    <row r="62" spans="1:21" ht="14.45" customHeight="1" x14ac:dyDescent="0.2">
      <c r="A62" s="814">
        <v>22</v>
      </c>
      <c r="B62" s="815" t="s">
        <v>780</v>
      </c>
      <c r="C62" s="815" t="s">
        <v>784</v>
      </c>
      <c r="D62" s="816" t="s">
        <v>1156</v>
      </c>
      <c r="E62" s="817" t="s">
        <v>793</v>
      </c>
      <c r="F62" s="815" t="s">
        <v>781</v>
      </c>
      <c r="G62" s="815" t="s">
        <v>800</v>
      </c>
      <c r="H62" s="815" t="s">
        <v>329</v>
      </c>
      <c r="I62" s="815" t="s">
        <v>953</v>
      </c>
      <c r="J62" s="815" t="s">
        <v>954</v>
      </c>
      <c r="K62" s="815" t="s">
        <v>955</v>
      </c>
      <c r="L62" s="818">
        <v>58.74</v>
      </c>
      <c r="M62" s="818">
        <v>58.74</v>
      </c>
      <c r="N62" s="815">
        <v>1</v>
      </c>
      <c r="O62" s="819">
        <v>1</v>
      </c>
      <c r="P62" s="818"/>
      <c r="Q62" s="820">
        <v>0</v>
      </c>
      <c r="R62" s="815"/>
      <c r="S62" s="820">
        <v>0</v>
      </c>
      <c r="T62" s="819"/>
      <c r="U62" s="821">
        <v>0</v>
      </c>
    </row>
    <row r="63" spans="1:21" ht="14.45" customHeight="1" x14ac:dyDescent="0.2">
      <c r="A63" s="814">
        <v>22</v>
      </c>
      <c r="B63" s="815" t="s">
        <v>780</v>
      </c>
      <c r="C63" s="815" t="s">
        <v>784</v>
      </c>
      <c r="D63" s="816" t="s">
        <v>1156</v>
      </c>
      <c r="E63" s="817" t="s">
        <v>793</v>
      </c>
      <c r="F63" s="815" t="s">
        <v>781</v>
      </c>
      <c r="G63" s="815" t="s">
        <v>956</v>
      </c>
      <c r="H63" s="815" t="s">
        <v>329</v>
      </c>
      <c r="I63" s="815" t="s">
        <v>957</v>
      </c>
      <c r="J63" s="815" t="s">
        <v>958</v>
      </c>
      <c r="K63" s="815" t="s">
        <v>959</v>
      </c>
      <c r="L63" s="818">
        <v>94.7</v>
      </c>
      <c r="M63" s="818">
        <v>94.7</v>
      </c>
      <c r="N63" s="815">
        <v>1</v>
      </c>
      <c r="O63" s="819">
        <v>0.5</v>
      </c>
      <c r="P63" s="818"/>
      <c r="Q63" s="820">
        <v>0</v>
      </c>
      <c r="R63" s="815"/>
      <c r="S63" s="820">
        <v>0</v>
      </c>
      <c r="T63" s="819"/>
      <c r="U63" s="821">
        <v>0</v>
      </c>
    </row>
    <row r="64" spans="1:21" ht="14.45" customHeight="1" x14ac:dyDescent="0.2">
      <c r="A64" s="814">
        <v>22</v>
      </c>
      <c r="B64" s="815" t="s">
        <v>780</v>
      </c>
      <c r="C64" s="815" t="s">
        <v>784</v>
      </c>
      <c r="D64" s="816" t="s">
        <v>1156</v>
      </c>
      <c r="E64" s="817" t="s">
        <v>793</v>
      </c>
      <c r="F64" s="815" t="s">
        <v>781</v>
      </c>
      <c r="G64" s="815" t="s">
        <v>960</v>
      </c>
      <c r="H64" s="815" t="s">
        <v>586</v>
      </c>
      <c r="I64" s="815" t="s">
        <v>961</v>
      </c>
      <c r="J64" s="815" t="s">
        <v>962</v>
      </c>
      <c r="K64" s="815" t="s">
        <v>963</v>
      </c>
      <c r="L64" s="818">
        <v>141.25</v>
      </c>
      <c r="M64" s="818">
        <v>141.25</v>
      </c>
      <c r="N64" s="815">
        <v>1</v>
      </c>
      <c r="O64" s="819">
        <v>1</v>
      </c>
      <c r="P64" s="818">
        <v>141.25</v>
      </c>
      <c r="Q64" s="820">
        <v>1</v>
      </c>
      <c r="R64" s="815">
        <v>1</v>
      </c>
      <c r="S64" s="820">
        <v>1</v>
      </c>
      <c r="T64" s="819">
        <v>1</v>
      </c>
      <c r="U64" s="821">
        <v>1</v>
      </c>
    </row>
    <row r="65" spans="1:21" ht="14.45" customHeight="1" x14ac:dyDescent="0.2">
      <c r="A65" s="814">
        <v>22</v>
      </c>
      <c r="B65" s="815" t="s">
        <v>780</v>
      </c>
      <c r="C65" s="815" t="s">
        <v>784</v>
      </c>
      <c r="D65" s="816" t="s">
        <v>1156</v>
      </c>
      <c r="E65" s="817" t="s">
        <v>793</v>
      </c>
      <c r="F65" s="815" t="s">
        <v>781</v>
      </c>
      <c r="G65" s="815" t="s">
        <v>964</v>
      </c>
      <c r="H65" s="815" t="s">
        <v>329</v>
      </c>
      <c r="I65" s="815" t="s">
        <v>965</v>
      </c>
      <c r="J65" s="815" t="s">
        <v>966</v>
      </c>
      <c r="K65" s="815" t="s">
        <v>967</v>
      </c>
      <c r="L65" s="818">
        <v>106.09</v>
      </c>
      <c r="M65" s="818">
        <v>636.54</v>
      </c>
      <c r="N65" s="815">
        <v>6</v>
      </c>
      <c r="O65" s="819">
        <v>1.5</v>
      </c>
      <c r="P65" s="818">
        <v>636.54</v>
      </c>
      <c r="Q65" s="820">
        <v>1</v>
      </c>
      <c r="R65" s="815">
        <v>6</v>
      </c>
      <c r="S65" s="820">
        <v>1</v>
      </c>
      <c r="T65" s="819">
        <v>1.5</v>
      </c>
      <c r="U65" s="821">
        <v>1</v>
      </c>
    </row>
    <row r="66" spans="1:21" ht="14.45" customHeight="1" x14ac:dyDescent="0.2">
      <c r="A66" s="814">
        <v>22</v>
      </c>
      <c r="B66" s="815" t="s">
        <v>780</v>
      </c>
      <c r="C66" s="815" t="s">
        <v>784</v>
      </c>
      <c r="D66" s="816" t="s">
        <v>1156</v>
      </c>
      <c r="E66" s="817" t="s">
        <v>793</v>
      </c>
      <c r="F66" s="815" t="s">
        <v>781</v>
      </c>
      <c r="G66" s="815" t="s">
        <v>847</v>
      </c>
      <c r="H66" s="815" t="s">
        <v>586</v>
      </c>
      <c r="I66" s="815" t="s">
        <v>968</v>
      </c>
      <c r="J66" s="815" t="s">
        <v>969</v>
      </c>
      <c r="K66" s="815" t="s">
        <v>970</v>
      </c>
      <c r="L66" s="818">
        <v>206.78</v>
      </c>
      <c r="M66" s="818">
        <v>206.78</v>
      </c>
      <c r="N66" s="815">
        <v>1</v>
      </c>
      <c r="O66" s="819">
        <v>0.5</v>
      </c>
      <c r="P66" s="818">
        <v>206.78</v>
      </c>
      <c r="Q66" s="820">
        <v>1</v>
      </c>
      <c r="R66" s="815">
        <v>1</v>
      </c>
      <c r="S66" s="820">
        <v>1</v>
      </c>
      <c r="T66" s="819">
        <v>0.5</v>
      </c>
      <c r="U66" s="821">
        <v>1</v>
      </c>
    </row>
    <row r="67" spans="1:21" ht="14.45" customHeight="1" x14ac:dyDescent="0.2">
      <c r="A67" s="814">
        <v>22</v>
      </c>
      <c r="B67" s="815" t="s">
        <v>780</v>
      </c>
      <c r="C67" s="815" t="s">
        <v>784</v>
      </c>
      <c r="D67" s="816" t="s">
        <v>1156</v>
      </c>
      <c r="E67" s="817" t="s">
        <v>793</v>
      </c>
      <c r="F67" s="815" t="s">
        <v>781</v>
      </c>
      <c r="G67" s="815" t="s">
        <v>851</v>
      </c>
      <c r="H67" s="815" t="s">
        <v>329</v>
      </c>
      <c r="I67" s="815" t="s">
        <v>852</v>
      </c>
      <c r="J67" s="815" t="s">
        <v>853</v>
      </c>
      <c r="K67" s="815" t="s">
        <v>854</v>
      </c>
      <c r="L67" s="818">
        <v>218.62</v>
      </c>
      <c r="M67" s="818">
        <v>218.62</v>
      </c>
      <c r="N67" s="815">
        <v>1</v>
      </c>
      <c r="O67" s="819">
        <v>0.5</v>
      </c>
      <c r="P67" s="818">
        <v>218.62</v>
      </c>
      <c r="Q67" s="820">
        <v>1</v>
      </c>
      <c r="R67" s="815">
        <v>1</v>
      </c>
      <c r="S67" s="820">
        <v>1</v>
      </c>
      <c r="T67" s="819">
        <v>0.5</v>
      </c>
      <c r="U67" s="821">
        <v>1</v>
      </c>
    </row>
    <row r="68" spans="1:21" ht="14.45" customHeight="1" x14ac:dyDescent="0.2">
      <c r="A68" s="814">
        <v>22</v>
      </c>
      <c r="B68" s="815" t="s">
        <v>780</v>
      </c>
      <c r="C68" s="815" t="s">
        <v>784</v>
      </c>
      <c r="D68" s="816" t="s">
        <v>1156</v>
      </c>
      <c r="E68" s="817" t="s">
        <v>793</v>
      </c>
      <c r="F68" s="815" t="s">
        <v>781</v>
      </c>
      <c r="G68" s="815" t="s">
        <v>971</v>
      </c>
      <c r="H68" s="815" t="s">
        <v>329</v>
      </c>
      <c r="I68" s="815" t="s">
        <v>972</v>
      </c>
      <c r="J68" s="815" t="s">
        <v>973</v>
      </c>
      <c r="K68" s="815" t="s">
        <v>974</v>
      </c>
      <c r="L68" s="818">
        <v>279.52999999999997</v>
      </c>
      <c r="M68" s="818">
        <v>279.52999999999997</v>
      </c>
      <c r="N68" s="815">
        <v>1</v>
      </c>
      <c r="O68" s="819">
        <v>0.5</v>
      </c>
      <c r="P68" s="818"/>
      <c r="Q68" s="820">
        <v>0</v>
      </c>
      <c r="R68" s="815"/>
      <c r="S68" s="820">
        <v>0</v>
      </c>
      <c r="T68" s="819"/>
      <c r="U68" s="821">
        <v>0</v>
      </c>
    </row>
    <row r="69" spans="1:21" ht="14.45" customHeight="1" x14ac:dyDescent="0.2">
      <c r="A69" s="814">
        <v>22</v>
      </c>
      <c r="B69" s="815" t="s">
        <v>780</v>
      </c>
      <c r="C69" s="815" t="s">
        <v>784</v>
      </c>
      <c r="D69" s="816" t="s">
        <v>1156</v>
      </c>
      <c r="E69" s="817" t="s">
        <v>793</v>
      </c>
      <c r="F69" s="815" t="s">
        <v>781</v>
      </c>
      <c r="G69" s="815" t="s">
        <v>975</v>
      </c>
      <c r="H69" s="815" t="s">
        <v>329</v>
      </c>
      <c r="I69" s="815" t="s">
        <v>976</v>
      </c>
      <c r="J69" s="815" t="s">
        <v>977</v>
      </c>
      <c r="K69" s="815" t="s">
        <v>978</v>
      </c>
      <c r="L69" s="818">
        <v>258.41000000000003</v>
      </c>
      <c r="M69" s="818">
        <v>258.41000000000003</v>
      </c>
      <c r="N69" s="815">
        <v>1</v>
      </c>
      <c r="O69" s="819">
        <v>1</v>
      </c>
      <c r="P69" s="818"/>
      <c r="Q69" s="820">
        <v>0</v>
      </c>
      <c r="R69" s="815"/>
      <c r="S69" s="820">
        <v>0</v>
      </c>
      <c r="T69" s="819"/>
      <c r="U69" s="821">
        <v>0</v>
      </c>
    </row>
    <row r="70" spans="1:21" ht="14.45" customHeight="1" x14ac:dyDescent="0.2">
      <c r="A70" s="814">
        <v>22</v>
      </c>
      <c r="B70" s="815" t="s">
        <v>780</v>
      </c>
      <c r="C70" s="815" t="s">
        <v>784</v>
      </c>
      <c r="D70" s="816" t="s">
        <v>1156</v>
      </c>
      <c r="E70" s="817" t="s">
        <v>793</v>
      </c>
      <c r="F70" s="815" t="s">
        <v>781</v>
      </c>
      <c r="G70" s="815" t="s">
        <v>979</v>
      </c>
      <c r="H70" s="815" t="s">
        <v>329</v>
      </c>
      <c r="I70" s="815" t="s">
        <v>980</v>
      </c>
      <c r="J70" s="815" t="s">
        <v>981</v>
      </c>
      <c r="K70" s="815" t="s">
        <v>982</v>
      </c>
      <c r="L70" s="818">
        <v>330.58</v>
      </c>
      <c r="M70" s="818">
        <v>330.58</v>
      </c>
      <c r="N70" s="815">
        <v>1</v>
      </c>
      <c r="O70" s="819">
        <v>0.5</v>
      </c>
      <c r="P70" s="818"/>
      <c r="Q70" s="820">
        <v>0</v>
      </c>
      <c r="R70" s="815"/>
      <c r="S70" s="820">
        <v>0</v>
      </c>
      <c r="T70" s="819"/>
      <c r="U70" s="821">
        <v>0</v>
      </c>
    </row>
    <row r="71" spans="1:21" ht="14.45" customHeight="1" x14ac:dyDescent="0.2">
      <c r="A71" s="814">
        <v>22</v>
      </c>
      <c r="B71" s="815" t="s">
        <v>780</v>
      </c>
      <c r="C71" s="815" t="s">
        <v>784</v>
      </c>
      <c r="D71" s="816" t="s">
        <v>1156</v>
      </c>
      <c r="E71" s="817" t="s">
        <v>793</v>
      </c>
      <c r="F71" s="815" t="s">
        <v>781</v>
      </c>
      <c r="G71" s="815" t="s">
        <v>983</v>
      </c>
      <c r="H71" s="815" t="s">
        <v>329</v>
      </c>
      <c r="I71" s="815" t="s">
        <v>984</v>
      </c>
      <c r="J71" s="815" t="s">
        <v>985</v>
      </c>
      <c r="K71" s="815" t="s">
        <v>986</v>
      </c>
      <c r="L71" s="818">
        <v>68.819999999999993</v>
      </c>
      <c r="M71" s="818">
        <v>68.819999999999993</v>
      </c>
      <c r="N71" s="815">
        <v>1</v>
      </c>
      <c r="O71" s="819">
        <v>1</v>
      </c>
      <c r="P71" s="818">
        <v>68.819999999999993</v>
      </c>
      <c r="Q71" s="820">
        <v>1</v>
      </c>
      <c r="R71" s="815">
        <v>1</v>
      </c>
      <c r="S71" s="820">
        <v>1</v>
      </c>
      <c r="T71" s="819">
        <v>1</v>
      </c>
      <c r="U71" s="821">
        <v>1</v>
      </c>
    </row>
    <row r="72" spans="1:21" ht="14.45" customHeight="1" x14ac:dyDescent="0.2">
      <c r="A72" s="814">
        <v>22</v>
      </c>
      <c r="B72" s="815" t="s">
        <v>780</v>
      </c>
      <c r="C72" s="815" t="s">
        <v>784</v>
      </c>
      <c r="D72" s="816" t="s">
        <v>1156</v>
      </c>
      <c r="E72" s="817" t="s">
        <v>793</v>
      </c>
      <c r="F72" s="815" t="s">
        <v>781</v>
      </c>
      <c r="G72" s="815" t="s">
        <v>859</v>
      </c>
      <c r="H72" s="815" t="s">
        <v>586</v>
      </c>
      <c r="I72" s="815" t="s">
        <v>769</v>
      </c>
      <c r="J72" s="815" t="s">
        <v>623</v>
      </c>
      <c r="K72" s="815" t="s">
        <v>770</v>
      </c>
      <c r="L72" s="818">
        <v>0</v>
      </c>
      <c r="M72" s="818">
        <v>0</v>
      </c>
      <c r="N72" s="815">
        <v>2</v>
      </c>
      <c r="O72" s="819">
        <v>1</v>
      </c>
      <c r="P72" s="818"/>
      <c r="Q72" s="820"/>
      <c r="R72" s="815"/>
      <c r="S72" s="820">
        <v>0</v>
      </c>
      <c r="T72" s="819"/>
      <c r="U72" s="821">
        <v>0</v>
      </c>
    </row>
    <row r="73" spans="1:21" ht="14.45" customHeight="1" x14ac:dyDescent="0.2">
      <c r="A73" s="814">
        <v>22</v>
      </c>
      <c r="B73" s="815" t="s">
        <v>780</v>
      </c>
      <c r="C73" s="815" t="s">
        <v>784</v>
      </c>
      <c r="D73" s="816" t="s">
        <v>1156</v>
      </c>
      <c r="E73" s="817" t="s">
        <v>793</v>
      </c>
      <c r="F73" s="815" t="s">
        <v>781</v>
      </c>
      <c r="G73" s="815" t="s">
        <v>987</v>
      </c>
      <c r="H73" s="815" t="s">
        <v>329</v>
      </c>
      <c r="I73" s="815" t="s">
        <v>988</v>
      </c>
      <c r="J73" s="815" t="s">
        <v>989</v>
      </c>
      <c r="K73" s="815" t="s">
        <v>990</v>
      </c>
      <c r="L73" s="818">
        <v>0</v>
      </c>
      <c r="M73" s="818">
        <v>0</v>
      </c>
      <c r="N73" s="815">
        <v>1</v>
      </c>
      <c r="O73" s="819">
        <v>1</v>
      </c>
      <c r="P73" s="818">
        <v>0</v>
      </c>
      <c r="Q73" s="820"/>
      <c r="R73" s="815">
        <v>1</v>
      </c>
      <c r="S73" s="820">
        <v>1</v>
      </c>
      <c r="T73" s="819">
        <v>1</v>
      </c>
      <c r="U73" s="821">
        <v>1</v>
      </c>
    </row>
    <row r="74" spans="1:21" ht="14.45" customHeight="1" x14ac:dyDescent="0.2">
      <c r="A74" s="814">
        <v>22</v>
      </c>
      <c r="B74" s="815" t="s">
        <v>780</v>
      </c>
      <c r="C74" s="815" t="s">
        <v>784</v>
      </c>
      <c r="D74" s="816" t="s">
        <v>1156</v>
      </c>
      <c r="E74" s="817" t="s">
        <v>793</v>
      </c>
      <c r="F74" s="815" t="s">
        <v>781</v>
      </c>
      <c r="G74" s="815" t="s">
        <v>864</v>
      </c>
      <c r="H74" s="815" t="s">
        <v>329</v>
      </c>
      <c r="I74" s="815" t="s">
        <v>865</v>
      </c>
      <c r="J74" s="815" t="s">
        <v>587</v>
      </c>
      <c r="K74" s="815" t="s">
        <v>866</v>
      </c>
      <c r="L74" s="818">
        <v>74.08</v>
      </c>
      <c r="M74" s="818">
        <v>148.16</v>
      </c>
      <c r="N74" s="815">
        <v>2</v>
      </c>
      <c r="O74" s="819">
        <v>1.5</v>
      </c>
      <c r="P74" s="818">
        <v>74.08</v>
      </c>
      <c r="Q74" s="820">
        <v>0.5</v>
      </c>
      <c r="R74" s="815">
        <v>1</v>
      </c>
      <c r="S74" s="820">
        <v>0.5</v>
      </c>
      <c r="T74" s="819">
        <v>1</v>
      </c>
      <c r="U74" s="821">
        <v>0.66666666666666663</v>
      </c>
    </row>
    <row r="75" spans="1:21" ht="14.45" customHeight="1" x14ac:dyDescent="0.2">
      <c r="A75" s="814">
        <v>22</v>
      </c>
      <c r="B75" s="815" t="s">
        <v>780</v>
      </c>
      <c r="C75" s="815" t="s">
        <v>784</v>
      </c>
      <c r="D75" s="816" t="s">
        <v>1156</v>
      </c>
      <c r="E75" s="817" t="s">
        <v>793</v>
      </c>
      <c r="F75" s="815" t="s">
        <v>781</v>
      </c>
      <c r="G75" s="815" t="s">
        <v>864</v>
      </c>
      <c r="H75" s="815" t="s">
        <v>329</v>
      </c>
      <c r="I75" s="815" t="s">
        <v>757</v>
      </c>
      <c r="J75" s="815" t="s">
        <v>587</v>
      </c>
      <c r="K75" s="815" t="s">
        <v>590</v>
      </c>
      <c r="L75" s="818">
        <v>94.28</v>
      </c>
      <c r="M75" s="818">
        <v>282.84000000000003</v>
      </c>
      <c r="N75" s="815">
        <v>3</v>
      </c>
      <c r="O75" s="819">
        <v>3</v>
      </c>
      <c r="P75" s="818">
        <v>188.56</v>
      </c>
      <c r="Q75" s="820">
        <v>0.66666666666666663</v>
      </c>
      <c r="R75" s="815">
        <v>2</v>
      </c>
      <c r="S75" s="820">
        <v>0.66666666666666663</v>
      </c>
      <c r="T75" s="819">
        <v>2</v>
      </c>
      <c r="U75" s="821">
        <v>0.66666666666666663</v>
      </c>
    </row>
    <row r="76" spans="1:21" ht="14.45" customHeight="1" x14ac:dyDescent="0.2">
      <c r="A76" s="814">
        <v>22</v>
      </c>
      <c r="B76" s="815" t="s">
        <v>780</v>
      </c>
      <c r="C76" s="815" t="s">
        <v>784</v>
      </c>
      <c r="D76" s="816" t="s">
        <v>1156</v>
      </c>
      <c r="E76" s="817" t="s">
        <v>793</v>
      </c>
      <c r="F76" s="815" t="s">
        <v>781</v>
      </c>
      <c r="G76" s="815" t="s">
        <v>864</v>
      </c>
      <c r="H76" s="815" t="s">
        <v>329</v>
      </c>
      <c r="I76" s="815" t="s">
        <v>867</v>
      </c>
      <c r="J76" s="815" t="s">
        <v>587</v>
      </c>
      <c r="K76" s="815" t="s">
        <v>868</v>
      </c>
      <c r="L76" s="818">
        <v>168.36</v>
      </c>
      <c r="M76" s="818">
        <v>841.80000000000007</v>
      </c>
      <c r="N76" s="815">
        <v>5</v>
      </c>
      <c r="O76" s="819">
        <v>4.5</v>
      </c>
      <c r="P76" s="818">
        <v>336.72</v>
      </c>
      <c r="Q76" s="820">
        <v>0.4</v>
      </c>
      <c r="R76" s="815">
        <v>2</v>
      </c>
      <c r="S76" s="820">
        <v>0.4</v>
      </c>
      <c r="T76" s="819">
        <v>2</v>
      </c>
      <c r="U76" s="821">
        <v>0.44444444444444442</v>
      </c>
    </row>
    <row r="77" spans="1:21" ht="14.45" customHeight="1" x14ac:dyDescent="0.2">
      <c r="A77" s="814">
        <v>22</v>
      </c>
      <c r="B77" s="815" t="s">
        <v>780</v>
      </c>
      <c r="C77" s="815" t="s">
        <v>784</v>
      </c>
      <c r="D77" s="816" t="s">
        <v>1156</v>
      </c>
      <c r="E77" s="817" t="s">
        <v>793</v>
      </c>
      <c r="F77" s="815" t="s">
        <v>781</v>
      </c>
      <c r="G77" s="815" t="s">
        <v>864</v>
      </c>
      <c r="H77" s="815" t="s">
        <v>329</v>
      </c>
      <c r="I77" s="815" t="s">
        <v>869</v>
      </c>
      <c r="J77" s="815" t="s">
        <v>587</v>
      </c>
      <c r="K77" s="815" t="s">
        <v>870</v>
      </c>
      <c r="L77" s="818">
        <v>115.33</v>
      </c>
      <c r="M77" s="818">
        <v>115.33</v>
      </c>
      <c r="N77" s="815">
        <v>1</v>
      </c>
      <c r="O77" s="819">
        <v>1</v>
      </c>
      <c r="P77" s="818">
        <v>115.33</v>
      </c>
      <c r="Q77" s="820">
        <v>1</v>
      </c>
      <c r="R77" s="815">
        <v>1</v>
      </c>
      <c r="S77" s="820">
        <v>1</v>
      </c>
      <c r="T77" s="819">
        <v>1</v>
      </c>
      <c r="U77" s="821">
        <v>1</v>
      </c>
    </row>
    <row r="78" spans="1:21" ht="14.45" customHeight="1" x14ac:dyDescent="0.2">
      <c r="A78" s="814">
        <v>22</v>
      </c>
      <c r="B78" s="815" t="s">
        <v>780</v>
      </c>
      <c r="C78" s="815" t="s">
        <v>784</v>
      </c>
      <c r="D78" s="816" t="s">
        <v>1156</v>
      </c>
      <c r="E78" s="817" t="s">
        <v>793</v>
      </c>
      <c r="F78" s="815" t="s">
        <v>781</v>
      </c>
      <c r="G78" s="815" t="s">
        <v>864</v>
      </c>
      <c r="H78" s="815" t="s">
        <v>586</v>
      </c>
      <c r="I78" s="815" t="s">
        <v>871</v>
      </c>
      <c r="J78" s="815" t="s">
        <v>759</v>
      </c>
      <c r="K78" s="815" t="s">
        <v>872</v>
      </c>
      <c r="L78" s="818">
        <v>105.23</v>
      </c>
      <c r="M78" s="818">
        <v>1894.1399999999999</v>
      </c>
      <c r="N78" s="815">
        <v>18</v>
      </c>
      <c r="O78" s="819">
        <v>17.5</v>
      </c>
      <c r="P78" s="818">
        <v>736.61</v>
      </c>
      <c r="Q78" s="820">
        <v>0.3888888888888889</v>
      </c>
      <c r="R78" s="815">
        <v>7</v>
      </c>
      <c r="S78" s="820">
        <v>0.3888888888888889</v>
      </c>
      <c r="T78" s="819">
        <v>7</v>
      </c>
      <c r="U78" s="821">
        <v>0.4</v>
      </c>
    </row>
    <row r="79" spans="1:21" ht="14.45" customHeight="1" x14ac:dyDescent="0.2">
      <c r="A79" s="814">
        <v>22</v>
      </c>
      <c r="B79" s="815" t="s">
        <v>780</v>
      </c>
      <c r="C79" s="815" t="s">
        <v>784</v>
      </c>
      <c r="D79" s="816" t="s">
        <v>1156</v>
      </c>
      <c r="E79" s="817" t="s">
        <v>793</v>
      </c>
      <c r="F79" s="815" t="s">
        <v>781</v>
      </c>
      <c r="G79" s="815" t="s">
        <v>864</v>
      </c>
      <c r="H79" s="815" t="s">
        <v>586</v>
      </c>
      <c r="I79" s="815" t="s">
        <v>873</v>
      </c>
      <c r="J79" s="815" t="s">
        <v>759</v>
      </c>
      <c r="K79" s="815" t="s">
        <v>874</v>
      </c>
      <c r="L79" s="818">
        <v>126.27</v>
      </c>
      <c r="M79" s="818">
        <v>2777.94</v>
      </c>
      <c r="N79" s="815">
        <v>22</v>
      </c>
      <c r="O79" s="819">
        <v>20</v>
      </c>
      <c r="P79" s="818">
        <v>631.35</v>
      </c>
      <c r="Q79" s="820">
        <v>0.22727272727272727</v>
      </c>
      <c r="R79" s="815">
        <v>5</v>
      </c>
      <c r="S79" s="820">
        <v>0.22727272727272727</v>
      </c>
      <c r="T79" s="819">
        <v>5</v>
      </c>
      <c r="U79" s="821">
        <v>0.25</v>
      </c>
    </row>
    <row r="80" spans="1:21" ht="14.45" customHeight="1" x14ac:dyDescent="0.2">
      <c r="A80" s="814">
        <v>22</v>
      </c>
      <c r="B80" s="815" t="s">
        <v>780</v>
      </c>
      <c r="C80" s="815" t="s">
        <v>784</v>
      </c>
      <c r="D80" s="816" t="s">
        <v>1156</v>
      </c>
      <c r="E80" s="817" t="s">
        <v>793</v>
      </c>
      <c r="F80" s="815" t="s">
        <v>781</v>
      </c>
      <c r="G80" s="815" t="s">
        <v>864</v>
      </c>
      <c r="H80" s="815" t="s">
        <v>586</v>
      </c>
      <c r="I80" s="815" t="s">
        <v>875</v>
      </c>
      <c r="J80" s="815" t="s">
        <v>759</v>
      </c>
      <c r="K80" s="815" t="s">
        <v>876</v>
      </c>
      <c r="L80" s="818">
        <v>63.14</v>
      </c>
      <c r="M80" s="818">
        <v>126.28</v>
      </c>
      <c r="N80" s="815">
        <v>2</v>
      </c>
      <c r="O80" s="819">
        <v>2</v>
      </c>
      <c r="P80" s="818">
        <v>63.14</v>
      </c>
      <c r="Q80" s="820">
        <v>0.5</v>
      </c>
      <c r="R80" s="815">
        <v>1</v>
      </c>
      <c r="S80" s="820">
        <v>0.5</v>
      </c>
      <c r="T80" s="819">
        <v>1</v>
      </c>
      <c r="U80" s="821">
        <v>0.5</v>
      </c>
    </row>
    <row r="81" spans="1:21" ht="14.45" customHeight="1" x14ac:dyDescent="0.2">
      <c r="A81" s="814">
        <v>22</v>
      </c>
      <c r="B81" s="815" t="s">
        <v>780</v>
      </c>
      <c r="C81" s="815" t="s">
        <v>784</v>
      </c>
      <c r="D81" s="816" t="s">
        <v>1156</v>
      </c>
      <c r="E81" s="817" t="s">
        <v>793</v>
      </c>
      <c r="F81" s="815" t="s">
        <v>781</v>
      </c>
      <c r="G81" s="815" t="s">
        <v>864</v>
      </c>
      <c r="H81" s="815" t="s">
        <v>586</v>
      </c>
      <c r="I81" s="815" t="s">
        <v>761</v>
      </c>
      <c r="J81" s="815" t="s">
        <v>759</v>
      </c>
      <c r="K81" s="815" t="s">
        <v>762</v>
      </c>
      <c r="L81" s="818">
        <v>84.18</v>
      </c>
      <c r="M81" s="818">
        <v>2357.0400000000009</v>
      </c>
      <c r="N81" s="815">
        <v>28</v>
      </c>
      <c r="O81" s="819">
        <v>24</v>
      </c>
      <c r="P81" s="818">
        <v>757.62000000000012</v>
      </c>
      <c r="Q81" s="820">
        <v>0.32142857142857134</v>
      </c>
      <c r="R81" s="815">
        <v>9</v>
      </c>
      <c r="S81" s="820">
        <v>0.32142857142857145</v>
      </c>
      <c r="T81" s="819">
        <v>9</v>
      </c>
      <c r="U81" s="821">
        <v>0.375</v>
      </c>
    </row>
    <row r="82" spans="1:21" ht="14.45" customHeight="1" x14ac:dyDescent="0.2">
      <c r="A82" s="814">
        <v>22</v>
      </c>
      <c r="B82" s="815" t="s">
        <v>780</v>
      </c>
      <c r="C82" s="815" t="s">
        <v>784</v>
      </c>
      <c r="D82" s="816" t="s">
        <v>1156</v>
      </c>
      <c r="E82" s="817" t="s">
        <v>793</v>
      </c>
      <c r="F82" s="815" t="s">
        <v>781</v>
      </c>
      <c r="G82" s="815" t="s">
        <v>864</v>
      </c>
      <c r="H82" s="815" t="s">
        <v>329</v>
      </c>
      <c r="I82" s="815" t="s">
        <v>877</v>
      </c>
      <c r="J82" s="815" t="s">
        <v>587</v>
      </c>
      <c r="K82" s="815" t="s">
        <v>878</v>
      </c>
      <c r="L82" s="818">
        <v>63.14</v>
      </c>
      <c r="M82" s="818">
        <v>126.28</v>
      </c>
      <c r="N82" s="815">
        <v>2</v>
      </c>
      <c r="O82" s="819">
        <v>2</v>
      </c>
      <c r="P82" s="818">
        <v>63.14</v>
      </c>
      <c r="Q82" s="820">
        <v>0.5</v>
      </c>
      <c r="R82" s="815">
        <v>1</v>
      </c>
      <c r="S82" s="820">
        <v>0.5</v>
      </c>
      <c r="T82" s="819">
        <v>1</v>
      </c>
      <c r="U82" s="821">
        <v>0.5</v>
      </c>
    </row>
    <row r="83" spans="1:21" ht="14.45" customHeight="1" x14ac:dyDescent="0.2">
      <c r="A83" s="814">
        <v>22</v>
      </c>
      <c r="B83" s="815" t="s">
        <v>780</v>
      </c>
      <c r="C83" s="815" t="s">
        <v>784</v>
      </c>
      <c r="D83" s="816" t="s">
        <v>1156</v>
      </c>
      <c r="E83" s="817" t="s">
        <v>793</v>
      </c>
      <c r="F83" s="815" t="s">
        <v>781</v>
      </c>
      <c r="G83" s="815" t="s">
        <v>864</v>
      </c>
      <c r="H83" s="815" t="s">
        <v>329</v>
      </c>
      <c r="I83" s="815" t="s">
        <v>879</v>
      </c>
      <c r="J83" s="815" t="s">
        <v>587</v>
      </c>
      <c r="K83" s="815" t="s">
        <v>880</v>
      </c>
      <c r="L83" s="818">
        <v>105.23</v>
      </c>
      <c r="M83" s="818">
        <v>210.46</v>
      </c>
      <c r="N83" s="815">
        <v>2</v>
      </c>
      <c r="O83" s="819">
        <v>1.5</v>
      </c>
      <c r="P83" s="818"/>
      <c r="Q83" s="820">
        <v>0</v>
      </c>
      <c r="R83" s="815"/>
      <c r="S83" s="820">
        <v>0</v>
      </c>
      <c r="T83" s="819"/>
      <c r="U83" s="821">
        <v>0</v>
      </c>
    </row>
    <row r="84" spans="1:21" ht="14.45" customHeight="1" x14ac:dyDescent="0.2">
      <c r="A84" s="814">
        <v>22</v>
      </c>
      <c r="B84" s="815" t="s">
        <v>780</v>
      </c>
      <c r="C84" s="815" t="s">
        <v>784</v>
      </c>
      <c r="D84" s="816" t="s">
        <v>1156</v>
      </c>
      <c r="E84" s="817" t="s">
        <v>793</v>
      </c>
      <c r="F84" s="815" t="s">
        <v>781</v>
      </c>
      <c r="G84" s="815" t="s">
        <v>864</v>
      </c>
      <c r="H84" s="815" t="s">
        <v>329</v>
      </c>
      <c r="I84" s="815" t="s">
        <v>881</v>
      </c>
      <c r="J84" s="815" t="s">
        <v>587</v>
      </c>
      <c r="K84" s="815" t="s">
        <v>765</v>
      </c>
      <c r="L84" s="818">
        <v>49.08</v>
      </c>
      <c r="M84" s="818">
        <v>49.08</v>
      </c>
      <c r="N84" s="815">
        <v>1</v>
      </c>
      <c r="O84" s="819">
        <v>1</v>
      </c>
      <c r="P84" s="818"/>
      <c r="Q84" s="820">
        <v>0</v>
      </c>
      <c r="R84" s="815"/>
      <c r="S84" s="820">
        <v>0</v>
      </c>
      <c r="T84" s="819"/>
      <c r="U84" s="821">
        <v>0</v>
      </c>
    </row>
    <row r="85" spans="1:21" ht="14.45" customHeight="1" x14ac:dyDescent="0.2">
      <c r="A85" s="814">
        <v>22</v>
      </c>
      <c r="B85" s="815" t="s">
        <v>780</v>
      </c>
      <c r="C85" s="815" t="s">
        <v>784</v>
      </c>
      <c r="D85" s="816" t="s">
        <v>1156</v>
      </c>
      <c r="E85" s="817" t="s">
        <v>793</v>
      </c>
      <c r="F85" s="815" t="s">
        <v>781</v>
      </c>
      <c r="G85" s="815" t="s">
        <v>864</v>
      </c>
      <c r="H85" s="815" t="s">
        <v>329</v>
      </c>
      <c r="I85" s="815" t="s">
        <v>882</v>
      </c>
      <c r="J85" s="815" t="s">
        <v>587</v>
      </c>
      <c r="K85" s="815" t="s">
        <v>883</v>
      </c>
      <c r="L85" s="818">
        <v>126.27</v>
      </c>
      <c r="M85" s="818">
        <v>757.62</v>
      </c>
      <c r="N85" s="815">
        <v>6</v>
      </c>
      <c r="O85" s="819">
        <v>5.5</v>
      </c>
      <c r="P85" s="818">
        <v>252.54</v>
      </c>
      <c r="Q85" s="820">
        <v>0.33333333333333331</v>
      </c>
      <c r="R85" s="815">
        <v>2</v>
      </c>
      <c r="S85" s="820">
        <v>0.33333333333333331</v>
      </c>
      <c r="T85" s="819">
        <v>2</v>
      </c>
      <c r="U85" s="821">
        <v>0.36363636363636365</v>
      </c>
    </row>
    <row r="86" spans="1:21" ht="14.45" customHeight="1" x14ac:dyDescent="0.2">
      <c r="A86" s="814">
        <v>22</v>
      </c>
      <c r="B86" s="815" t="s">
        <v>780</v>
      </c>
      <c r="C86" s="815" t="s">
        <v>784</v>
      </c>
      <c r="D86" s="816" t="s">
        <v>1156</v>
      </c>
      <c r="E86" s="817" t="s">
        <v>793</v>
      </c>
      <c r="F86" s="815" t="s">
        <v>781</v>
      </c>
      <c r="G86" s="815" t="s">
        <v>864</v>
      </c>
      <c r="H86" s="815" t="s">
        <v>329</v>
      </c>
      <c r="I86" s="815" t="s">
        <v>884</v>
      </c>
      <c r="J86" s="815" t="s">
        <v>587</v>
      </c>
      <c r="K86" s="815" t="s">
        <v>588</v>
      </c>
      <c r="L86" s="818">
        <v>84.18</v>
      </c>
      <c r="M86" s="818">
        <v>589.26</v>
      </c>
      <c r="N86" s="815">
        <v>7</v>
      </c>
      <c r="O86" s="819">
        <v>6</v>
      </c>
      <c r="P86" s="818">
        <v>84.18</v>
      </c>
      <c r="Q86" s="820">
        <v>0.14285714285714288</v>
      </c>
      <c r="R86" s="815">
        <v>1</v>
      </c>
      <c r="S86" s="820">
        <v>0.14285714285714285</v>
      </c>
      <c r="T86" s="819">
        <v>0.5</v>
      </c>
      <c r="U86" s="821">
        <v>8.3333333333333329E-2</v>
      </c>
    </row>
    <row r="87" spans="1:21" ht="14.45" customHeight="1" x14ac:dyDescent="0.2">
      <c r="A87" s="814">
        <v>22</v>
      </c>
      <c r="B87" s="815" t="s">
        <v>780</v>
      </c>
      <c r="C87" s="815" t="s">
        <v>784</v>
      </c>
      <c r="D87" s="816" t="s">
        <v>1156</v>
      </c>
      <c r="E87" s="817" t="s">
        <v>793</v>
      </c>
      <c r="F87" s="815" t="s">
        <v>781</v>
      </c>
      <c r="G87" s="815" t="s">
        <v>864</v>
      </c>
      <c r="H87" s="815" t="s">
        <v>586</v>
      </c>
      <c r="I87" s="815" t="s">
        <v>758</v>
      </c>
      <c r="J87" s="815" t="s">
        <v>759</v>
      </c>
      <c r="K87" s="815" t="s">
        <v>760</v>
      </c>
      <c r="L87" s="818">
        <v>49.08</v>
      </c>
      <c r="M87" s="818">
        <v>98.16</v>
      </c>
      <c r="N87" s="815">
        <v>2</v>
      </c>
      <c r="O87" s="819">
        <v>1.5</v>
      </c>
      <c r="P87" s="818"/>
      <c r="Q87" s="820">
        <v>0</v>
      </c>
      <c r="R87" s="815"/>
      <c r="S87" s="820">
        <v>0</v>
      </c>
      <c r="T87" s="819"/>
      <c r="U87" s="821">
        <v>0</v>
      </c>
    </row>
    <row r="88" spans="1:21" ht="14.45" customHeight="1" x14ac:dyDescent="0.2">
      <c r="A88" s="814">
        <v>22</v>
      </c>
      <c r="B88" s="815" t="s">
        <v>780</v>
      </c>
      <c r="C88" s="815" t="s">
        <v>784</v>
      </c>
      <c r="D88" s="816" t="s">
        <v>1156</v>
      </c>
      <c r="E88" s="817" t="s">
        <v>795</v>
      </c>
      <c r="F88" s="815" t="s">
        <v>781</v>
      </c>
      <c r="G88" s="815" t="s">
        <v>991</v>
      </c>
      <c r="H88" s="815" t="s">
        <v>586</v>
      </c>
      <c r="I88" s="815" t="s">
        <v>992</v>
      </c>
      <c r="J88" s="815" t="s">
        <v>993</v>
      </c>
      <c r="K88" s="815" t="s">
        <v>994</v>
      </c>
      <c r="L88" s="818">
        <v>93.27</v>
      </c>
      <c r="M88" s="818">
        <v>93.27</v>
      </c>
      <c r="N88" s="815">
        <v>1</v>
      </c>
      <c r="O88" s="819">
        <v>0.5</v>
      </c>
      <c r="P88" s="818">
        <v>93.27</v>
      </c>
      <c r="Q88" s="820">
        <v>1</v>
      </c>
      <c r="R88" s="815">
        <v>1</v>
      </c>
      <c r="S88" s="820">
        <v>1</v>
      </c>
      <c r="T88" s="819">
        <v>0.5</v>
      </c>
      <c r="U88" s="821">
        <v>1</v>
      </c>
    </row>
    <row r="89" spans="1:21" ht="14.45" customHeight="1" x14ac:dyDescent="0.2">
      <c r="A89" s="814">
        <v>22</v>
      </c>
      <c r="B89" s="815" t="s">
        <v>780</v>
      </c>
      <c r="C89" s="815" t="s">
        <v>784</v>
      </c>
      <c r="D89" s="816" t="s">
        <v>1156</v>
      </c>
      <c r="E89" s="817" t="s">
        <v>795</v>
      </c>
      <c r="F89" s="815" t="s">
        <v>781</v>
      </c>
      <c r="G89" s="815" t="s">
        <v>991</v>
      </c>
      <c r="H89" s="815" t="s">
        <v>586</v>
      </c>
      <c r="I89" s="815" t="s">
        <v>995</v>
      </c>
      <c r="J89" s="815" t="s">
        <v>993</v>
      </c>
      <c r="K89" s="815" t="s">
        <v>996</v>
      </c>
      <c r="L89" s="818">
        <v>186.55</v>
      </c>
      <c r="M89" s="818">
        <v>186.55</v>
      </c>
      <c r="N89" s="815">
        <v>1</v>
      </c>
      <c r="O89" s="819">
        <v>0.5</v>
      </c>
      <c r="P89" s="818">
        <v>186.55</v>
      </c>
      <c r="Q89" s="820">
        <v>1</v>
      </c>
      <c r="R89" s="815">
        <v>1</v>
      </c>
      <c r="S89" s="820">
        <v>1</v>
      </c>
      <c r="T89" s="819">
        <v>0.5</v>
      </c>
      <c r="U89" s="821">
        <v>1</v>
      </c>
    </row>
    <row r="90" spans="1:21" ht="14.45" customHeight="1" x14ac:dyDescent="0.2">
      <c r="A90" s="814">
        <v>22</v>
      </c>
      <c r="B90" s="815" t="s">
        <v>780</v>
      </c>
      <c r="C90" s="815" t="s">
        <v>784</v>
      </c>
      <c r="D90" s="816" t="s">
        <v>1156</v>
      </c>
      <c r="E90" s="817" t="s">
        <v>795</v>
      </c>
      <c r="F90" s="815" t="s">
        <v>781</v>
      </c>
      <c r="G90" s="815" t="s">
        <v>946</v>
      </c>
      <c r="H90" s="815" t="s">
        <v>586</v>
      </c>
      <c r="I90" s="815" t="s">
        <v>997</v>
      </c>
      <c r="J90" s="815" t="s">
        <v>998</v>
      </c>
      <c r="K90" s="815" t="s">
        <v>999</v>
      </c>
      <c r="L90" s="818">
        <v>17.559999999999999</v>
      </c>
      <c r="M90" s="818">
        <v>52.679999999999993</v>
      </c>
      <c r="N90" s="815">
        <v>3</v>
      </c>
      <c r="O90" s="819">
        <v>1</v>
      </c>
      <c r="P90" s="818">
        <v>52.679999999999993</v>
      </c>
      <c r="Q90" s="820">
        <v>1</v>
      </c>
      <c r="R90" s="815">
        <v>3</v>
      </c>
      <c r="S90" s="820">
        <v>1</v>
      </c>
      <c r="T90" s="819">
        <v>1</v>
      </c>
      <c r="U90" s="821">
        <v>1</v>
      </c>
    </row>
    <row r="91" spans="1:21" ht="14.45" customHeight="1" x14ac:dyDescent="0.2">
      <c r="A91" s="814">
        <v>22</v>
      </c>
      <c r="B91" s="815" t="s">
        <v>780</v>
      </c>
      <c r="C91" s="815" t="s">
        <v>784</v>
      </c>
      <c r="D91" s="816" t="s">
        <v>1156</v>
      </c>
      <c r="E91" s="817" t="s">
        <v>795</v>
      </c>
      <c r="F91" s="815" t="s">
        <v>781</v>
      </c>
      <c r="G91" s="815" t="s">
        <v>816</v>
      </c>
      <c r="H91" s="815" t="s">
        <v>329</v>
      </c>
      <c r="I91" s="815" t="s">
        <v>1000</v>
      </c>
      <c r="J91" s="815" t="s">
        <v>1001</v>
      </c>
      <c r="K91" s="815" t="s">
        <v>1002</v>
      </c>
      <c r="L91" s="818">
        <v>52.75</v>
      </c>
      <c r="M91" s="818">
        <v>52.75</v>
      </c>
      <c r="N91" s="815">
        <v>1</v>
      </c>
      <c r="O91" s="819">
        <v>0.5</v>
      </c>
      <c r="P91" s="818">
        <v>52.75</v>
      </c>
      <c r="Q91" s="820">
        <v>1</v>
      </c>
      <c r="R91" s="815">
        <v>1</v>
      </c>
      <c r="S91" s="820">
        <v>1</v>
      </c>
      <c r="T91" s="819">
        <v>0.5</v>
      </c>
      <c r="U91" s="821">
        <v>1</v>
      </c>
    </row>
    <row r="92" spans="1:21" ht="14.45" customHeight="1" x14ac:dyDescent="0.2">
      <c r="A92" s="814">
        <v>22</v>
      </c>
      <c r="B92" s="815" t="s">
        <v>780</v>
      </c>
      <c r="C92" s="815" t="s">
        <v>784</v>
      </c>
      <c r="D92" s="816" t="s">
        <v>1156</v>
      </c>
      <c r="E92" s="817" t="s">
        <v>795</v>
      </c>
      <c r="F92" s="815" t="s">
        <v>781</v>
      </c>
      <c r="G92" s="815" t="s">
        <v>831</v>
      </c>
      <c r="H92" s="815" t="s">
        <v>329</v>
      </c>
      <c r="I92" s="815" t="s">
        <v>1003</v>
      </c>
      <c r="J92" s="815" t="s">
        <v>595</v>
      </c>
      <c r="K92" s="815" t="s">
        <v>833</v>
      </c>
      <c r="L92" s="818">
        <v>93.71</v>
      </c>
      <c r="M92" s="818">
        <v>93.71</v>
      </c>
      <c r="N92" s="815">
        <v>1</v>
      </c>
      <c r="O92" s="819">
        <v>1</v>
      </c>
      <c r="P92" s="818">
        <v>93.71</v>
      </c>
      <c r="Q92" s="820">
        <v>1</v>
      </c>
      <c r="R92" s="815">
        <v>1</v>
      </c>
      <c r="S92" s="820">
        <v>1</v>
      </c>
      <c r="T92" s="819">
        <v>1</v>
      </c>
      <c r="U92" s="821">
        <v>1</v>
      </c>
    </row>
    <row r="93" spans="1:21" ht="14.45" customHeight="1" x14ac:dyDescent="0.2">
      <c r="A93" s="814">
        <v>22</v>
      </c>
      <c r="B93" s="815" t="s">
        <v>780</v>
      </c>
      <c r="C93" s="815" t="s">
        <v>784</v>
      </c>
      <c r="D93" s="816" t="s">
        <v>1156</v>
      </c>
      <c r="E93" s="817" t="s">
        <v>795</v>
      </c>
      <c r="F93" s="815" t="s">
        <v>781</v>
      </c>
      <c r="G93" s="815" t="s">
        <v>859</v>
      </c>
      <c r="H93" s="815" t="s">
        <v>329</v>
      </c>
      <c r="I93" s="815" t="s">
        <v>1004</v>
      </c>
      <c r="J93" s="815" t="s">
        <v>1005</v>
      </c>
      <c r="K93" s="815" t="s">
        <v>768</v>
      </c>
      <c r="L93" s="818">
        <v>0</v>
      </c>
      <c r="M93" s="818">
        <v>0</v>
      </c>
      <c r="N93" s="815">
        <v>2</v>
      </c>
      <c r="O93" s="819">
        <v>1</v>
      </c>
      <c r="P93" s="818">
        <v>0</v>
      </c>
      <c r="Q93" s="820"/>
      <c r="R93" s="815">
        <v>2</v>
      </c>
      <c r="S93" s="820">
        <v>1</v>
      </c>
      <c r="T93" s="819">
        <v>1</v>
      </c>
      <c r="U93" s="821">
        <v>1</v>
      </c>
    </row>
    <row r="94" spans="1:21" ht="14.45" customHeight="1" x14ac:dyDescent="0.2">
      <c r="A94" s="814">
        <v>22</v>
      </c>
      <c r="B94" s="815" t="s">
        <v>780</v>
      </c>
      <c r="C94" s="815" t="s">
        <v>784</v>
      </c>
      <c r="D94" s="816" t="s">
        <v>1156</v>
      </c>
      <c r="E94" s="817" t="s">
        <v>795</v>
      </c>
      <c r="F94" s="815" t="s">
        <v>781</v>
      </c>
      <c r="G94" s="815" t="s">
        <v>859</v>
      </c>
      <c r="H94" s="815" t="s">
        <v>586</v>
      </c>
      <c r="I94" s="815" t="s">
        <v>769</v>
      </c>
      <c r="J94" s="815" t="s">
        <v>623</v>
      </c>
      <c r="K94" s="815" t="s">
        <v>770</v>
      </c>
      <c r="L94" s="818">
        <v>0</v>
      </c>
      <c r="M94" s="818">
        <v>0</v>
      </c>
      <c r="N94" s="815">
        <v>1</v>
      </c>
      <c r="O94" s="819">
        <v>0.5</v>
      </c>
      <c r="P94" s="818">
        <v>0</v>
      </c>
      <c r="Q94" s="820"/>
      <c r="R94" s="815">
        <v>1</v>
      </c>
      <c r="S94" s="820">
        <v>1</v>
      </c>
      <c r="T94" s="819">
        <v>0.5</v>
      </c>
      <c r="U94" s="821">
        <v>1</v>
      </c>
    </row>
    <row r="95" spans="1:21" ht="14.45" customHeight="1" x14ac:dyDescent="0.2">
      <c r="A95" s="814">
        <v>22</v>
      </c>
      <c r="B95" s="815" t="s">
        <v>780</v>
      </c>
      <c r="C95" s="815" t="s">
        <v>784</v>
      </c>
      <c r="D95" s="816" t="s">
        <v>1156</v>
      </c>
      <c r="E95" s="817" t="s">
        <v>795</v>
      </c>
      <c r="F95" s="815" t="s">
        <v>781</v>
      </c>
      <c r="G95" s="815" t="s">
        <v>864</v>
      </c>
      <c r="H95" s="815" t="s">
        <v>329</v>
      </c>
      <c r="I95" s="815" t="s">
        <v>865</v>
      </c>
      <c r="J95" s="815" t="s">
        <v>587</v>
      </c>
      <c r="K95" s="815" t="s">
        <v>866</v>
      </c>
      <c r="L95" s="818">
        <v>74.08</v>
      </c>
      <c r="M95" s="818">
        <v>74.08</v>
      </c>
      <c r="N95" s="815">
        <v>1</v>
      </c>
      <c r="O95" s="819">
        <v>1</v>
      </c>
      <c r="P95" s="818"/>
      <c r="Q95" s="820">
        <v>0</v>
      </c>
      <c r="R95" s="815"/>
      <c r="S95" s="820">
        <v>0</v>
      </c>
      <c r="T95" s="819"/>
      <c r="U95" s="821">
        <v>0</v>
      </c>
    </row>
    <row r="96" spans="1:21" ht="14.45" customHeight="1" x14ac:dyDescent="0.2">
      <c r="A96" s="814">
        <v>22</v>
      </c>
      <c r="B96" s="815" t="s">
        <v>780</v>
      </c>
      <c r="C96" s="815" t="s">
        <v>784</v>
      </c>
      <c r="D96" s="816" t="s">
        <v>1156</v>
      </c>
      <c r="E96" s="817" t="s">
        <v>795</v>
      </c>
      <c r="F96" s="815" t="s">
        <v>781</v>
      </c>
      <c r="G96" s="815" t="s">
        <v>864</v>
      </c>
      <c r="H96" s="815" t="s">
        <v>329</v>
      </c>
      <c r="I96" s="815" t="s">
        <v>877</v>
      </c>
      <c r="J96" s="815" t="s">
        <v>587</v>
      </c>
      <c r="K96" s="815" t="s">
        <v>878</v>
      </c>
      <c r="L96" s="818">
        <v>63.14</v>
      </c>
      <c r="M96" s="818">
        <v>63.14</v>
      </c>
      <c r="N96" s="815">
        <v>1</v>
      </c>
      <c r="O96" s="819">
        <v>1</v>
      </c>
      <c r="P96" s="818"/>
      <c r="Q96" s="820">
        <v>0</v>
      </c>
      <c r="R96" s="815"/>
      <c r="S96" s="820">
        <v>0</v>
      </c>
      <c r="T96" s="819"/>
      <c r="U96" s="821">
        <v>0</v>
      </c>
    </row>
    <row r="97" spans="1:21" ht="14.45" customHeight="1" x14ac:dyDescent="0.2">
      <c r="A97" s="814">
        <v>22</v>
      </c>
      <c r="B97" s="815" t="s">
        <v>780</v>
      </c>
      <c r="C97" s="815" t="s">
        <v>784</v>
      </c>
      <c r="D97" s="816" t="s">
        <v>1156</v>
      </c>
      <c r="E97" s="817" t="s">
        <v>796</v>
      </c>
      <c r="F97" s="815" t="s">
        <v>781</v>
      </c>
      <c r="G97" s="815" t="s">
        <v>1006</v>
      </c>
      <c r="H97" s="815" t="s">
        <v>329</v>
      </c>
      <c r="I97" s="815" t="s">
        <v>1007</v>
      </c>
      <c r="J97" s="815" t="s">
        <v>1008</v>
      </c>
      <c r="K97" s="815" t="s">
        <v>1009</v>
      </c>
      <c r="L97" s="818">
        <v>70.48</v>
      </c>
      <c r="M97" s="818">
        <v>70.48</v>
      </c>
      <c r="N97" s="815">
        <v>1</v>
      </c>
      <c r="O97" s="819">
        <v>0.5</v>
      </c>
      <c r="P97" s="818">
        <v>70.48</v>
      </c>
      <c r="Q97" s="820">
        <v>1</v>
      </c>
      <c r="R97" s="815">
        <v>1</v>
      </c>
      <c r="S97" s="820">
        <v>1</v>
      </c>
      <c r="T97" s="819">
        <v>0.5</v>
      </c>
      <c r="U97" s="821">
        <v>1</v>
      </c>
    </row>
    <row r="98" spans="1:21" ht="14.45" customHeight="1" x14ac:dyDescent="0.2">
      <c r="A98" s="814">
        <v>22</v>
      </c>
      <c r="B98" s="815" t="s">
        <v>780</v>
      </c>
      <c r="C98" s="815" t="s">
        <v>784</v>
      </c>
      <c r="D98" s="816" t="s">
        <v>1156</v>
      </c>
      <c r="E98" s="817" t="s">
        <v>796</v>
      </c>
      <c r="F98" s="815" t="s">
        <v>781</v>
      </c>
      <c r="G98" s="815" t="s">
        <v>1010</v>
      </c>
      <c r="H98" s="815" t="s">
        <v>329</v>
      </c>
      <c r="I98" s="815" t="s">
        <v>1011</v>
      </c>
      <c r="J98" s="815" t="s">
        <v>1012</v>
      </c>
      <c r="K98" s="815" t="s">
        <v>1013</v>
      </c>
      <c r="L98" s="818">
        <v>0</v>
      </c>
      <c r="M98" s="818">
        <v>0</v>
      </c>
      <c r="N98" s="815">
        <v>1</v>
      </c>
      <c r="O98" s="819">
        <v>0.5</v>
      </c>
      <c r="P98" s="818"/>
      <c r="Q98" s="820"/>
      <c r="R98" s="815"/>
      <c r="S98" s="820">
        <v>0</v>
      </c>
      <c r="T98" s="819"/>
      <c r="U98" s="821">
        <v>0</v>
      </c>
    </row>
    <row r="99" spans="1:21" ht="14.45" customHeight="1" x14ac:dyDescent="0.2">
      <c r="A99" s="814">
        <v>22</v>
      </c>
      <c r="B99" s="815" t="s">
        <v>780</v>
      </c>
      <c r="C99" s="815" t="s">
        <v>784</v>
      </c>
      <c r="D99" s="816" t="s">
        <v>1156</v>
      </c>
      <c r="E99" s="817" t="s">
        <v>796</v>
      </c>
      <c r="F99" s="815" t="s">
        <v>781</v>
      </c>
      <c r="G99" s="815" t="s">
        <v>946</v>
      </c>
      <c r="H99" s="815" t="s">
        <v>329</v>
      </c>
      <c r="I99" s="815" t="s">
        <v>1014</v>
      </c>
      <c r="J99" s="815" t="s">
        <v>948</v>
      </c>
      <c r="K99" s="815" t="s">
        <v>1015</v>
      </c>
      <c r="L99" s="818">
        <v>35.11</v>
      </c>
      <c r="M99" s="818">
        <v>70.22</v>
      </c>
      <c r="N99" s="815">
        <v>2</v>
      </c>
      <c r="O99" s="819">
        <v>1</v>
      </c>
      <c r="P99" s="818"/>
      <c r="Q99" s="820">
        <v>0</v>
      </c>
      <c r="R99" s="815"/>
      <c r="S99" s="820">
        <v>0</v>
      </c>
      <c r="T99" s="819"/>
      <c r="U99" s="821">
        <v>0</v>
      </c>
    </row>
    <row r="100" spans="1:21" ht="14.45" customHeight="1" x14ac:dyDescent="0.2">
      <c r="A100" s="814">
        <v>22</v>
      </c>
      <c r="B100" s="815" t="s">
        <v>780</v>
      </c>
      <c r="C100" s="815" t="s">
        <v>784</v>
      </c>
      <c r="D100" s="816" t="s">
        <v>1156</v>
      </c>
      <c r="E100" s="817" t="s">
        <v>796</v>
      </c>
      <c r="F100" s="815" t="s">
        <v>781</v>
      </c>
      <c r="G100" s="815" t="s">
        <v>946</v>
      </c>
      <c r="H100" s="815" t="s">
        <v>586</v>
      </c>
      <c r="I100" s="815" t="s">
        <v>1016</v>
      </c>
      <c r="J100" s="815" t="s">
        <v>998</v>
      </c>
      <c r="K100" s="815" t="s">
        <v>952</v>
      </c>
      <c r="L100" s="818">
        <v>117.03</v>
      </c>
      <c r="M100" s="818">
        <v>117.03</v>
      </c>
      <c r="N100" s="815">
        <v>1</v>
      </c>
      <c r="O100" s="819">
        <v>0.5</v>
      </c>
      <c r="P100" s="818">
        <v>117.03</v>
      </c>
      <c r="Q100" s="820">
        <v>1</v>
      </c>
      <c r="R100" s="815">
        <v>1</v>
      </c>
      <c r="S100" s="820">
        <v>1</v>
      </c>
      <c r="T100" s="819">
        <v>0.5</v>
      </c>
      <c r="U100" s="821">
        <v>1</v>
      </c>
    </row>
    <row r="101" spans="1:21" ht="14.45" customHeight="1" x14ac:dyDescent="0.2">
      <c r="A101" s="814">
        <v>22</v>
      </c>
      <c r="B101" s="815" t="s">
        <v>780</v>
      </c>
      <c r="C101" s="815" t="s">
        <v>784</v>
      </c>
      <c r="D101" s="816" t="s">
        <v>1156</v>
      </c>
      <c r="E101" s="817" t="s">
        <v>796</v>
      </c>
      <c r="F101" s="815" t="s">
        <v>781</v>
      </c>
      <c r="G101" s="815" t="s">
        <v>946</v>
      </c>
      <c r="H101" s="815" t="s">
        <v>586</v>
      </c>
      <c r="I101" s="815" t="s">
        <v>997</v>
      </c>
      <c r="J101" s="815" t="s">
        <v>998</v>
      </c>
      <c r="K101" s="815" t="s">
        <v>999</v>
      </c>
      <c r="L101" s="818">
        <v>17.559999999999999</v>
      </c>
      <c r="M101" s="818">
        <v>52.679999999999993</v>
      </c>
      <c r="N101" s="815">
        <v>3</v>
      </c>
      <c r="O101" s="819">
        <v>1</v>
      </c>
      <c r="P101" s="818">
        <v>52.679999999999993</v>
      </c>
      <c r="Q101" s="820">
        <v>1</v>
      </c>
      <c r="R101" s="815">
        <v>3</v>
      </c>
      <c r="S101" s="820">
        <v>1</v>
      </c>
      <c r="T101" s="819">
        <v>1</v>
      </c>
      <c r="U101" s="821">
        <v>1</v>
      </c>
    </row>
    <row r="102" spans="1:21" ht="14.45" customHeight="1" x14ac:dyDescent="0.2">
      <c r="A102" s="814">
        <v>22</v>
      </c>
      <c r="B102" s="815" t="s">
        <v>780</v>
      </c>
      <c r="C102" s="815" t="s">
        <v>784</v>
      </c>
      <c r="D102" s="816" t="s">
        <v>1156</v>
      </c>
      <c r="E102" s="817" t="s">
        <v>796</v>
      </c>
      <c r="F102" s="815" t="s">
        <v>781</v>
      </c>
      <c r="G102" s="815" t="s">
        <v>1017</v>
      </c>
      <c r="H102" s="815" t="s">
        <v>329</v>
      </c>
      <c r="I102" s="815" t="s">
        <v>1018</v>
      </c>
      <c r="J102" s="815" t="s">
        <v>1019</v>
      </c>
      <c r="K102" s="815" t="s">
        <v>1020</v>
      </c>
      <c r="L102" s="818">
        <v>0</v>
      </c>
      <c r="M102" s="818">
        <v>0</v>
      </c>
      <c r="N102" s="815">
        <v>7</v>
      </c>
      <c r="O102" s="819">
        <v>2.5</v>
      </c>
      <c r="P102" s="818">
        <v>0</v>
      </c>
      <c r="Q102" s="820"/>
      <c r="R102" s="815">
        <v>6</v>
      </c>
      <c r="S102" s="820">
        <v>0.8571428571428571</v>
      </c>
      <c r="T102" s="819">
        <v>1.5</v>
      </c>
      <c r="U102" s="821">
        <v>0.6</v>
      </c>
    </row>
    <row r="103" spans="1:21" ht="14.45" customHeight="1" x14ac:dyDescent="0.2">
      <c r="A103" s="814">
        <v>22</v>
      </c>
      <c r="B103" s="815" t="s">
        <v>780</v>
      </c>
      <c r="C103" s="815" t="s">
        <v>784</v>
      </c>
      <c r="D103" s="816" t="s">
        <v>1156</v>
      </c>
      <c r="E103" s="817" t="s">
        <v>796</v>
      </c>
      <c r="F103" s="815" t="s">
        <v>781</v>
      </c>
      <c r="G103" s="815" t="s">
        <v>1021</v>
      </c>
      <c r="H103" s="815" t="s">
        <v>329</v>
      </c>
      <c r="I103" s="815" t="s">
        <v>1022</v>
      </c>
      <c r="J103" s="815" t="s">
        <v>1023</v>
      </c>
      <c r="K103" s="815" t="s">
        <v>1024</v>
      </c>
      <c r="L103" s="818">
        <v>150.26</v>
      </c>
      <c r="M103" s="818">
        <v>150.26</v>
      </c>
      <c r="N103" s="815">
        <v>1</v>
      </c>
      <c r="O103" s="819">
        <v>1</v>
      </c>
      <c r="P103" s="818"/>
      <c r="Q103" s="820">
        <v>0</v>
      </c>
      <c r="R103" s="815"/>
      <c r="S103" s="820">
        <v>0</v>
      </c>
      <c r="T103" s="819"/>
      <c r="U103" s="821">
        <v>0</v>
      </c>
    </row>
    <row r="104" spans="1:21" ht="14.45" customHeight="1" x14ac:dyDescent="0.2">
      <c r="A104" s="814">
        <v>22</v>
      </c>
      <c r="B104" s="815" t="s">
        <v>780</v>
      </c>
      <c r="C104" s="815" t="s">
        <v>784</v>
      </c>
      <c r="D104" s="816" t="s">
        <v>1156</v>
      </c>
      <c r="E104" s="817" t="s">
        <v>796</v>
      </c>
      <c r="F104" s="815" t="s">
        <v>781</v>
      </c>
      <c r="G104" s="815" t="s">
        <v>800</v>
      </c>
      <c r="H104" s="815" t="s">
        <v>329</v>
      </c>
      <c r="I104" s="815" t="s">
        <v>953</v>
      </c>
      <c r="J104" s="815" t="s">
        <v>954</v>
      </c>
      <c r="K104" s="815" t="s">
        <v>955</v>
      </c>
      <c r="L104" s="818">
        <v>58.74</v>
      </c>
      <c r="M104" s="818">
        <v>58.74</v>
      </c>
      <c r="N104" s="815">
        <v>1</v>
      </c>
      <c r="O104" s="819">
        <v>1</v>
      </c>
      <c r="P104" s="818"/>
      <c r="Q104" s="820">
        <v>0</v>
      </c>
      <c r="R104" s="815"/>
      <c r="S104" s="820">
        <v>0</v>
      </c>
      <c r="T104" s="819"/>
      <c r="U104" s="821">
        <v>0</v>
      </c>
    </row>
    <row r="105" spans="1:21" ht="14.45" customHeight="1" x14ac:dyDescent="0.2">
      <c r="A105" s="814">
        <v>22</v>
      </c>
      <c r="B105" s="815" t="s">
        <v>780</v>
      </c>
      <c r="C105" s="815" t="s">
        <v>784</v>
      </c>
      <c r="D105" s="816" t="s">
        <v>1156</v>
      </c>
      <c r="E105" s="817" t="s">
        <v>796</v>
      </c>
      <c r="F105" s="815" t="s">
        <v>781</v>
      </c>
      <c r="G105" s="815" t="s">
        <v>804</v>
      </c>
      <c r="H105" s="815" t="s">
        <v>329</v>
      </c>
      <c r="I105" s="815" t="s">
        <v>1025</v>
      </c>
      <c r="J105" s="815" t="s">
        <v>1026</v>
      </c>
      <c r="K105" s="815" t="s">
        <v>1027</v>
      </c>
      <c r="L105" s="818">
        <v>124.49</v>
      </c>
      <c r="M105" s="818">
        <v>124.49</v>
      </c>
      <c r="N105" s="815">
        <v>1</v>
      </c>
      <c r="O105" s="819">
        <v>1</v>
      </c>
      <c r="P105" s="818">
        <v>124.49</v>
      </c>
      <c r="Q105" s="820">
        <v>1</v>
      </c>
      <c r="R105" s="815">
        <v>1</v>
      </c>
      <c r="S105" s="820">
        <v>1</v>
      </c>
      <c r="T105" s="819">
        <v>1</v>
      </c>
      <c r="U105" s="821">
        <v>1</v>
      </c>
    </row>
    <row r="106" spans="1:21" ht="14.45" customHeight="1" x14ac:dyDescent="0.2">
      <c r="A106" s="814">
        <v>22</v>
      </c>
      <c r="B106" s="815" t="s">
        <v>780</v>
      </c>
      <c r="C106" s="815" t="s">
        <v>784</v>
      </c>
      <c r="D106" s="816" t="s">
        <v>1156</v>
      </c>
      <c r="E106" s="817" t="s">
        <v>796</v>
      </c>
      <c r="F106" s="815" t="s">
        <v>781</v>
      </c>
      <c r="G106" s="815" t="s">
        <v>1028</v>
      </c>
      <c r="H106" s="815" t="s">
        <v>329</v>
      </c>
      <c r="I106" s="815" t="s">
        <v>1029</v>
      </c>
      <c r="J106" s="815" t="s">
        <v>1030</v>
      </c>
      <c r="K106" s="815" t="s">
        <v>1031</v>
      </c>
      <c r="L106" s="818">
        <v>0</v>
      </c>
      <c r="M106" s="818">
        <v>0</v>
      </c>
      <c r="N106" s="815">
        <v>1</v>
      </c>
      <c r="O106" s="819">
        <v>1</v>
      </c>
      <c r="P106" s="818">
        <v>0</v>
      </c>
      <c r="Q106" s="820"/>
      <c r="R106" s="815">
        <v>1</v>
      </c>
      <c r="S106" s="820">
        <v>1</v>
      </c>
      <c r="T106" s="819">
        <v>1</v>
      </c>
      <c r="U106" s="821">
        <v>1</v>
      </c>
    </row>
    <row r="107" spans="1:21" ht="14.45" customHeight="1" x14ac:dyDescent="0.2">
      <c r="A107" s="814">
        <v>22</v>
      </c>
      <c r="B107" s="815" t="s">
        <v>780</v>
      </c>
      <c r="C107" s="815" t="s">
        <v>784</v>
      </c>
      <c r="D107" s="816" t="s">
        <v>1156</v>
      </c>
      <c r="E107" s="817" t="s">
        <v>796</v>
      </c>
      <c r="F107" s="815" t="s">
        <v>781</v>
      </c>
      <c r="G107" s="815" t="s">
        <v>1032</v>
      </c>
      <c r="H107" s="815" t="s">
        <v>329</v>
      </c>
      <c r="I107" s="815" t="s">
        <v>1033</v>
      </c>
      <c r="J107" s="815" t="s">
        <v>1034</v>
      </c>
      <c r="K107" s="815" t="s">
        <v>1035</v>
      </c>
      <c r="L107" s="818">
        <v>45.89</v>
      </c>
      <c r="M107" s="818">
        <v>45.89</v>
      </c>
      <c r="N107" s="815">
        <v>1</v>
      </c>
      <c r="O107" s="819">
        <v>1</v>
      </c>
      <c r="P107" s="818">
        <v>45.89</v>
      </c>
      <c r="Q107" s="820">
        <v>1</v>
      </c>
      <c r="R107" s="815">
        <v>1</v>
      </c>
      <c r="S107" s="820">
        <v>1</v>
      </c>
      <c r="T107" s="819">
        <v>1</v>
      </c>
      <c r="U107" s="821">
        <v>1</v>
      </c>
    </row>
    <row r="108" spans="1:21" ht="14.45" customHeight="1" x14ac:dyDescent="0.2">
      <c r="A108" s="814">
        <v>22</v>
      </c>
      <c r="B108" s="815" t="s">
        <v>780</v>
      </c>
      <c r="C108" s="815" t="s">
        <v>784</v>
      </c>
      <c r="D108" s="816" t="s">
        <v>1156</v>
      </c>
      <c r="E108" s="817" t="s">
        <v>796</v>
      </c>
      <c r="F108" s="815" t="s">
        <v>781</v>
      </c>
      <c r="G108" s="815" t="s">
        <v>1036</v>
      </c>
      <c r="H108" s="815" t="s">
        <v>329</v>
      </c>
      <c r="I108" s="815" t="s">
        <v>1037</v>
      </c>
      <c r="J108" s="815" t="s">
        <v>1038</v>
      </c>
      <c r="K108" s="815" t="s">
        <v>1039</v>
      </c>
      <c r="L108" s="818">
        <v>111.72</v>
      </c>
      <c r="M108" s="818">
        <v>223.44</v>
      </c>
      <c r="N108" s="815">
        <v>2</v>
      </c>
      <c r="O108" s="819">
        <v>2</v>
      </c>
      <c r="P108" s="818"/>
      <c r="Q108" s="820">
        <v>0</v>
      </c>
      <c r="R108" s="815"/>
      <c r="S108" s="820">
        <v>0</v>
      </c>
      <c r="T108" s="819"/>
      <c r="U108" s="821">
        <v>0</v>
      </c>
    </row>
    <row r="109" spans="1:21" ht="14.45" customHeight="1" x14ac:dyDescent="0.2">
      <c r="A109" s="814">
        <v>22</v>
      </c>
      <c r="B109" s="815" t="s">
        <v>780</v>
      </c>
      <c r="C109" s="815" t="s">
        <v>784</v>
      </c>
      <c r="D109" s="816" t="s">
        <v>1156</v>
      </c>
      <c r="E109" s="817" t="s">
        <v>796</v>
      </c>
      <c r="F109" s="815" t="s">
        <v>781</v>
      </c>
      <c r="G109" s="815" t="s">
        <v>824</v>
      </c>
      <c r="H109" s="815" t="s">
        <v>329</v>
      </c>
      <c r="I109" s="815" t="s">
        <v>828</v>
      </c>
      <c r="J109" s="815" t="s">
        <v>829</v>
      </c>
      <c r="K109" s="815" t="s">
        <v>830</v>
      </c>
      <c r="L109" s="818">
        <v>35.25</v>
      </c>
      <c r="M109" s="818">
        <v>35.25</v>
      </c>
      <c r="N109" s="815">
        <v>1</v>
      </c>
      <c r="O109" s="819">
        <v>1</v>
      </c>
      <c r="P109" s="818">
        <v>35.25</v>
      </c>
      <c r="Q109" s="820">
        <v>1</v>
      </c>
      <c r="R109" s="815">
        <v>1</v>
      </c>
      <c r="S109" s="820">
        <v>1</v>
      </c>
      <c r="T109" s="819">
        <v>1</v>
      </c>
      <c r="U109" s="821">
        <v>1</v>
      </c>
    </row>
    <row r="110" spans="1:21" ht="14.45" customHeight="1" x14ac:dyDescent="0.2">
      <c r="A110" s="814">
        <v>22</v>
      </c>
      <c r="B110" s="815" t="s">
        <v>780</v>
      </c>
      <c r="C110" s="815" t="s">
        <v>784</v>
      </c>
      <c r="D110" s="816" t="s">
        <v>1156</v>
      </c>
      <c r="E110" s="817" t="s">
        <v>796</v>
      </c>
      <c r="F110" s="815" t="s">
        <v>781</v>
      </c>
      <c r="G110" s="815" t="s">
        <v>839</v>
      </c>
      <c r="H110" s="815" t="s">
        <v>586</v>
      </c>
      <c r="I110" s="815" t="s">
        <v>840</v>
      </c>
      <c r="J110" s="815" t="s">
        <v>841</v>
      </c>
      <c r="K110" s="815" t="s">
        <v>842</v>
      </c>
      <c r="L110" s="818">
        <v>102.93</v>
      </c>
      <c r="M110" s="818">
        <v>102.93</v>
      </c>
      <c r="N110" s="815">
        <v>1</v>
      </c>
      <c r="O110" s="819">
        <v>1</v>
      </c>
      <c r="P110" s="818">
        <v>102.93</v>
      </c>
      <c r="Q110" s="820">
        <v>1</v>
      </c>
      <c r="R110" s="815">
        <v>1</v>
      </c>
      <c r="S110" s="820">
        <v>1</v>
      </c>
      <c r="T110" s="819">
        <v>1</v>
      </c>
      <c r="U110" s="821">
        <v>1</v>
      </c>
    </row>
    <row r="111" spans="1:21" ht="14.45" customHeight="1" x14ac:dyDescent="0.2">
      <c r="A111" s="814">
        <v>22</v>
      </c>
      <c r="B111" s="815" t="s">
        <v>780</v>
      </c>
      <c r="C111" s="815" t="s">
        <v>784</v>
      </c>
      <c r="D111" s="816" t="s">
        <v>1156</v>
      </c>
      <c r="E111" s="817" t="s">
        <v>796</v>
      </c>
      <c r="F111" s="815" t="s">
        <v>781</v>
      </c>
      <c r="G111" s="815" t="s">
        <v>839</v>
      </c>
      <c r="H111" s="815" t="s">
        <v>329</v>
      </c>
      <c r="I111" s="815" t="s">
        <v>843</v>
      </c>
      <c r="J111" s="815" t="s">
        <v>841</v>
      </c>
      <c r="K111" s="815" t="s">
        <v>844</v>
      </c>
      <c r="L111" s="818">
        <v>205.84</v>
      </c>
      <c r="M111" s="818">
        <v>205.84</v>
      </c>
      <c r="N111" s="815">
        <v>1</v>
      </c>
      <c r="O111" s="819">
        <v>1</v>
      </c>
      <c r="P111" s="818">
        <v>205.84</v>
      </c>
      <c r="Q111" s="820">
        <v>1</v>
      </c>
      <c r="R111" s="815">
        <v>1</v>
      </c>
      <c r="S111" s="820">
        <v>1</v>
      </c>
      <c r="T111" s="819">
        <v>1</v>
      </c>
      <c r="U111" s="821">
        <v>1</v>
      </c>
    </row>
    <row r="112" spans="1:21" ht="14.45" customHeight="1" x14ac:dyDescent="0.2">
      <c r="A112" s="814">
        <v>22</v>
      </c>
      <c r="B112" s="815" t="s">
        <v>780</v>
      </c>
      <c r="C112" s="815" t="s">
        <v>784</v>
      </c>
      <c r="D112" s="816" t="s">
        <v>1156</v>
      </c>
      <c r="E112" s="817" t="s">
        <v>796</v>
      </c>
      <c r="F112" s="815" t="s">
        <v>781</v>
      </c>
      <c r="G112" s="815" t="s">
        <v>847</v>
      </c>
      <c r="H112" s="815" t="s">
        <v>586</v>
      </c>
      <c r="I112" s="815" t="s">
        <v>848</v>
      </c>
      <c r="J112" s="815" t="s">
        <v>849</v>
      </c>
      <c r="K112" s="815" t="s">
        <v>850</v>
      </c>
      <c r="L112" s="818">
        <v>103.4</v>
      </c>
      <c r="M112" s="818">
        <v>206.8</v>
      </c>
      <c r="N112" s="815">
        <v>2</v>
      </c>
      <c r="O112" s="819">
        <v>2</v>
      </c>
      <c r="P112" s="818">
        <v>103.4</v>
      </c>
      <c r="Q112" s="820">
        <v>0.5</v>
      </c>
      <c r="R112" s="815">
        <v>1</v>
      </c>
      <c r="S112" s="820">
        <v>0.5</v>
      </c>
      <c r="T112" s="819">
        <v>1</v>
      </c>
      <c r="U112" s="821">
        <v>0.5</v>
      </c>
    </row>
    <row r="113" spans="1:21" ht="14.45" customHeight="1" x14ac:dyDescent="0.2">
      <c r="A113" s="814">
        <v>22</v>
      </c>
      <c r="B113" s="815" t="s">
        <v>780</v>
      </c>
      <c r="C113" s="815" t="s">
        <v>784</v>
      </c>
      <c r="D113" s="816" t="s">
        <v>1156</v>
      </c>
      <c r="E113" s="817" t="s">
        <v>796</v>
      </c>
      <c r="F113" s="815" t="s">
        <v>781</v>
      </c>
      <c r="G113" s="815" t="s">
        <v>851</v>
      </c>
      <c r="H113" s="815" t="s">
        <v>329</v>
      </c>
      <c r="I113" s="815" t="s">
        <v>852</v>
      </c>
      <c r="J113" s="815" t="s">
        <v>853</v>
      </c>
      <c r="K113" s="815" t="s">
        <v>854</v>
      </c>
      <c r="L113" s="818">
        <v>218.62</v>
      </c>
      <c r="M113" s="818">
        <v>437.24</v>
      </c>
      <c r="N113" s="815">
        <v>2</v>
      </c>
      <c r="O113" s="819">
        <v>1.5</v>
      </c>
      <c r="P113" s="818">
        <v>437.24</v>
      </c>
      <c r="Q113" s="820">
        <v>1</v>
      </c>
      <c r="R113" s="815">
        <v>2</v>
      </c>
      <c r="S113" s="820">
        <v>1</v>
      </c>
      <c r="T113" s="819">
        <v>1.5</v>
      </c>
      <c r="U113" s="821">
        <v>1</v>
      </c>
    </row>
    <row r="114" spans="1:21" ht="14.45" customHeight="1" x14ac:dyDescent="0.2">
      <c r="A114" s="814">
        <v>22</v>
      </c>
      <c r="B114" s="815" t="s">
        <v>780</v>
      </c>
      <c r="C114" s="815" t="s">
        <v>784</v>
      </c>
      <c r="D114" s="816" t="s">
        <v>1156</v>
      </c>
      <c r="E114" s="817" t="s">
        <v>796</v>
      </c>
      <c r="F114" s="815" t="s">
        <v>781</v>
      </c>
      <c r="G114" s="815" t="s">
        <v>1040</v>
      </c>
      <c r="H114" s="815" t="s">
        <v>329</v>
      </c>
      <c r="I114" s="815" t="s">
        <v>1041</v>
      </c>
      <c r="J114" s="815" t="s">
        <v>572</v>
      </c>
      <c r="K114" s="815" t="s">
        <v>1042</v>
      </c>
      <c r="L114" s="818">
        <v>127.91</v>
      </c>
      <c r="M114" s="818">
        <v>127.91</v>
      </c>
      <c r="N114" s="815">
        <v>1</v>
      </c>
      <c r="O114" s="819">
        <v>1</v>
      </c>
      <c r="P114" s="818"/>
      <c r="Q114" s="820">
        <v>0</v>
      </c>
      <c r="R114" s="815"/>
      <c r="S114" s="820">
        <v>0</v>
      </c>
      <c r="T114" s="819"/>
      <c r="U114" s="821">
        <v>0</v>
      </c>
    </row>
    <row r="115" spans="1:21" ht="14.45" customHeight="1" x14ac:dyDescent="0.2">
      <c r="A115" s="814">
        <v>22</v>
      </c>
      <c r="B115" s="815" t="s">
        <v>780</v>
      </c>
      <c r="C115" s="815" t="s">
        <v>784</v>
      </c>
      <c r="D115" s="816" t="s">
        <v>1156</v>
      </c>
      <c r="E115" s="817" t="s">
        <v>796</v>
      </c>
      <c r="F115" s="815" t="s">
        <v>781</v>
      </c>
      <c r="G115" s="815" t="s">
        <v>855</v>
      </c>
      <c r="H115" s="815" t="s">
        <v>329</v>
      </c>
      <c r="I115" s="815" t="s">
        <v>856</v>
      </c>
      <c r="J115" s="815" t="s">
        <v>857</v>
      </c>
      <c r="K115" s="815" t="s">
        <v>858</v>
      </c>
      <c r="L115" s="818">
        <v>87.67</v>
      </c>
      <c r="M115" s="818">
        <v>87.67</v>
      </c>
      <c r="N115" s="815">
        <v>1</v>
      </c>
      <c r="O115" s="819">
        <v>1</v>
      </c>
      <c r="P115" s="818">
        <v>87.67</v>
      </c>
      <c r="Q115" s="820">
        <v>1</v>
      </c>
      <c r="R115" s="815">
        <v>1</v>
      </c>
      <c r="S115" s="820">
        <v>1</v>
      </c>
      <c r="T115" s="819">
        <v>1</v>
      </c>
      <c r="U115" s="821">
        <v>1</v>
      </c>
    </row>
    <row r="116" spans="1:21" ht="14.45" customHeight="1" x14ac:dyDescent="0.2">
      <c r="A116" s="814">
        <v>22</v>
      </c>
      <c r="B116" s="815" t="s">
        <v>780</v>
      </c>
      <c r="C116" s="815" t="s">
        <v>784</v>
      </c>
      <c r="D116" s="816" t="s">
        <v>1156</v>
      </c>
      <c r="E116" s="817" t="s">
        <v>796</v>
      </c>
      <c r="F116" s="815" t="s">
        <v>781</v>
      </c>
      <c r="G116" s="815" t="s">
        <v>859</v>
      </c>
      <c r="H116" s="815" t="s">
        <v>329</v>
      </c>
      <c r="I116" s="815" t="s">
        <v>1043</v>
      </c>
      <c r="J116" s="815" t="s">
        <v>1044</v>
      </c>
      <c r="K116" s="815" t="s">
        <v>768</v>
      </c>
      <c r="L116" s="818">
        <v>0</v>
      </c>
      <c r="M116" s="818">
        <v>0</v>
      </c>
      <c r="N116" s="815">
        <v>3</v>
      </c>
      <c r="O116" s="819">
        <v>1</v>
      </c>
      <c r="P116" s="818">
        <v>0</v>
      </c>
      <c r="Q116" s="820"/>
      <c r="R116" s="815">
        <v>3</v>
      </c>
      <c r="S116" s="820">
        <v>1</v>
      </c>
      <c r="T116" s="819">
        <v>1</v>
      </c>
      <c r="U116" s="821">
        <v>1</v>
      </c>
    </row>
    <row r="117" spans="1:21" ht="14.45" customHeight="1" x14ac:dyDescent="0.2">
      <c r="A117" s="814">
        <v>22</v>
      </c>
      <c r="B117" s="815" t="s">
        <v>780</v>
      </c>
      <c r="C117" s="815" t="s">
        <v>784</v>
      </c>
      <c r="D117" s="816" t="s">
        <v>1156</v>
      </c>
      <c r="E117" s="817" t="s">
        <v>796</v>
      </c>
      <c r="F117" s="815" t="s">
        <v>781</v>
      </c>
      <c r="G117" s="815" t="s">
        <v>859</v>
      </c>
      <c r="H117" s="815" t="s">
        <v>329</v>
      </c>
      <c r="I117" s="815" t="s">
        <v>1045</v>
      </c>
      <c r="J117" s="815" t="s">
        <v>1044</v>
      </c>
      <c r="K117" s="815" t="s">
        <v>1046</v>
      </c>
      <c r="L117" s="818">
        <v>0</v>
      </c>
      <c r="M117" s="818">
        <v>0</v>
      </c>
      <c r="N117" s="815">
        <v>3</v>
      </c>
      <c r="O117" s="819">
        <v>1</v>
      </c>
      <c r="P117" s="818">
        <v>0</v>
      </c>
      <c r="Q117" s="820"/>
      <c r="R117" s="815">
        <v>3</v>
      </c>
      <c r="S117" s="820">
        <v>1</v>
      </c>
      <c r="T117" s="819">
        <v>1</v>
      </c>
      <c r="U117" s="821">
        <v>1</v>
      </c>
    </row>
    <row r="118" spans="1:21" ht="14.45" customHeight="1" x14ac:dyDescent="0.2">
      <c r="A118" s="814">
        <v>22</v>
      </c>
      <c r="B118" s="815" t="s">
        <v>780</v>
      </c>
      <c r="C118" s="815" t="s">
        <v>784</v>
      </c>
      <c r="D118" s="816" t="s">
        <v>1156</v>
      </c>
      <c r="E118" s="817" t="s">
        <v>796</v>
      </c>
      <c r="F118" s="815" t="s">
        <v>781</v>
      </c>
      <c r="G118" s="815" t="s">
        <v>859</v>
      </c>
      <c r="H118" s="815" t="s">
        <v>586</v>
      </c>
      <c r="I118" s="815" t="s">
        <v>769</v>
      </c>
      <c r="J118" s="815" t="s">
        <v>623</v>
      </c>
      <c r="K118" s="815" t="s">
        <v>770</v>
      </c>
      <c r="L118" s="818">
        <v>0</v>
      </c>
      <c r="M118" s="818">
        <v>0</v>
      </c>
      <c r="N118" s="815">
        <v>2</v>
      </c>
      <c r="O118" s="819">
        <v>0.5</v>
      </c>
      <c r="P118" s="818">
        <v>0</v>
      </c>
      <c r="Q118" s="820"/>
      <c r="R118" s="815">
        <v>2</v>
      </c>
      <c r="S118" s="820">
        <v>1</v>
      </c>
      <c r="T118" s="819">
        <v>0.5</v>
      </c>
      <c r="U118" s="821">
        <v>1</v>
      </c>
    </row>
    <row r="119" spans="1:21" ht="14.45" customHeight="1" x14ac:dyDescent="0.2">
      <c r="A119" s="814">
        <v>22</v>
      </c>
      <c r="B119" s="815" t="s">
        <v>780</v>
      </c>
      <c r="C119" s="815" t="s">
        <v>784</v>
      </c>
      <c r="D119" s="816" t="s">
        <v>1156</v>
      </c>
      <c r="E119" s="817" t="s">
        <v>796</v>
      </c>
      <c r="F119" s="815" t="s">
        <v>781</v>
      </c>
      <c r="G119" s="815" t="s">
        <v>1047</v>
      </c>
      <c r="H119" s="815" t="s">
        <v>329</v>
      </c>
      <c r="I119" s="815" t="s">
        <v>1048</v>
      </c>
      <c r="J119" s="815" t="s">
        <v>1049</v>
      </c>
      <c r="K119" s="815" t="s">
        <v>1050</v>
      </c>
      <c r="L119" s="818">
        <v>50.32</v>
      </c>
      <c r="M119" s="818">
        <v>150.96</v>
      </c>
      <c r="N119" s="815">
        <v>3</v>
      </c>
      <c r="O119" s="819">
        <v>1.5</v>
      </c>
      <c r="P119" s="818">
        <v>150.96</v>
      </c>
      <c r="Q119" s="820">
        <v>1</v>
      </c>
      <c r="R119" s="815">
        <v>3</v>
      </c>
      <c r="S119" s="820">
        <v>1</v>
      </c>
      <c r="T119" s="819">
        <v>1.5</v>
      </c>
      <c r="U119" s="821">
        <v>1</v>
      </c>
    </row>
    <row r="120" spans="1:21" ht="14.45" customHeight="1" x14ac:dyDescent="0.2">
      <c r="A120" s="814">
        <v>22</v>
      </c>
      <c r="B120" s="815" t="s">
        <v>780</v>
      </c>
      <c r="C120" s="815" t="s">
        <v>784</v>
      </c>
      <c r="D120" s="816" t="s">
        <v>1156</v>
      </c>
      <c r="E120" s="817" t="s">
        <v>796</v>
      </c>
      <c r="F120" s="815" t="s">
        <v>781</v>
      </c>
      <c r="G120" s="815" t="s">
        <v>864</v>
      </c>
      <c r="H120" s="815" t="s">
        <v>329</v>
      </c>
      <c r="I120" s="815" t="s">
        <v>865</v>
      </c>
      <c r="J120" s="815" t="s">
        <v>587</v>
      </c>
      <c r="K120" s="815" t="s">
        <v>866</v>
      </c>
      <c r="L120" s="818">
        <v>74.08</v>
      </c>
      <c r="M120" s="818">
        <v>370.4</v>
      </c>
      <c r="N120" s="815">
        <v>5</v>
      </c>
      <c r="O120" s="819">
        <v>4.5</v>
      </c>
      <c r="P120" s="818">
        <v>148.16</v>
      </c>
      <c r="Q120" s="820">
        <v>0.4</v>
      </c>
      <c r="R120" s="815">
        <v>2</v>
      </c>
      <c r="S120" s="820">
        <v>0.4</v>
      </c>
      <c r="T120" s="819">
        <v>2</v>
      </c>
      <c r="U120" s="821">
        <v>0.44444444444444442</v>
      </c>
    </row>
    <row r="121" spans="1:21" ht="14.45" customHeight="1" x14ac:dyDescent="0.2">
      <c r="A121" s="814">
        <v>22</v>
      </c>
      <c r="B121" s="815" t="s">
        <v>780</v>
      </c>
      <c r="C121" s="815" t="s">
        <v>784</v>
      </c>
      <c r="D121" s="816" t="s">
        <v>1156</v>
      </c>
      <c r="E121" s="817" t="s">
        <v>796</v>
      </c>
      <c r="F121" s="815" t="s">
        <v>781</v>
      </c>
      <c r="G121" s="815" t="s">
        <v>864</v>
      </c>
      <c r="H121" s="815" t="s">
        <v>329</v>
      </c>
      <c r="I121" s="815" t="s">
        <v>757</v>
      </c>
      <c r="J121" s="815" t="s">
        <v>587</v>
      </c>
      <c r="K121" s="815" t="s">
        <v>590</v>
      </c>
      <c r="L121" s="818">
        <v>94.28</v>
      </c>
      <c r="M121" s="818">
        <v>848.52</v>
      </c>
      <c r="N121" s="815">
        <v>9</v>
      </c>
      <c r="O121" s="819">
        <v>7</v>
      </c>
      <c r="P121" s="818">
        <v>659.95999999999992</v>
      </c>
      <c r="Q121" s="820">
        <v>0.77777777777777768</v>
      </c>
      <c r="R121" s="815">
        <v>7</v>
      </c>
      <c r="S121" s="820">
        <v>0.77777777777777779</v>
      </c>
      <c r="T121" s="819">
        <v>5</v>
      </c>
      <c r="U121" s="821">
        <v>0.7142857142857143</v>
      </c>
    </row>
    <row r="122" spans="1:21" ht="14.45" customHeight="1" x14ac:dyDescent="0.2">
      <c r="A122" s="814">
        <v>22</v>
      </c>
      <c r="B122" s="815" t="s">
        <v>780</v>
      </c>
      <c r="C122" s="815" t="s">
        <v>784</v>
      </c>
      <c r="D122" s="816" t="s">
        <v>1156</v>
      </c>
      <c r="E122" s="817" t="s">
        <v>796</v>
      </c>
      <c r="F122" s="815" t="s">
        <v>781</v>
      </c>
      <c r="G122" s="815" t="s">
        <v>864</v>
      </c>
      <c r="H122" s="815" t="s">
        <v>329</v>
      </c>
      <c r="I122" s="815" t="s">
        <v>867</v>
      </c>
      <c r="J122" s="815" t="s">
        <v>587</v>
      </c>
      <c r="K122" s="815" t="s">
        <v>868</v>
      </c>
      <c r="L122" s="818">
        <v>168.36</v>
      </c>
      <c r="M122" s="818">
        <v>1851.96</v>
      </c>
      <c r="N122" s="815">
        <v>11</v>
      </c>
      <c r="O122" s="819">
        <v>7.5</v>
      </c>
      <c r="P122" s="818">
        <v>673.44</v>
      </c>
      <c r="Q122" s="820">
        <v>0.36363636363636365</v>
      </c>
      <c r="R122" s="815">
        <v>4</v>
      </c>
      <c r="S122" s="820">
        <v>0.36363636363636365</v>
      </c>
      <c r="T122" s="819">
        <v>3</v>
      </c>
      <c r="U122" s="821">
        <v>0.4</v>
      </c>
    </row>
    <row r="123" spans="1:21" ht="14.45" customHeight="1" x14ac:dyDescent="0.2">
      <c r="A123" s="814">
        <v>22</v>
      </c>
      <c r="B123" s="815" t="s">
        <v>780</v>
      </c>
      <c r="C123" s="815" t="s">
        <v>784</v>
      </c>
      <c r="D123" s="816" t="s">
        <v>1156</v>
      </c>
      <c r="E123" s="817" t="s">
        <v>796</v>
      </c>
      <c r="F123" s="815" t="s">
        <v>781</v>
      </c>
      <c r="G123" s="815" t="s">
        <v>864</v>
      </c>
      <c r="H123" s="815" t="s">
        <v>329</v>
      </c>
      <c r="I123" s="815" t="s">
        <v>869</v>
      </c>
      <c r="J123" s="815" t="s">
        <v>587</v>
      </c>
      <c r="K123" s="815" t="s">
        <v>870</v>
      </c>
      <c r="L123" s="818">
        <v>115.33</v>
      </c>
      <c r="M123" s="818">
        <v>922.64</v>
      </c>
      <c r="N123" s="815">
        <v>8</v>
      </c>
      <c r="O123" s="819">
        <v>8</v>
      </c>
      <c r="P123" s="818">
        <v>576.65</v>
      </c>
      <c r="Q123" s="820">
        <v>0.625</v>
      </c>
      <c r="R123" s="815">
        <v>5</v>
      </c>
      <c r="S123" s="820">
        <v>0.625</v>
      </c>
      <c r="T123" s="819">
        <v>5</v>
      </c>
      <c r="U123" s="821">
        <v>0.625</v>
      </c>
    </row>
    <row r="124" spans="1:21" ht="14.45" customHeight="1" x14ac:dyDescent="0.2">
      <c r="A124" s="814">
        <v>22</v>
      </c>
      <c r="B124" s="815" t="s">
        <v>780</v>
      </c>
      <c r="C124" s="815" t="s">
        <v>784</v>
      </c>
      <c r="D124" s="816" t="s">
        <v>1156</v>
      </c>
      <c r="E124" s="817" t="s">
        <v>796</v>
      </c>
      <c r="F124" s="815" t="s">
        <v>781</v>
      </c>
      <c r="G124" s="815" t="s">
        <v>864</v>
      </c>
      <c r="H124" s="815" t="s">
        <v>586</v>
      </c>
      <c r="I124" s="815" t="s">
        <v>871</v>
      </c>
      <c r="J124" s="815" t="s">
        <v>759</v>
      </c>
      <c r="K124" s="815" t="s">
        <v>872</v>
      </c>
      <c r="L124" s="818">
        <v>105.23</v>
      </c>
      <c r="M124" s="818">
        <v>4209.2</v>
      </c>
      <c r="N124" s="815">
        <v>40</v>
      </c>
      <c r="O124" s="819">
        <v>37</v>
      </c>
      <c r="P124" s="818">
        <v>1473.22</v>
      </c>
      <c r="Q124" s="820">
        <v>0.35000000000000003</v>
      </c>
      <c r="R124" s="815">
        <v>14</v>
      </c>
      <c r="S124" s="820">
        <v>0.35</v>
      </c>
      <c r="T124" s="819">
        <v>13</v>
      </c>
      <c r="U124" s="821">
        <v>0.35135135135135137</v>
      </c>
    </row>
    <row r="125" spans="1:21" ht="14.45" customHeight="1" x14ac:dyDescent="0.2">
      <c r="A125" s="814">
        <v>22</v>
      </c>
      <c r="B125" s="815" t="s">
        <v>780</v>
      </c>
      <c r="C125" s="815" t="s">
        <v>784</v>
      </c>
      <c r="D125" s="816" t="s">
        <v>1156</v>
      </c>
      <c r="E125" s="817" t="s">
        <v>796</v>
      </c>
      <c r="F125" s="815" t="s">
        <v>781</v>
      </c>
      <c r="G125" s="815" t="s">
        <v>864</v>
      </c>
      <c r="H125" s="815" t="s">
        <v>586</v>
      </c>
      <c r="I125" s="815" t="s">
        <v>873</v>
      </c>
      <c r="J125" s="815" t="s">
        <v>759</v>
      </c>
      <c r="K125" s="815" t="s">
        <v>874</v>
      </c>
      <c r="L125" s="818">
        <v>126.27</v>
      </c>
      <c r="M125" s="818">
        <v>5429.6100000000006</v>
      </c>
      <c r="N125" s="815">
        <v>43</v>
      </c>
      <c r="O125" s="819">
        <v>35.5</v>
      </c>
      <c r="P125" s="818">
        <v>2399.13</v>
      </c>
      <c r="Q125" s="820">
        <v>0.44186046511627902</v>
      </c>
      <c r="R125" s="815">
        <v>19</v>
      </c>
      <c r="S125" s="820">
        <v>0.44186046511627908</v>
      </c>
      <c r="T125" s="819">
        <v>14</v>
      </c>
      <c r="U125" s="821">
        <v>0.39436619718309857</v>
      </c>
    </row>
    <row r="126" spans="1:21" ht="14.45" customHeight="1" x14ac:dyDescent="0.2">
      <c r="A126" s="814">
        <v>22</v>
      </c>
      <c r="B126" s="815" t="s">
        <v>780</v>
      </c>
      <c r="C126" s="815" t="s">
        <v>784</v>
      </c>
      <c r="D126" s="816" t="s">
        <v>1156</v>
      </c>
      <c r="E126" s="817" t="s">
        <v>796</v>
      </c>
      <c r="F126" s="815" t="s">
        <v>781</v>
      </c>
      <c r="G126" s="815" t="s">
        <v>864</v>
      </c>
      <c r="H126" s="815" t="s">
        <v>586</v>
      </c>
      <c r="I126" s="815" t="s">
        <v>875</v>
      </c>
      <c r="J126" s="815" t="s">
        <v>759</v>
      </c>
      <c r="K126" s="815" t="s">
        <v>876</v>
      </c>
      <c r="L126" s="818">
        <v>63.14</v>
      </c>
      <c r="M126" s="818">
        <v>820.81999999999994</v>
      </c>
      <c r="N126" s="815">
        <v>13</v>
      </c>
      <c r="O126" s="819">
        <v>12.5</v>
      </c>
      <c r="P126" s="818">
        <v>315.7</v>
      </c>
      <c r="Q126" s="820">
        <v>0.38461538461538464</v>
      </c>
      <c r="R126" s="815">
        <v>5</v>
      </c>
      <c r="S126" s="820">
        <v>0.38461538461538464</v>
      </c>
      <c r="T126" s="819">
        <v>5</v>
      </c>
      <c r="U126" s="821">
        <v>0.4</v>
      </c>
    </row>
    <row r="127" spans="1:21" ht="14.45" customHeight="1" x14ac:dyDescent="0.2">
      <c r="A127" s="814">
        <v>22</v>
      </c>
      <c r="B127" s="815" t="s">
        <v>780</v>
      </c>
      <c r="C127" s="815" t="s">
        <v>784</v>
      </c>
      <c r="D127" s="816" t="s">
        <v>1156</v>
      </c>
      <c r="E127" s="817" t="s">
        <v>796</v>
      </c>
      <c r="F127" s="815" t="s">
        <v>781</v>
      </c>
      <c r="G127" s="815" t="s">
        <v>864</v>
      </c>
      <c r="H127" s="815" t="s">
        <v>586</v>
      </c>
      <c r="I127" s="815" t="s">
        <v>761</v>
      </c>
      <c r="J127" s="815" t="s">
        <v>759</v>
      </c>
      <c r="K127" s="815" t="s">
        <v>762</v>
      </c>
      <c r="L127" s="818">
        <v>84.18</v>
      </c>
      <c r="M127" s="818">
        <v>3703.92</v>
      </c>
      <c r="N127" s="815">
        <v>44</v>
      </c>
      <c r="O127" s="819">
        <v>32</v>
      </c>
      <c r="P127" s="818">
        <v>1010.1600000000003</v>
      </c>
      <c r="Q127" s="820">
        <v>0.27272727272727282</v>
      </c>
      <c r="R127" s="815">
        <v>12</v>
      </c>
      <c r="S127" s="820">
        <v>0.27272727272727271</v>
      </c>
      <c r="T127" s="819">
        <v>8</v>
      </c>
      <c r="U127" s="821">
        <v>0.25</v>
      </c>
    </row>
    <row r="128" spans="1:21" ht="14.45" customHeight="1" x14ac:dyDescent="0.2">
      <c r="A128" s="814">
        <v>22</v>
      </c>
      <c r="B128" s="815" t="s">
        <v>780</v>
      </c>
      <c r="C128" s="815" t="s">
        <v>784</v>
      </c>
      <c r="D128" s="816" t="s">
        <v>1156</v>
      </c>
      <c r="E128" s="817" t="s">
        <v>796</v>
      </c>
      <c r="F128" s="815" t="s">
        <v>781</v>
      </c>
      <c r="G128" s="815" t="s">
        <v>864</v>
      </c>
      <c r="H128" s="815" t="s">
        <v>329</v>
      </c>
      <c r="I128" s="815" t="s">
        <v>877</v>
      </c>
      <c r="J128" s="815" t="s">
        <v>587</v>
      </c>
      <c r="K128" s="815" t="s">
        <v>878</v>
      </c>
      <c r="L128" s="818">
        <v>63.14</v>
      </c>
      <c r="M128" s="818">
        <v>694.54</v>
      </c>
      <c r="N128" s="815">
        <v>11</v>
      </c>
      <c r="O128" s="819">
        <v>9</v>
      </c>
      <c r="P128" s="818">
        <v>126.28</v>
      </c>
      <c r="Q128" s="820">
        <v>0.18181818181818182</v>
      </c>
      <c r="R128" s="815">
        <v>2</v>
      </c>
      <c r="S128" s="820">
        <v>0.18181818181818182</v>
      </c>
      <c r="T128" s="819">
        <v>2</v>
      </c>
      <c r="U128" s="821">
        <v>0.22222222222222221</v>
      </c>
    </row>
    <row r="129" spans="1:21" ht="14.45" customHeight="1" x14ac:dyDescent="0.2">
      <c r="A129" s="814">
        <v>22</v>
      </c>
      <c r="B129" s="815" t="s">
        <v>780</v>
      </c>
      <c r="C129" s="815" t="s">
        <v>784</v>
      </c>
      <c r="D129" s="816" t="s">
        <v>1156</v>
      </c>
      <c r="E129" s="817" t="s">
        <v>796</v>
      </c>
      <c r="F129" s="815" t="s">
        <v>781</v>
      </c>
      <c r="G129" s="815" t="s">
        <v>864</v>
      </c>
      <c r="H129" s="815" t="s">
        <v>329</v>
      </c>
      <c r="I129" s="815" t="s">
        <v>879</v>
      </c>
      <c r="J129" s="815" t="s">
        <v>587</v>
      </c>
      <c r="K129" s="815" t="s">
        <v>880</v>
      </c>
      <c r="L129" s="818">
        <v>105.23</v>
      </c>
      <c r="M129" s="818">
        <v>841.84</v>
      </c>
      <c r="N129" s="815">
        <v>8</v>
      </c>
      <c r="O129" s="819">
        <v>7.5</v>
      </c>
      <c r="P129" s="818">
        <v>105.23</v>
      </c>
      <c r="Q129" s="820">
        <v>0.125</v>
      </c>
      <c r="R129" s="815">
        <v>1</v>
      </c>
      <c r="S129" s="820">
        <v>0.125</v>
      </c>
      <c r="T129" s="819">
        <v>1</v>
      </c>
      <c r="U129" s="821">
        <v>0.13333333333333333</v>
      </c>
    </row>
    <row r="130" spans="1:21" ht="14.45" customHeight="1" x14ac:dyDescent="0.2">
      <c r="A130" s="814">
        <v>22</v>
      </c>
      <c r="B130" s="815" t="s">
        <v>780</v>
      </c>
      <c r="C130" s="815" t="s">
        <v>784</v>
      </c>
      <c r="D130" s="816" t="s">
        <v>1156</v>
      </c>
      <c r="E130" s="817" t="s">
        <v>796</v>
      </c>
      <c r="F130" s="815" t="s">
        <v>781</v>
      </c>
      <c r="G130" s="815" t="s">
        <v>864</v>
      </c>
      <c r="H130" s="815" t="s">
        <v>329</v>
      </c>
      <c r="I130" s="815" t="s">
        <v>881</v>
      </c>
      <c r="J130" s="815" t="s">
        <v>587</v>
      </c>
      <c r="K130" s="815" t="s">
        <v>765</v>
      </c>
      <c r="L130" s="818">
        <v>49.08</v>
      </c>
      <c r="M130" s="818">
        <v>49.08</v>
      </c>
      <c r="N130" s="815">
        <v>1</v>
      </c>
      <c r="O130" s="819">
        <v>1</v>
      </c>
      <c r="P130" s="818"/>
      <c r="Q130" s="820">
        <v>0</v>
      </c>
      <c r="R130" s="815"/>
      <c r="S130" s="820">
        <v>0</v>
      </c>
      <c r="T130" s="819"/>
      <c r="U130" s="821">
        <v>0</v>
      </c>
    </row>
    <row r="131" spans="1:21" ht="14.45" customHeight="1" x14ac:dyDescent="0.2">
      <c r="A131" s="814">
        <v>22</v>
      </c>
      <c r="B131" s="815" t="s">
        <v>780</v>
      </c>
      <c r="C131" s="815" t="s">
        <v>784</v>
      </c>
      <c r="D131" s="816" t="s">
        <v>1156</v>
      </c>
      <c r="E131" s="817" t="s">
        <v>796</v>
      </c>
      <c r="F131" s="815" t="s">
        <v>781</v>
      </c>
      <c r="G131" s="815" t="s">
        <v>864</v>
      </c>
      <c r="H131" s="815" t="s">
        <v>329</v>
      </c>
      <c r="I131" s="815" t="s">
        <v>882</v>
      </c>
      <c r="J131" s="815" t="s">
        <v>587</v>
      </c>
      <c r="K131" s="815" t="s">
        <v>883</v>
      </c>
      <c r="L131" s="818">
        <v>126.27</v>
      </c>
      <c r="M131" s="818">
        <v>2020.32</v>
      </c>
      <c r="N131" s="815">
        <v>16</v>
      </c>
      <c r="O131" s="819">
        <v>14</v>
      </c>
      <c r="P131" s="818">
        <v>505.08</v>
      </c>
      <c r="Q131" s="820">
        <v>0.25</v>
      </c>
      <c r="R131" s="815">
        <v>4</v>
      </c>
      <c r="S131" s="820">
        <v>0.25</v>
      </c>
      <c r="T131" s="819">
        <v>3</v>
      </c>
      <c r="U131" s="821">
        <v>0.21428571428571427</v>
      </c>
    </row>
    <row r="132" spans="1:21" ht="14.45" customHeight="1" x14ac:dyDescent="0.2">
      <c r="A132" s="814">
        <v>22</v>
      </c>
      <c r="B132" s="815" t="s">
        <v>780</v>
      </c>
      <c r="C132" s="815" t="s">
        <v>784</v>
      </c>
      <c r="D132" s="816" t="s">
        <v>1156</v>
      </c>
      <c r="E132" s="817" t="s">
        <v>796</v>
      </c>
      <c r="F132" s="815" t="s">
        <v>781</v>
      </c>
      <c r="G132" s="815" t="s">
        <v>864</v>
      </c>
      <c r="H132" s="815" t="s">
        <v>329</v>
      </c>
      <c r="I132" s="815" t="s">
        <v>884</v>
      </c>
      <c r="J132" s="815" t="s">
        <v>587</v>
      </c>
      <c r="K132" s="815" t="s">
        <v>588</v>
      </c>
      <c r="L132" s="818">
        <v>84.18</v>
      </c>
      <c r="M132" s="818">
        <v>2777.940000000001</v>
      </c>
      <c r="N132" s="815">
        <v>33</v>
      </c>
      <c r="O132" s="819">
        <v>27</v>
      </c>
      <c r="P132" s="818">
        <v>673.44</v>
      </c>
      <c r="Q132" s="820">
        <v>0.24242424242424235</v>
      </c>
      <c r="R132" s="815">
        <v>8</v>
      </c>
      <c r="S132" s="820">
        <v>0.24242424242424243</v>
      </c>
      <c r="T132" s="819">
        <v>6</v>
      </c>
      <c r="U132" s="821">
        <v>0.22222222222222221</v>
      </c>
    </row>
    <row r="133" spans="1:21" ht="14.45" customHeight="1" x14ac:dyDescent="0.2">
      <c r="A133" s="814">
        <v>22</v>
      </c>
      <c r="B133" s="815" t="s">
        <v>780</v>
      </c>
      <c r="C133" s="815" t="s">
        <v>784</v>
      </c>
      <c r="D133" s="816" t="s">
        <v>1156</v>
      </c>
      <c r="E133" s="817" t="s">
        <v>796</v>
      </c>
      <c r="F133" s="815" t="s">
        <v>781</v>
      </c>
      <c r="G133" s="815" t="s">
        <v>864</v>
      </c>
      <c r="H133" s="815" t="s">
        <v>586</v>
      </c>
      <c r="I133" s="815" t="s">
        <v>758</v>
      </c>
      <c r="J133" s="815" t="s">
        <v>759</v>
      </c>
      <c r="K133" s="815" t="s">
        <v>760</v>
      </c>
      <c r="L133" s="818">
        <v>49.08</v>
      </c>
      <c r="M133" s="818">
        <v>1177.92</v>
      </c>
      <c r="N133" s="815">
        <v>24</v>
      </c>
      <c r="O133" s="819">
        <v>4</v>
      </c>
      <c r="P133" s="818">
        <v>1079.76</v>
      </c>
      <c r="Q133" s="820">
        <v>0.91666666666666663</v>
      </c>
      <c r="R133" s="815">
        <v>22</v>
      </c>
      <c r="S133" s="820">
        <v>0.91666666666666663</v>
      </c>
      <c r="T133" s="819">
        <v>2</v>
      </c>
      <c r="U133" s="821">
        <v>0.5</v>
      </c>
    </row>
    <row r="134" spans="1:21" ht="14.45" customHeight="1" x14ac:dyDescent="0.2">
      <c r="A134" s="814">
        <v>22</v>
      </c>
      <c r="B134" s="815" t="s">
        <v>780</v>
      </c>
      <c r="C134" s="815" t="s">
        <v>784</v>
      </c>
      <c r="D134" s="816" t="s">
        <v>1156</v>
      </c>
      <c r="E134" s="817" t="s">
        <v>796</v>
      </c>
      <c r="F134" s="815" t="s">
        <v>781</v>
      </c>
      <c r="G134" s="815" t="s">
        <v>864</v>
      </c>
      <c r="H134" s="815" t="s">
        <v>586</v>
      </c>
      <c r="I134" s="815" t="s">
        <v>763</v>
      </c>
      <c r="J134" s="815" t="s">
        <v>587</v>
      </c>
      <c r="K134" s="815" t="s">
        <v>588</v>
      </c>
      <c r="L134" s="818">
        <v>84.18</v>
      </c>
      <c r="M134" s="818">
        <v>84.18</v>
      </c>
      <c r="N134" s="815">
        <v>1</v>
      </c>
      <c r="O134" s="819">
        <v>0.5</v>
      </c>
      <c r="P134" s="818"/>
      <c r="Q134" s="820">
        <v>0</v>
      </c>
      <c r="R134" s="815"/>
      <c r="S134" s="820">
        <v>0</v>
      </c>
      <c r="T134" s="819"/>
      <c r="U134" s="821">
        <v>0</v>
      </c>
    </row>
    <row r="135" spans="1:21" ht="14.45" customHeight="1" x14ac:dyDescent="0.2">
      <c r="A135" s="814">
        <v>22</v>
      </c>
      <c r="B135" s="815" t="s">
        <v>780</v>
      </c>
      <c r="C135" s="815" t="s">
        <v>784</v>
      </c>
      <c r="D135" s="816" t="s">
        <v>1156</v>
      </c>
      <c r="E135" s="817" t="s">
        <v>796</v>
      </c>
      <c r="F135" s="815" t="s">
        <v>781</v>
      </c>
      <c r="G135" s="815" t="s">
        <v>864</v>
      </c>
      <c r="H135" s="815" t="s">
        <v>586</v>
      </c>
      <c r="I135" s="815" t="s">
        <v>1051</v>
      </c>
      <c r="J135" s="815" t="s">
        <v>587</v>
      </c>
      <c r="K135" s="815" t="s">
        <v>880</v>
      </c>
      <c r="L135" s="818">
        <v>105.23</v>
      </c>
      <c r="M135" s="818">
        <v>105.23</v>
      </c>
      <c r="N135" s="815">
        <v>1</v>
      </c>
      <c r="O135" s="819">
        <v>1</v>
      </c>
      <c r="P135" s="818">
        <v>105.23</v>
      </c>
      <c r="Q135" s="820">
        <v>1</v>
      </c>
      <c r="R135" s="815">
        <v>1</v>
      </c>
      <c r="S135" s="820">
        <v>1</v>
      </c>
      <c r="T135" s="819">
        <v>1</v>
      </c>
      <c r="U135" s="821">
        <v>1</v>
      </c>
    </row>
    <row r="136" spans="1:21" ht="14.45" customHeight="1" x14ac:dyDescent="0.2">
      <c r="A136" s="814">
        <v>22</v>
      </c>
      <c r="B136" s="815" t="s">
        <v>780</v>
      </c>
      <c r="C136" s="815" t="s">
        <v>784</v>
      </c>
      <c r="D136" s="816" t="s">
        <v>1156</v>
      </c>
      <c r="E136" s="817" t="s">
        <v>796</v>
      </c>
      <c r="F136" s="815" t="s">
        <v>781</v>
      </c>
      <c r="G136" s="815" t="s">
        <v>864</v>
      </c>
      <c r="H136" s="815" t="s">
        <v>586</v>
      </c>
      <c r="I136" s="815" t="s">
        <v>1052</v>
      </c>
      <c r="J136" s="815" t="s">
        <v>587</v>
      </c>
      <c r="K136" s="815" t="s">
        <v>878</v>
      </c>
      <c r="L136" s="818">
        <v>63.14</v>
      </c>
      <c r="M136" s="818">
        <v>126.28</v>
      </c>
      <c r="N136" s="815">
        <v>2</v>
      </c>
      <c r="O136" s="819">
        <v>1.5</v>
      </c>
      <c r="P136" s="818"/>
      <c r="Q136" s="820">
        <v>0</v>
      </c>
      <c r="R136" s="815"/>
      <c r="S136" s="820">
        <v>0</v>
      </c>
      <c r="T136" s="819"/>
      <c r="U136" s="821">
        <v>0</v>
      </c>
    </row>
    <row r="137" spans="1:21" ht="14.45" customHeight="1" x14ac:dyDescent="0.2">
      <c r="A137" s="814">
        <v>22</v>
      </c>
      <c r="B137" s="815" t="s">
        <v>780</v>
      </c>
      <c r="C137" s="815" t="s">
        <v>784</v>
      </c>
      <c r="D137" s="816" t="s">
        <v>1156</v>
      </c>
      <c r="E137" s="817" t="s">
        <v>796</v>
      </c>
      <c r="F137" s="815" t="s">
        <v>781</v>
      </c>
      <c r="G137" s="815" t="s">
        <v>864</v>
      </c>
      <c r="H137" s="815" t="s">
        <v>586</v>
      </c>
      <c r="I137" s="815" t="s">
        <v>1053</v>
      </c>
      <c r="J137" s="815" t="s">
        <v>587</v>
      </c>
      <c r="K137" s="815" t="s">
        <v>883</v>
      </c>
      <c r="L137" s="818">
        <v>126.27</v>
      </c>
      <c r="M137" s="818">
        <v>126.27</v>
      </c>
      <c r="N137" s="815">
        <v>1</v>
      </c>
      <c r="O137" s="819"/>
      <c r="P137" s="818">
        <v>126.27</v>
      </c>
      <c r="Q137" s="820">
        <v>1</v>
      </c>
      <c r="R137" s="815">
        <v>1</v>
      </c>
      <c r="S137" s="820">
        <v>1</v>
      </c>
      <c r="T137" s="819"/>
      <c r="U137" s="821"/>
    </row>
    <row r="138" spans="1:21" ht="14.45" customHeight="1" x14ac:dyDescent="0.2">
      <c r="A138" s="814">
        <v>22</v>
      </c>
      <c r="B138" s="815" t="s">
        <v>780</v>
      </c>
      <c r="C138" s="815" t="s">
        <v>784</v>
      </c>
      <c r="D138" s="816" t="s">
        <v>1156</v>
      </c>
      <c r="E138" s="817" t="s">
        <v>796</v>
      </c>
      <c r="F138" s="815" t="s">
        <v>781</v>
      </c>
      <c r="G138" s="815" t="s">
        <v>1054</v>
      </c>
      <c r="H138" s="815" t="s">
        <v>329</v>
      </c>
      <c r="I138" s="815" t="s">
        <v>1055</v>
      </c>
      <c r="J138" s="815" t="s">
        <v>1056</v>
      </c>
      <c r="K138" s="815" t="s">
        <v>1057</v>
      </c>
      <c r="L138" s="818">
        <v>0</v>
      </c>
      <c r="M138" s="818">
        <v>0</v>
      </c>
      <c r="N138" s="815">
        <v>1</v>
      </c>
      <c r="O138" s="819">
        <v>1</v>
      </c>
      <c r="P138" s="818"/>
      <c r="Q138" s="820"/>
      <c r="R138" s="815"/>
      <c r="S138" s="820">
        <v>0</v>
      </c>
      <c r="T138" s="819"/>
      <c r="U138" s="821">
        <v>0</v>
      </c>
    </row>
    <row r="139" spans="1:21" ht="14.45" customHeight="1" x14ac:dyDescent="0.2">
      <c r="A139" s="814">
        <v>22</v>
      </c>
      <c r="B139" s="815" t="s">
        <v>780</v>
      </c>
      <c r="C139" s="815" t="s">
        <v>784</v>
      </c>
      <c r="D139" s="816" t="s">
        <v>1156</v>
      </c>
      <c r="E139" s="817" t="s">
        <v>796</v>
      </c>
      <c r="F139" s="815" t="s">
        <v>781</v>
      </c>
      <c r="G139" s="815" t="s">
        <v>885</v>
      </c>
      <c r="H139" s="815" t="s">
        <v>329</v>
      </c>
      <c r="I139" s="815" t="s">
        <v>886</v>
      </c>
      <c r="J139" s="815" t="s">
        <v>887</v>
      </c>
      <c r="K139" s="815" t="s">
        <v>888</v>
      </c>
      <c r="L139" s="818">
        <v>0</v>
      </c>
      <c r="M139" s="818">
        <v>0</v>
      </c>
      <c r="N139" s="815">
        <v>12</v>
      </c>
      <c r="O139" s="819">
        <v>7</v>
      </c>
      <c r="P139" s="818">
        <v>0</v>
      </c>
      <c r="Q139" s="820"/>
      <c r="R139" s="815">
        <v>11</v>
      </c>
      <c r="S139" s="820">
        <v>0.91666666666666663</v>
      </c>
      <c r="T139" s="819">
        <v>7</v>
      </c>
      <c r="U139" s="821">
        <v>1</v>
      </c>
    </row>
    <row r="140" spans="1:21" ht="14.45" customHeight="1" x14ac:dyDescent="0.2">
      <c r="A140" s="814">
        <v>22</v>
      </c>
      <c r="B140" s="815" t="s">
        <v>780</v>
      </c>
      <c r="C140" s="815" t="s">
        <v>784</v>
      </c>
      <c r="D140" s="816" t="s">
        <v>1156</v>
      </c>
      <c r="E140" s="817" t="s">
        <v>791</v>
      </c>
      <c r="F140" s="815" t="s">
        <v>781</v>
      </c>
      <c r="G140" s="815" t="s">
        <v>942</v>
      </c>
      <c r="H140" s="815" t="s">
        <v>329</v>
      </c>
      <c r="I140" s="815" t="s">
        <v>943</v>
      </c>
      <c r="J140" s="815" t="s">
        <v>944</v>
      </c>
      <c r="K140" s="815" t="s">
        <v>945</v>
      </c>
      <c r="L140" s="818">
        <v>35.11</v>
      </c>
      <c r="M140" s="818">
        <v>105.33</v>
      </c>
      <c r="N140" s="815">
        <v>3</v>
      </c>
      <c r="O140" s="819">
        <v>1</v>
      </c>
      <c r="P140" s="818"/>
      <c r="Q140" s="820">
        <v>0</v>
      </c>
      <c r="R140" s="815"/>
      <c r="S140" s="820">
        <v>0</v>
      </c>
      <c r="T140" s="819"/>
      <c r="U140" s="821">
        <v>0</v>
      </c>
    </row>
    <row r="141" spans="1:21" ht="14.45" customHeight="1" x14ac:dyDescent="0.2">
      <c r="A141" s="814">
        <v>22</v>
      </c>
      <c r="B141" s="815" t="s">
        <v>780</v>
      </c>
      <c r="C141" s="815" t="s">
        <v>784</v>
      </c>
      <c r="D141" s="816" t="s">
        <v>1156</v>
      </c>
      <c r="E141" s="817" t="s">
        <v>791</v>
      </c>
      <c r="F141" s="815" t="s">
        <v>781</v>
      </c>
      <c r="G141" s="815" t="s">
        <v>1058</v>
      </c>
      <c r="H141" s="815" t="s">
        <v>329</v>
      </c>
      <c r="I141" s="815" t="s">
        <v>1059</v>
      </c>
      <c r="J141" s="815" t="s">
        <v>1060</v>
      </c>
      <c r="K141" s="815" t="s">
        <v>1061</v>
      </c>
      <c r="L141" s="818">
        <v>86.02</v>
      </c>
      <c r="M141" s="818">
        <v>258.06</v>
      </c>
      <c r="N141" s="815">
        <v>3</v>
      </c>
      <c r="O141" s="819">
        <v>2.5</v>
      </c>
      <c r="P141" s="818">
        <v>86.02</v>
      </c>
      <c r="Q141" s="820">
        <v>0.33333333333333331</v>
      </c>
      <c r="R141" s="815">
        <v>1</v>
      </c>
      <c r="S141" s="820">
        <v>0.33333333333333331</v>
      </c>
      <c r="T141" s="819">
        <v>0.5</v>
      </c>
      <c r="U141" s="821">
        <v>0.2</v>
      </c>
    </row>
    <row r="142" spans="1:21" ht="14.45" customHeight="1" x14ac:dyDescent="0.2">
      <c r="A142" s="814">
        <v>22</v>
      </c>
      <c r="B142" s="815" t="s">
        <v>780</v>
      </c>
      <c r="C142" s="815" t="s">
        <v>784</v>
      </c>
      <c r="D142" s="816" t="s">
        <v>1156</v>
      </c>
      <c r="E142" s="817" t="s">
        <v>791</v>
      </c>
      <c r="F142" s="815" t="s">
        <v>781</v>
      </c>
      <c r="G142" s="815" t="s">
        <v>1062</v>
      </c>
      <c r="H142" s="815" t="s">
        <v>329</v>
      </c>
      <c r="I142" s="815" t="s">
        <v>1063</v>
      </c>
      <c r="J142" s="815" t="s">
        <v>1064</v>
      </c>
      <c r="K142" s="815" t="s">
        <v>1065</v>
      </c>
      <c r="L142" s="818">
        <v>182.22</v>
      </c>
      <c r="M142" s="818">
        <v>182.22</v>
      </c>
      <c r="N142" s="815">
        <v>1</v>
      </c>
      <c r="O142" s="819">
        <v>1</v>
      </c>
      <c r="P142" s="818">
        <v>182.22</v>
      </c>
      <c r="Q142" s="820">
        <v>1</v>
      </c>
      <c r="R142" s="815">
        <v>1</v>
      </c>
      <c r="S142" s="820">
        <v>1</v>
      </c>
      <c r="T142" s="819">
        <v>1</v>
      </c>
      <c r="U142" s="821">
        <v>1</v>
      </c>
    </row>
    <row r="143" spans="1:21" ht="14.45" customHeight="1" x14ac:dyDescent="0.2">
      <c r="A143" s="814">
        <v>22</v>
      </c>
      <c r="B143" s="815" t="s">
        <v>780</v>
      </c>
      <c r="C143" s="815" t="s">
        <v>784</v>
      </c>
      <c r="D143" s="816" t="s">
        <v>1156</v>
      </c>
      <c r="E143" s="817" t="s">
        <v>791</v>
      </c>
      <c r="F143" s="815" t="s">
        <v>781</v>
      </c>
      <c r="G143" s="815" t="s">
        <v>1062</v>
      </c>
      <c r="H143" s="815" t="s">
        <v>329</v>
      </c>
      <c r="I143" s="815" t="s">
        <v>1066</v>
      </c>
      <c r="J143" s="815" t="s">
        <v>1064</v>
      </c>
      <c r="K143" s="815" t="s">
        <v>1067</v>
      </c>
      <c r="L143" s="818">
        <v>273.33</v>
      </c>
      <c r="M143" s="818">
        <v>273.33</v>
      </c>
      <c r="N143" s="815">
        <v>1</v>
      </c>
      <c r="O143" s="819">
        <v>0.5</v>
      </c>
      <c r="P143" s="818">
        <v>273.33</v>
      </c>
      <c r="Q143" s="820">
        <v>1</v>
      </c>
      <c r="R143" s="815">
        <v>1</v>
      </c>
      <c r="S143" s="820">
        <v>1</v>
      </c>
      <c r="T143" s="819">
        <v>0.5</v>
      </c>
      <c r="U143" s="821">
        <v>1</v>
      </c>
    </row>
    <row r="144" spans="1:21" ht="14.45" customHeight="1" x14ac:dyDescent="0.2">
      <c r="A144" s="814">
        <v>22</v>
      </c>
      <c r="B144" s="815" t="s">
        <v>780</v>
      </c>
      <c r="C144" s="815" t="s">
        <v>784</v>
      </c>
      <c r="D144" s="816" t="s">
        <v>1156</v>
      </c>
      <c r="E144" s="817" t="s">
        <v>791</v>
      </c>
      <c r="F144" s="815" t="s">
        <v>781</v>
      </c>
      <c r="G144" s="815" t="s">
        <v>956</v>
      </c>
      <c r="H144" s="815" t="s">
        <v>329</v>
      </c>
      <c r="I144" s="815" t="s">
        <v>957</v>
      </c>
      <c r="J144" s="815" t="s">
        <v>958</v>
      </c>
      <c r="K144" s="815" t="s">
        <v>959</v>
      </c>
      <c r="L144" s="818">
        <v>94.7</v>
      </c>
      <c r="M144" s="818">
        <v>94.7</v>
      </c>
      <c r="N144" s="815">
        <v>1</v>
      </c>
      <c r="O144" s="819">
        <v>1</v>
      </c>
      <c r="P144" s="818">
        <v>94.7</v>
      </c>
      <c r="Q144" s="820">
        <v>1</v>
      </c>
      <c r="R144" s="815">
        <v>1</v>
      </c>
      <c r="S144" s="820">
        <v>1</v>
      </c>
      <c r="T144" s="819">
        <v>1</v>
      </c>
      <c r="U144" s="821">
        <v>1</v>
      </c>
    </row>
    <row r="145" spans="1:21" ht="14.45" customHeight="1" x14ac:dyDescent="0.2">
      <c r="A145" s="814">
        <v>22</v>
      </c>
      <c r="B145" s="815" t="s">
        <v>780</v>
      </c>
      <c r="C145" s="815" t="s">
        <v>784</v>
      </c>
      <c r="D145" s="816" t="s">
        <v>1156</v>
      </c>
      <c r="E145" s="817" t="s">
        <v>791</v>
      </c>
      <c r="F145" s="815" t="s">
        <v>781</v>
      </c>
      <c r="G145" s="815" t="s">
        <v>1068</v>
      </c>
      <c r="H145" s="815" t="s">
        <v>329</v>
      </c>
      <c r="I145" s="815" t="s">
        <v>1069</v>
      </c>
      <c r="J145" s="815" t="s">
        <v>1070</v>
      </c>
      <c r="K145" s="815" t="s">
        <v>1071</v>
      </c>
      <c r="L145" s="818">
        <v>42.14</v>
      </c>
      <c r="M145" s="818">
        <v>42.14</v>
      </c>
      <c r="N145" s="815">
        <v>1</v>
      </c>
      <c r="O145" s="819">
        <v>1</v>
      </c>
      <c r="P145" s="818"/>
      <c r="Q145" s="820">
        <v>0</v>
      </c>
      <c r="R145" s="815"/>
      <c r="S145" s="820">
        <v>0</v>
      </c>
      <c r="T145" s="819"/>
      <c r="U145" s="821">
        <v>0</v>
      </c>
    </row>
    <row r="146" spans="1:21" ht="14.45" customHeight="1" x14ac:dyDescent="0.2">
      <c r="A146" s="814">
        <v>22</v>
      </c>
      <c r="B146" s="815" t="s">
        <v>780</v>
      </c>
      <c r="C146" s="815" t="s">
        <v>784</v>
      </c>
      <c r="D146" s="816" t="s">
        <v>1156</v>
      </c>
      <c r="E146" s="817" t="s">
        <v>791</v>
      </c>
      <c r="F146" s="815" t="s">
        <v>781</v>
      </c>
      <c r="G146" s="815" t="s">
        <v>1068</v>
      </c>
      <c r="H146" s="815" t="s">
        <v>329</v>
      </c>
      <c r="I146" s="815" t="s">
        <v>1072</v>
      </c>
      <c r="J146" s="815" t="s">
        <v>1073</v>
      </c>
      <c r="K146" s="815" t="s">
        <v>1074</v>
      </c>
      <c r="L146" s="818">
        <v>89.91</v>
      </c>
      <c r="M146" s="818">
        <v>89.91</v>
      </c>
      <c r="N146" s="815">
        <v>1</v>
      </c>
      <c r="O146" s="819">
        <v>1</v>
      </c>
      <c r="P146" s="818"/>
      <c r="Q146" s="820">
        <v>0</v>
      </c>
      <c r="R146" s="815"/>
      <c r="S146" s="820">
        <v>0</v>
      </c>
      <c r="T146" s="819"/>
      <c r="U146" s="821">
        <v>0</v>
      </c>
    </row>
    <row r="147" spans="1:21" ht="14.45" customHeight="1" x14ac:dyDescent="0.2">
      <c r="A147" s="814">
        <v>22</v>
      </c>
      <c r="B147" s="815" t="s">
        <v>780</v>
      </c>
      <c r="C147" s="815" t="s">
        <v>784</v>
      </c>
      <c r="D147" s="816" t="s">
        <v>1156</v>
      </c>
      <c r="E147" s="817" t="s">
        <v>791</v>
      </c>
      <c r="F147" s="815" t="s">
        <v>781</v>
      </c>
      <c r="G147" s="815" t="s">
        <v>964</v>
      </c>
      <c r="H147" s="815" t="s">
        <v>329</v>
      </c>
      <c r="I147" s="815" t="s">
        <v>965</v>
      </c>
      <c r="J147" s="815" t="s">
        <v>966</v>
      </c>
      <c r="K147" s="815" t="s">
        <v>967</v>
      </c>
      <c r="L147" s="818">
        <v>106.09</v>
      </c>
      <c r="M147" s="818">
        <v>318.27</v>
      </c>
      <c r="N147" s="815">
        <v>3</v>
      </c>
      <c r="O147" s="819">
        <v>1</v>
      </c>
      <c r="P147" s="818">
        <v>318.27</v>
      </c>
      <c r="Q147" s="820">
        <v>1</v>
      </c>
      <c r="R147" s="815">
        <v>3</v>
      </c>
      <c r="S147" s="820">
        <v>1</v>
      </c>
      <c r="T147" s="819">
        <v>1</v>
      </c>
      <c r="U147" s="821">
        <v>1</v>
      </c>
    </row>
    <row r="148" spans="1:21" ht="14.45" customHeight="1" x14ac:dyDescent="0.2">
      <c r="A148" s="814">
        <v>22</v>
      </c>
      <c r="B148" s="815" t="s">
        <v>780</v>
      </c>
      <c r="C148" s="815" t="s">
        <v>784</v>
      </c>
      <c r="D148" s="816" t="s">
        <v>1156</v>
      </c>
      <c r="E148" s="817" t="s">
        <v>791</v>
      </c>
      <c r="F148" s="815" t="s">
        <v>781</v>
      </c>
      <c r="G148" s="815" t="s">
        <v>971</v>
      </c>
      <c r="H148" s="815" t="s">
        <v>329</v>
      </c>
      <c r="I148" s="815" t="s">
        <v>972</v>
      </c>
      <c r="J148" s="815" t="s">
        <v>973</v>
      </c>
      <c r="K148" s="815" t="s">
        <v>974</v>
      </c>
      <c r="L148" s="818">
        <v>279.52999999999997</v>
      </c>
      <c r="M148" s="818">
        <v>279.52999999999997</v>
      </c>
      <c r="N148" s="815">
        <v>1</v>
      </c>
      <c r="O148" s="819">
        <v>1</v>
      </c>
      <c r="P148" s="818"/>
      <c r="Q148" s="820">
        <v>0</v>
      </c>
      <c r="R148" s="815"/>
      <c r="S148" s="820">
        <v>0</v>
      </c>
      <c r="T148" s="819"/>
      <c r="U148" s="821">
        <v>0</v>
      </c>
    </row>
    <row r="149" spans="1:21" ht="14.45" customHeight="1" x14ac:dyDescent="0.2">
      <c r="A149" s="814">
        <v>22</v>
      </c>
      <c r="B149" s="815" t="s">
        <v>780</v>
      </c>
      <c r="C149" s="815" t="s">
        <v>784</v>
      </c>
      <c r="D149" s="816" t="s">
        <v>1156</v>
      </c>
      <c r="E149" s="817" t="s">
        <v>791</v>
      </c>
      <c r="F149" s="815" t="s">
        <v>781</v>
      </c>
      <c r="G149" s="815" t="s">
        <v>1075</v>
      </c>
      <c r="H149" s="815" t="s">
        <v>329</v>
      </c>
      <c r="I149" s="815" t="s">
        <v>1076</v>
      </c>
      <c r="J149" s="815" t="s">
        <v>1077</v>
      </c>
      <c r="K149" s="815" t="s">
        <v>1078</v>
      </c>
      <c r="L149" s="818">
        <v>128.69999999999999</v>
      </c>
      <c r="M149" s="818">
        <v>128.69999999999999</v>
      </c>
      <c r="N149" s="815">
        <v>1</v>
      </c>
      <c r="O149" s="819">
        <v>1</v>
      </c>
      <c r="P149" s="818"/>
      <c r="Q149" s="820">
        <v>0</v>
      </c>
      <c r="R149" s="815"/>
      <c r="S149" s="820">
        <v>0</v>
      </c>
      <c r="T149" s="819"/>
      <c r="U149" s="821">
        <v>0</v>
      </c>
    </row>
    <row r="150" spans="1:21" ht="14.45" customHeight="1" x14ac:dyDescent="0.2">
      <c r="A150" s="814">
        <v>22</v>
      </c>
      <c r="B150" s="815" t="s">
        <v>780</v>
      </c>
      <c r="C150" s="815" t="s">
        <v>784</v>
      </c>
      <c r="D150" s="816" t="s">
        <v>1156</v>
      </c>
      <c r="E150" s="817" t="s">
        <v>791</v>
      </c>
      <c r="F150" s="815" t="s">
        <v>781</v>
      </c>
      <c r="G150" s="815" t="s">
        <v>864</v>
      </c>
      <c r="H150" s="815" t="s">
        <v>329</v>
      </c>
      <c r="I150" s="815" t="s">
        <v>865</v>
      </c>
      <c r="J150" s="815" t="s">
        <v>587</v>
      </c>
      <c r="K150" s="815" t="s">
        <v>866</v>
      </c>
      <c r="L150" s="818">
        <v>74.08</v>
      </c>
      <c r="M150" s="818">
        <v>74.08</v>
      </c>
      <c r="N150" s="815">
        <v>1</v>
      </c>
      <c r="O150" s="819">
        <v>1</v>
      </c>
      <c r="P150" s="818"/>
      <c r="Q150" s="820">
        <v>0</v>
      </c>
      <c r="R150" s="815"/>
      <c r="S150" s="820">
        <v>0</v>
      </c>
      <c r="T150" s="819"/>
      <c r="U150" s="821">
        <v>0</v>
      </c>
    </row>
    <row r="151" spans="1:21" ht="14.45" customHeight="1" x14ac:dyDescent="0.2">
      <c r="A151" s="814">
        <v>22</v>
      </c>
      <c r="B151" s="815" t="s">
        <v>780</v>
      </c>
      <c r="C151" s="815" t="s">
        <v>784</v>
      </c>
      <c r="D151" s="816" t="s">
        <v>1156</v>
      </c>
      <c r="E151" s="817" t="s">
        <v>791</v>
      </c>
      <c r="F151" s="815" t="s">
        <v>781</v>
      </c>
      <c r="G151" s="815" t="s">
        <v>864</v>
      </c>
      <c r="H151" s="815" t="s">
        <v>329</v>
      </c>
      <c r="I151" s="815" t="s">
        <v>757</v>
      </c>
      <c r="J151" s="815" t="s">
        <v>587</v>
      </c>
      <c r="K151" s="815" t="s">
        <v>590</v>
      </c>
      <c r="L151" s="818">
        <v>94.28</v>
      </c>
      <c r="M151" s="818">
        <v>282.84000000000003</v>
      </c>
      <c r="N151" s="815">
        <v>3</v>
      </c>
      <c r="O151" s="819">
        <v>3</v>
      </c>
      <c r="P151" s="818">
        <v>94.28</v>
      </c>
      <c r="Q151" s="820">
        <v>0.33333333333333331</v>
      </c>
      <c r="R151" s="815">
        <v>1</v>
      </c>
      <c r="S151" s="820">
        <v>0.33333333333333331</v>
      </c>
      <c r="T151" s="819">
        <v>1</v>
      </c>
      <c r="U151" s="821">
        <v>0.33333333333333331</v>
      </c>
    </row>
    <row r="152" spans="1:21" ht="14.45" customHeight="1" x14ac:dyDescent="0.2">
      <c r="A152" s="814">
        <v>22</v>
      </c>
      <c r="B152" s="815" t="s">
        <v>780</v>
      </c>
      <c r="C152" s="815" t="s">
        <v>784</v>
      </c>
      <c r="D152" s="816" t="s">
        <v>1156</v>
      </c>
      <c r="E152" s="817" t="s">
        <v>791</v>
      </c>
      <c r="F152" s="815" t="s">
        <v>781</v>
      </c>
      <c r="G152" s="815" t="s">
        <v>864</v>
      </c>
      <c r="H152" s="815" t="s">
        <v>329</v>
      </c>
      <c r="I152" s="815" t="s">
        <v>867</v>
      </c>
      <c r="J152" s="815" t="s">
        <v>587</v>
      </c>
      <c r="K152" s="815" t="s">
        <v>868</v>
      </c>
      <c r="L152" s="818">
        <v>168.36</v>
      </c>
      <c r="M152" s="818">
        <v>505.08000000000004</v>
      </c>
      <c r="N152" s="815">
        <v>3</v>
      </c>
      <c r="O152" s="819">
        <v>3</v>
      </c>
      <c r="P152" s="818">
        <v>168.36</v>
      </c>
      <c r="Q152" s="820">
        <v>0.33333333333333331</v>
      </c>
      <c r="R152" s="815">
        <v>1</v>
      </c>
      <c r="S152" s="820">
        <v>0.33333333333333331</v>
      </c>
      <c r="T152" s="819">
        <v>1</v>
      </c>
      <c r="U152" s="821">
        <v>0.33333333333333331</v>
      </c>
    </row>
    <row r="153" spans="1:21" ht="14.45" customHeight="1" x14ac:dyDescent="0.2">
      <c r="A153" s="814">
        <v>22</v>
      </c>
      <c r="B153" s="815" t="s">
        <v>780</v>
      </c>
      <c r="C153" s="815" t="s">
        <v>784</v>
      </c>
      <c r="D153" s="816" t="s">
        <v>1156</v>
      </c>
      <c r="E153" s="817" t="s">
        <v>791</v>
      </c>
      <c r="F153" s="815" t="s">
        <v>781</v>
      </c>
      <c r="G153" s="815" t="s">
        <v>864</v>
      </c>
      <c r="H153" s="815" t="s">
        <v>329</v>
      </c>
      <c r="I153" s="815" t="s">
        <v>869</v>
      </c>
      <c r="J153" s="815" t="s">
        <v>587</v>
      </c>
      <c r="K153" s="815" t="s">
        <v>870</v>
      </c>
      <c r="L153" s="818">
        <v>115.33</v>
      </c>
      <c r="M153" s="818">
        <v>345.99</v>
      </c>
      <c r="N153" s="815">
        <v>3</v>
      </c>
      <c r="O153" s="819">
        <v>3</v>
      </c>
      <c r="P153" s="818"/>
      <c r="Q153" s="820">
        <v>0</v>
      </c>
      <c r="R153" s="815"/>
      <c r="S153" s="820">
        <v>0</v>
      </c>
      <c r="T153" s="819"/>
      <c r="U153" s="821">
        <v>0</v>
      </c>
    </row>
    <row r="154" spans="1:21" ht="14.45" customHeight="1" x14ac:dyDescent="0.2">
      <c r="A154" s="814">
        <v>22</v>
      </c>
      <c r="B154" s="815" t="s">
        <v>780</v>
      </c>
      <c r="C154" s="815" t="s">
        <v>784</v>
      </c>
      <c r="D154" s="816" t="s">
        <v>1156</v>
      </c>
      <c r="E154" s="817" t="s">
        <v>791</v>
      </c>
      <c r="F154" s="815" t="s">
        <v>781</v>
      </c>
      <c r="G154" s="815" t="s">
        <v>864</v>
      </c>
      <c r="H154" s="815" t="s">
        <v>586</v>
      </c>
      <c r="I154" s="815" t="s">
        <v>871</v>
      </c>
      <c r="J154" s="815" t="s">
        <v>759</v>
      </c>
      <c r="K154" s="815" t="s">
        <v>872</v>
      </c>
      <c r="L154" s="818">
        <v>105.23</v>
      </c>
      <c r="M154" s="818">
        <v>2209.83</v>
      </c>
      <c r="N154" s="815">
        <v>21</v>
      </c>
      <c r="O154" s="819">
        <v>21</v>
      </c>
      <c r="P154" s="818">
        <v>526.15</v>
      </c>
      <c r="Q154" s="820">
        <v>0.23809523809523808</v>
      </c>
      <c r="R154" s="815">
        <v>5</v>
      </c>
      <c r="S154" s="820">
        <v>0.23809523809523808</v>
      </c>
      <c r="T154" s="819">
        <v>5</v>
      </c>
      <c r="U154" s="821">
        <v>0.23809523809523808</v>
      </c>
    </row>
    <row r="155" spans="1:21" ht="14.45" customHeight="1" x14ac:dyDescent="0.2">
      <c r="A155" s="814">
        <v>22</v>
      </c>
      <c r="B155" s="815" t="s">
        <v>780</v>
      </c>
      <c r="C155" s="815" t="s">
        <v>784</v>
      </c>
      <c r="D155" s="816" t="s">
        <v>1156</v>
      </c>
      <c r="E155" s="817" t="s">
        <v>791</v>
      </c>
      <c r="F155" s="815" t="s">
        <v>781</v>
      </c>
      <c r="G155" s="815" t="s">
        <v>864</v>
      </c>
      <c r="H155" s="815" t="s">
        <v>586</v>
      </c>
      <c r="I155" s="815" t="s">
        <v>873</v>
      </c>
      <c r="J155" s="815" t="s">
        <v>759</v>
      </c>
      <c r="K155" s="815" t="s">
        <v>874</v>
      </c>
      <c r="L155" s="818">
        <v>126.27</v>
      </c>
      <c r="M155" s="818">
        <v>4166.91</v>
      </c>
      <c r="N155" s="815">
        <v>33</v>
      </c>
      <c r="O155" s="819">
        <v>33</v>
      </c>
      <c r="P155" s="818">
        <v>2272.86</v>
      </c>
      <c r="Q155" s="820">
        <v>0.54545454545454553</v>
      </c>
      <c r="R155" s="815">
        <v>18</v>
      </c>
      <c r="S155" s="820">
        <v>0.54545454545454541</v>
      </c>
      <c r="T155" s="819">
        <v>18</v>
      </c>
      <c r="U155" s="821">
        <v>0.54545454545454541</v>
      </c>
    </row>
    <row r="156" spans="1:21" ht="14.45" customHeight="1" x14ac:dyDescent="0.2">
      <c r="A156" s="814">
        <v>22</v>
      </c>
      <c r="B156" s="815" t="s">
        <v>780</v>
      </c>
      <c r="C156" s="815" t="s">
        <v>784</v>
      </c>
      <c r="D156" s="816" t="s">
        <v>1156</v>
      </c>
      <c r="E156" s="817" t="s">
        <v>791</v>
      </c>
      <c r="F156" s="815" t="s">
        <v>781</v>
      </c>
      <c r="G156" s="815" t="s">
        <v>864</v>
      </c>
      <c r="H156" s="815" t="s">
        <v>586</v>
      </c>
      <c r="I156" s="815" t="s">
        <v>875</v>
      </c>
      <c r="J156" s="815" t="s">
        <v>759</v>
      </c>
      <c r="K156" s="815" t="s">
        <v>876</v>
      </c>
      <c r="L156" s="818">
        <v>63.14</v>
      </c>
      <c r="M156" s="818">
        <v>189.42000000000002</v>
      </c>
      <c r="N156" s="815">
        <v>3</v>
      </c>
      <c r="O156" s="819">
        <v>3</v>
      </c>
      <c r="P156" s="818">
        <v>126.28</v>
      </c>
      <c r="Q156" s="820">
        <v>0.66666666666666663</v>
      </c>
      <c r="R156" s="815">
        <v>2</v>
      </c>
      <c r="S156" s="820">
        <v>0.66666666666666663</v>
      </c>
      <c r="T156" s="819">
        <v>2</v>
      </c>
      <c r="U156" s="821">
        <v>0.66666666666666663</v>
      </c>
    </row>
    <row r="157" spans="1:21" ht="14.45" customHeight="1" x14ac:dyDescent="0.2">
      <c r="A157" s="814">
        <v>22</v>
      </c>
      <c r="B157" s="815" t="s">
        <v>780</v>
      </c>
      <c r="C157" s="815" t="s">
        <v>784</v>
      </c>
      <c r="D157" s="816" t="s">
        <v>1156</v>
      </c>
      <c r="E157" s="817" t="s">
        <v>791</v>
      </c>
      <c r="F157" s="815" t="s">
        <v>781</v>
      </c>
      <c r="G157" s="815" t="s">
        <v>864</v>
      </c>
      <c r="H157" s="815" t="s">
        <v>586</v>
      </c>
      <c r="I157" s="815" t="s">
        <v>761</v>
      </c>
      <c r="J157" s="815" t="s">
        <v>759</v>
      </c>
      <c r="K157" s="815" t="s">
        <v>762</v>
      </c>
      <c r="L157" s="818">
        <v>84.18</v>
      </c>
      <c r="M157" s="818">
        <v>1851.9600000000007</v>
      </c>
      <c r="N157" s="815">
        <v>22</v>
      </c>
      <c r="O157" s="819">
        <v>21.5</v>
      </c>
      <c r="P157" s="818">
        <v>336.72</v>
      </c>
      <c r="Q157" s="820">
        <v>0.18181818181818177</v>
      </c>
      <c r="R157" s="815">
        <v>4</v>
      </c>
      <c r="S157" s="820">
        <v>0.18181818181818182</v>
      </c>
      <c r="T157" s="819">
        <v>3.5</v>
      </c>
      <c r="U157" s="821">
        <v>0.16279069767441862</v>
      </c>
    </row>
    <row r="158" spans="1:21" ht="14.45" customHeight="1" x14ac:dyDescent="0.2">
      <c r="A158" s="814">
        <v>22</v>
      </c>
      <c r="B158" s="815" t="s">
        <v>780</v>
      </c>
      <c r="C158" s="815" t="s">
        <v>784</v>
      </c>
      <c r="D158" s="816" t="s">
        <v>1156</v>
      </c>
      <c r="E158" s="817" t="s">
        <v>791</v>
      </c>
      <c r="F158" s="815" t="s">
        <v>781</v>
      </c>
      <c r="G158" s="815" t="s">
        <v>864</v>
      </c>
      <c r="H158" s="815" t="s">
        <v>329</v>
      </c>
      <c r="I158" s="815" t="s">
        <v>877</v>
      </c>
      <c r="J158" s="815" t="s">
        <v>587</v>
      </c>
      <c r="K158" s="815" t="s">
        <v>878</v>
      </c>
      <c r="L158" s="818">
        <v>63.14</v>
      </c>
      <c r="M158" s="818">
        <v>63.14</v>
      </c>
      <c r="N158" s="815">
        <v>1</v>
      </c>
      <c r="O158" s="819">
        <v>1</v>
      </c>
      <c r="P158" s="818">
        <v>63.14</v>
      </c>
      <c r="Q158" s="820">
        <v>1</v>
      </c>
      <c r="R158" s="815">
        <v>1</v>
      </c>
      <c r="S158" s="820">
        <v>1</v>
      </c>
      <c r="T158" s="819">
        <v>1</v>
      </c>
      <c r="U158" s="821">
        <v>1</v>
      </c>
    </row>
    <row r="159" spans="1:21" ht="14.45" customHeight="1" x14ac:dyDescent="0.2">
      <c r="A159" s="814">
        <v>22</v>
      </c>
      <c r="B159" s="815" t="s">
        <v>780</v>
      </c>
      <c r="C159" s="815" t="s">
        <v>784</v>
      </c>
      <c r="D159" s="816" t="s">
        <v>1156</v>
      </c>
      <c r="E159" s="817" t="s">
        <v>791</v>
      </c>
      <c r="F159" s="815" t="s">
        <v>781</v>
      </c>
      <c r="G159" s="815" t="s">
        <v>864</v>
      </c>
      <c r="H159" s="815" t="s">
        <v>329</v>
      </c>
      <c r="I159" s="815" t="s">
        <v>879</v>
      </c>
      <c r="J159" s="815" t="s">
        <v>587</v>
      </c>
      <c r="K159" s="815" t="s">
        <v>880</v>
      </c>
      <c r="L159" s="818">
        <v>105.23</v>
      </c>
      <c r="M159" s="818">
        <v>315.69</v>
      </c>
      <c r="N159" s="815">
        <v>3</v>
      </c>
      <c r="O159" s="819">
        <v>3</v>
      </c>
      <c r="P159" s="818"/>
      <c r="Q159" s="820">
        <v>0</v>
      </c>
      <c r="R159" s="815"/>
      <c r="S159" s="820">
        <v>0</v>
      </c>
      <c r="T159" s="819"/>
      <c r="U159" s="821">
        <v>0</v>
      </c>
    </row>
    <row r="160" spans="1:21" ht="14.45" customHeight="1" x14ac:dyDescent="0.2">
      <c r="A160" s="814">
        <v>22</v>
      </c>
      <c r="B160" s="815" t="s">
        <v>780</v>
      </c>
      <c r="C160" s="815" t="s">
        <v>784</v>
      </c>
      <c r="D160" s="816" t="s">
        <v>1156</v>
      </c>
      <c r="E160" s="817" t="s">
        <v>791</v>
      </c>
      <c r="F160" s="815" t="s">
        <v>781</v>
      </c>
      <c r="G160" s="815" t="s">
        <v>864</v>
      </c>
      <c r="H160" s="815" t="s">
        <v>329</v>
      </c>
      <c r="I160" s="815" t="s">
        <v>881</v>
      </c>
      <c r="J160" s="815" t="s">
        <v>587</v>
      </c>
      <c r="K160" s="815" t="s">
        <v>765</v>
      </c>
      <c r="L160" s="818">
        <v>49.08</v>
      </c>
      <c r="M160" s="818">
        <v>98.16</v>
      </c>
      <c r="N160" s="815">
        <v>2</v>
      </c>
      <c r="O160" s="819">
        <v>2</v>
      </c>
      <c r="P160" s="818">
        <v>49.08</v>
      </c>
      <c r="Q160" s="820">
        <v>0.5</v>
      </c>
      <c r="R160" s="815">
        <v>1</v>
      </c>
      <c r="S160" s="820">
        <v>0.5</v>
      </c>
      <c r="T160" s="819">
        <v>1</v>
      </c>
      <c r="U160" s="821">
        <v>0.5</v>
      </c>
    </row>
    <row r="161" spans="1:21" ht="14.45" customHeight="1" x14ac:dyDescent="0.2">
      <c r="A161" s="814">
        <v>22</v>
      </c>
      <c r="B161" s="815" t="s">
        <v>780</v>
      </c>
      <c r="C161" s="815" t="s">
        <v>784</v>
      </c>
      <c r="D161" s="816" t="s">
        <v>1156</v>
      </c>
      <c r="E161" s="817" t="s">
        <v>791</v>
      </c>
      <c r="F161" s="815" t="s">
        <v>781</v>
      </c>
      <c r="G161" s="815" t="s">
        <v>864</v>
      </c>
      <c r="H161" s="815" t="s">
        <v>329</v>
      </c>
      <c r="I161" s="815" t="s">
        <v>882</v>
      </c>
      <c r="J161" s="815" t="s">
        <v>587</v>
      </c>
      <c r="K161" s="815" t="s">
        <v>883</v>
      </c>
      <c r="L161" s="818">
        <v>126.27</v>
      </c>
      <c r="M161" s="818">
        <v>883.89</v>
      </c>
      <c r="N161" s="815">
        <v>7</v>
      </c>
      <c r="O161" s="819">
        <v>7</v>
      </c>
      <c r="P161" s="818">
        <v>378.81</v>
      </c>
      <c r="Q161" s="820">
        <v>0.4285714285714286</v>
      </c>
      <c r="R161" s="815">
        <v>3</v>
      </c>
      <c r="S161" s="820">
        <v>0.42857142857142855</v>
      </c>
      <c r="T161" s="819">
        <v>3</v>
      </c>
      <c r="U161" s="821">
        <v>0.42857142857142855</v>
      </c>
    </row>
    <row r="162" spans="1:21" ht="14.45" customHeight="1" x14ac:dyDescent="0.2">
      <c r="A162" s="814">
        <v>22</v>
      </c>
      <c r="B162" s="815" t="s">
        <v>780</v>
      </c>
      <c r="C162" s="815" t="s">
        <v>784</v>
      </c>
      <c r="D162" s="816" t="s">
        <v>1156</v>
      </c>
      <c r="E162" s="817" t="s">
        <v>791</v>
      </c>
      <c r="F162" s="815" t="s">
        <v>781</v>
      </c>
      <c r="G162" s="815" t="s">
        <v>864</v>
      </c>
      <c r="H162" s="815" t="s">
        <v>329</v>
      </c>
      <c r="I162" s="815" t="s">
        <v>884</v>
      </c>
      <c r="J162" s="815" t="s">
        <v>587</v>
      </c>
      <c r="K162" s="815" t="s">
        <v>588</v>
      </c>
      <c r="L162" s="818">
        <v>84.18</v>
      </c>
      <c r="M162" s="818">
        <v>336.72</v>
      </c>
      <c r="N162" s="815">
        <v>4</v>
      </c>
      <c r="O162" s="819">
        <v>4</v>
      </c>
      <c r="P162" s="818">
        <v>84.18</v>
      </c>
      <c r="Q162" s="820">
        <v>0.25</v>
      </c>
      <c r="R162" s="815">
        <v>1</v>
      </c>
      <c r="S162" s="820">
        <v>0.25</v>
      </c>
      <c r="T162" s="819">
        <v>1</v>
      </c>
      <c r="U162" s="821">
        <v>0.25</v>
      </c>
    </row>
    <row r="163" spans="1:21" ht="14.45" customHeight="1" x14ac:dyDescent="0.2">
      <c r="A163" s="814">
        <v>22</v>
      </c>
      <c r="B163" s="815" t="s">
        <v>780</v>
      </c>
      <c r="C163" s="815" t="s">
        <v>784</v>
      </c>
      <c r="D163" s="816" t="s">
        <v>1156</v>
      </c>
      <c r="E163" s="817" t="s">
        <v>791</v>
      </c>
      <c r="F163" s="815" t="s">
        <v>781</v>
      </c>
      <c r="G163" s="815" t="s">
        <v>864</v>
      </c>
      <c r="H163" s="815" t="s">
        <v>586</v>
      </c>
      <c r="I163" s="815" t="s">
        <v>758</v>
      </c>
      <c r="J163" s="815" t="s">
        <v>759</v>
      </c>
      <c r="K163" s="815" t="s">
        <v>760</v>
      </c>
      <c r="L163" s="818">
        <v>49.08</v>
      </c>
      <c r="M163" s="818">
        <v>147.24</v>
      </c>
      <c r="N163" s="815">
        <v>3</v>
      </c>
      <c r="O163" s="819">
        <v>2.5</v>
      </c>
      <c r="P163" s="818">
        <v>49.08</v>
      </c>
      <c r="Q163" s="820">
        <v>0.33333333333333331</v>
      </c>
      <c r="R163" s="815">
        <v>1</v>
      </c>
      <c r="S163" s="820">
        <v>0.33333333333333331</v>
      </c>
      <c r="T163" s="819">
        <v>0.5</v>
      </c>
      <c r="U163" s="821">
        <v>0.2</v>
      </c>
    </row>
    <row r="164" spans="1:21" ht="14.45" customHeight="1" x14ac:dyDescent="0.2">
      <c r="A164" s="814">
        <v>22</v>
      </c>
      <c r="B164" s="815" t="s">
        <v>780</v>
      </c>
      <c r="C164" s="815" t="s">
        <v>784</v>
      </c>
      <c r="D164" s="816" t="s">
        <v>1156</v>
      </c>
      <c r="E164" s="817" t="s">
        <v>791</v>
      </c>
      <c r="F164" s="815" t="s">
        <v>781</v>
      </c>
      <c r="G164" s="815" t="s">
        <v>885</v>
      </c>
      <c r="H164" s="815" t="s">
        <v>329</v>
      </c>
      <c r="I164" s="815" t="s">
        <v>886</v>
      </c>
      <c r="J164" s="815" t="s">
        <v>887</v>
      </c>
      <c r="K164" s="815" t="s">
        <v>888</v>
      </c>
      <c r="L164" s="818">
        <v>0</v>
      </c>
      <c r="M164" s="818">
        <v>0</v>
      </c>
      <c r="N164" s="815">
        <v>9</v>
      </c>
      <c r="O164" s="819">
        <v>9</v>
      </c>
      <c r="P164" s="818">
        <v>0</v>
      </c>
      <c r="Q164" s="820"/>
      <c r="R164" s="815">
        <v>9</v>
      </c>
      <c r="S164" s="820">
        <v>1</v>
      </c>
      <c r="T164" s="819">
        <v>9</v>
      </c>
      <c r="U164" s="821">
        <v>1</v>
      </c>
    </row>
    <row r="165" spans="1:21" ht="14.45" customHeight="1" x14ac:dyDescent="0.2">
      <c r="A165" s="814">
        <v>22</v>
      </c>
      <c r="B165" s="815" t="s">
        <v>780</v>
      </c>
      <c r="C165" s="815" t="s">
        <v>784</v>
      </c>
      <c r="D165" s="816" t="s">
        <v>1156</v>
      </c>
      <c r="E165" s="817" t="s">
        <v>798</v>
      </c>
      <c r="F165" s="815" t="s">
        <v>781</v>
      </c>
      <c r="G165" s="815" t="s">
        <v>1068</v>
      </c>
      <c r="H165" s="815" t="s">
        <v>329</v>
      </c>
      <c r="I165" s="815" t="s">
        <v>1072</v>
      </c>
      <c r="J165" s="815" t="s">
        <v>1073</v>
      </c>
      <c r="K165" s="815" t="s">
        <v>1074</v>
      </c>
      <c r="L165" s="818">
        <v>89.91</v>
      </c>
      <c r="M165" s="818">
        <v>89.91</v>
      </c>
      <c r="N165" s="815">
        <v>1</v>
      </c>
      <c r="O165" s="819">
        <v>1</v>
      </c>
      <c r="P165" s="818">
        <v>89.91</v>
      </c>
      <c r="Q165" s="820">
        <v>1</v>
      </c>
      <c r="R165" s="815">
        <v>1</v>
      </c>
      <c r="S165" s="820">
        <v>1</v>
      </c>
      <c r="T165" s="819">
        <v>1</v>
      </c>
      <c r="U165" s="821">
        <v>1</v>
      </c>
    </row>
    <row r="166" spans="1:21" ht="14.45" customHeight="1" x14ac:dyDescent="0.2">
      <c r="A166" s="814">
        <v>22</v>
      </c>
      <c r="B166" s="815" t="s">
        <v>780</v>
      </c>
      <c r="C166" s="815" t="s">
        <v>784</v>
      </c>
      <c r="D166" s="816" t="s">
        <v>1156</v>
      </c>
      <c r="E166" s="817" t="s">
        <v>798</v>
      </c>
      <c r="F166" s="815" t="s">
        <v>781</v>
      </c>
      <c r="G166" s="815" t="s">
        <v>1079</v>
      </c>
      <c r="H166" s="815" t="s">
        <v>586</v>
      </c>
      <c r="I166" s="815" t="s">
        <v>1080</v>
      </c>
      <c r="J166" s="815" t="s">
        <v>1081</v>
      </c>
      <c r="K166" s="815" t="s">
        <v>1082</v>
      </c>
      <c r="L166" s="818">
        <v>186.87</v>
      </c>
      <c r="M166" s="818">
        <v>186.87</v>
      </c>
      <c r="N166" s="815">
        <v>1</v>
      </c>
      <c r="O166" s="819">
        <v>1</v>
      </c>
      <c r="P166" s="818">
        <v>186.87</v>
      </c>
      <c r="Q166" s="820">
        <v>1</v>
      </c>
      <c r="R166" s="815">
        <v>1</v>
      </c>
      <c r="S166" s="820">
        <v>1</v>
      </c>
      <c r="T166" s="819">
        <v>1</v>
      </c>
      <c r="U166" s="821">
        <v>1</v>
      </c>
    </row>
    <row r="167" spans="1:21" ht="14.45" customHeight="1" x14ac:dyDescent="0.2">
      <c r="A167" s="814">
        <v>22</v>
      </c>
      <c r="B167" s="815" t="s">
        <v>780</v>
      </c>
      <c r="C167" s="815" t="s">
        <v>784</v>
      </c>
      <c r="D167" s="816" t="s">
        <v>1156</v>
      </c>
      <c r="E167" s="817" t="s">
        <v>798</v>
      </c>
      <c r="F167" s="815" t="s">
        <v>781</v>
      </c>
      <c r="G167" s="815" t="s">
        <v>1083</v>
      </c>
      <c r="H167" s="815" t="s">
        <v>329</v>
      </c>
      <c r="I167" s="815" t="s">
        <v>1084</v>
      </c>
      <c r="J167" s="815" t="s">
        <v>1085</v>
      </c>
      <c r="K167" s="815" t="s">
        <v>1086</v>
      </c>
      <c r="L167" s="818">
        <v>311.02</v>
      </c>
      <c r="M167" s="818">
        <v>311.02</v>
      </c>
      <c r="N167" s="815">
        <v>1</v>
      </c>
      <c r="O167" s="819">
        <v>1</v>
      </c>
      <c r="P167" s="818">
        <v>311.02</v>
      </c>
      <c r="Q167" s="820">
        <v>1</v>
      </c>
      <c r="R167" s="815">
        <v>1</v>
      </c>
      <c r="S167" s="820">
        <v>1</v>
      </c>
      <c r="T167" s="819">
        <v>1</v>
      </c>
      <c r="U167" s="821">
        <v>1</v>
      </c>
    </row>
    <row r="168" spans="1:21" ht="14.45" customHeight="1" x14ac:dyDescent="0.2">
      <c r="A168" s="814">
        <v>22</v>
      </c>
      <c r="B168" s="815" t="s">
        <v>780</v>
      </c>
      <c r="C168" s="815" t="s">
        <v>784</v>
      </c>
      <c r="D168" s="816" t="s">
        <v>1156</v>
      </c>
      <c r="E168" s="817" t="s">
        <v>798</v>
      </c>
      <c r="F168" s="815" t="s">
        <v>781</v>
      </c>
      <c r="G168" s="815" t="s">
        <v>864</v>
      </c>
      <c r="H168" s="815" t="s">
        <v>329</v>
      </c>
      <c r="I168" s="815" t="s">
        <v>865</v>
      </c>
      <c r="J168" s="815" t="s">
        <v>587</v>
      </c>
      <c r="K168" s="815" t="s">
        <v>866</v>
      </c>
      <c r="L168" s="818">
        <v>74.08</v>
      </c>
      <c r="M168" s="818">
        <v>148.16</v>
      </c>
      <c r="N168" s="815">
        <v>2</v>
      </c>
      <c r="O168" s="819">
        <v>2</v>
      </c>
      <c r="P168" s="818">
        <v>74.08</v>
      </c>
      <c r="Q168" s="820">
        <v>0.5</v>
      </c>
      <c r="R168" s="815">
        <v>1</v>
      </c>
      <c r="S168" s="820">
        <v>0.5</v>
      </c>
      <c r="T168" s="819">
        <v>1</v>
      </c>
      <c r="U168" s="821">
        <v>0.5</v>
      </c>
    </row>
    <row r="169" spans="1:21" ht="14.45" customHeight="1" x14ac:dyDescent="0.2">
      <c r="A169" s="814">
        <v>22</v>
      </c>
      <c r="B169" s="815" t="s">
        <v>780</v>
      </c>
      <c r="C169" s="815" t="s">
        <v>784</v>
      </c>
      <c r="D169" s="816" t="s">
        <v>1156</v>
      </c>
      <c r="E169" s="817" t="s">
        <v>798</v>
      </c>
      <c r="F169" s="815" t="s">
        <v>781</v>
      </c>
      <c r="G169" s="815" t="s">
        <v>864</v>
      </c>
      <c r="H169" s="815" t="s">
        <v>329</v>
      </c>
      <c r="I169" s="815" t="s">
        <v>757</v>
      </c>
      <c r="J169" s="815" t="s">
        <v>587</v>
      </c>
      <c r="K169" s="815" t="s">
        <v>590</v>
      </c>
      <c r="L169" s="818">
        <v>94.28</v>
      </c>
      <c r="M169" s="818">
        <v>848.52</v>
      </c>
      <c r="N169" s="815">
        <v>9</v>
      </c>
      <c r="O169" s="819">
        <v>8.5</v>
      </c>
      <c r="P169" s="818">
        <v>471.4</v>
      </c>
      <c r="Q169" s="820">
        <v>0.55555555555555558</v>
      </c>
      <c r="R169" s="815">
        <v>5</v>
      </c>
      <c r="S169" s="820">
        <v>0.55555555555555558</v>
      </c>
      <c r="T169" s="819">
        <v>4.5</v>
      </c>
      <c r="U169" s="821">
        <v>0.52941176470588236</v>
      </c>
    </row>
    <row r="170" spans="1:21" ht="14.45" customHeight="1" x14ac:dyDescent="0.2">
      <c r="A170" s="814">
        <v>22</v>
      </c>
      <c r="B170" s="815" t="s">
        <v>780</v>
      </c>
      <c r="C170" s="815" t="s">
        <v>784</v>
      </c>
      <c r="D170" s="816" t="s">
        <v>1156</v>
      </c>
      <c r="E170" s="817" t="s">
        <v>798</v>
      </c>
      <c r="F170" s="815" t="s">
        <v>781</v>
      </c>
      <c r="G170" s="815" t="s">
        <v>864</v>
      </c>
      <c r="H170" s="815" t="s">
        <v>329</v>
      </c>
      <c r="I170" s="815" t="s">
        <v>867</v>
      </c>
      <c r="J170" s="815" t="s">
        <v>587</v>
      </c>
      <c r="K170" s="815" t="s">
        <v>868</v>
      </c>
      <c r="L170" s="818">
        <v>168.36</v>
      </c>
      <c r="M170" s="818">
        <v>168.36</v>
      </c>
      <c r="N170" s="815">
        <v>1</v>
      </c>
      <c r="O170" s="819">
        <v>1</v>
      </c>
      <c r="P170" s="818"/>
      <c r="Q170" s="820">
        <v>0</v>
      </c>
      <c r="R170" s="815"/>
      <c r="S170" s="820">
        <v>0</v>
      </c>
      <c r="T170" s="819"/>
      <c r="U170" s="821">
        <v>0</v>
      </c>
    </row>
    <row r="171" spans="1:21" ht="14.45" customHeight="1" x14ac:dyDescent="0.2">
      <c r="A171" s="814">
        <v>22</v>
      </c>
      <c r="B171" s="815" t="s">
        <v>780</v>
      </c>
      <c r="C171" s="815" t="s">
        <v>784</v>
      </c>
      <c r="D171" s="816" t="s">
        <v>1156</v>
      </c>
      <c r="E171" s="817" t="s">
        <v>798</v>
      </c>
      <c r="F171" s="815" t="s">
        <v>781</v>
      </c>
      <c r="G171" s="815" t="s">
        <v>864</v>
      </c>
      <c r="H171" s="815" t="s">
        <v>329</v>
      </c>
      <c r="I171" s="815" t="s">
        <v>869</v>
      </c>
      <c r="J171" s="815" t="s">
        <v>587</v>
      </c>
      <c r="K171" s="815" t="s">
        <v>870</v>
      </c>
      <c r="L171" s="818">
        <v>115.33</v>
      </c>
      <c r="M171" s="818">
        <v>461.32</v>
      </c>
      <c r="N171" s="815">
        <v>4</v>
      </c>
      <c r="O171" s="819">
        <v>3.5</v>
      </c>
      <c r="P171" s="818">
        <v>115.33</v>
      </c>
      <c r="Q171" s="820">
        <v>0.25</v>
      </c>
      <c r="R171" s="815">
        <v>1</v>
      </c>
      <c r="S171" s="820">
        <v>0.25</v>
      </c>
      <c r="T171" s="819">
        <v>1</v>
      </c>
      <c r="U171" s="821">
        <v>0.2857142857142857</v>
      </c>
    </row>
    <row r="172" spans="1:21" ht="14.45" customHeight="1" x14ac:dyDescent="0.2">
      <c r="A172" s="814">
        <v>22</v>
      </c>
      <c r="B172" s="815" t="s">
        <v>780</v>
      </c>
      <c r="C172" s="815" t="s">
        <v>784</v>
      </c>
      <c r="D172" s="816" t="s">
        <v>1156</v>
      </c>
      <c r="E172" s="817" t="s">
        <v>798</v>
      </c>
      <c r="F172" s="815" t="s">
        <v>781</v>
      </c>
      <c r="G172" s="815" t="s">
        <v>864</v>
      </c>
      <c r="H172" s="815" t="s">
        <v>586</v>
      </c>
      <c r="I172" s="815" t="s">
        <v>871</v>
      </c>
      <c r="J172" s="815" t="s">
        <v>759</v>
      </c>
      <c r="K172" s="815" t="s">
        <v>872</v>
      </c>
      <c r="L172" s="818">
        <v>105.23</v>
      </c>
      <c r="M172" s="818">
        <v>1052.3</v>
      </c>
      <c r="N172" s="815">
        <v>10</v>
      </c>
      <c r="O172" s="819">
        <v>10</v>
      </c>
      <c r="P172" s="818">
        <v>315.69</v>
      </c>
      <c r="Q172" s="820">
        <v>0.3</v>
      </c>
      <c r="R172" s="815">
        <v>3</v>
      </c>
      <c r="S172" s="820">
        <v>0.3</v>
      </c>
      <c r="T172" s="819">
        <v>3</v>
      </c>
      <c r="U172" s="821">
        <v>0.3</v>
      </c>
    </row>
    <row r="173" spans="1:21" ht="14.45" customHeight="1" x14ac:dyDescent="0.2">
      <c r="A173" s="814">
        <v>22</v>
      </c>
      <c r="B173" s="815" t="s">
        <v>780</v>
      </c>
      <c r="C173" s="815" t="s">
        <v>784</v>
      </c>
      <c r="D173" s="816" t="s">
        <v>1156</v>
      </c>
      <c r="E173" s="817" t="s">
        <v>798</v>
      </c>
      <c r="F173" s="815" t="s">
        <v>781</v>
      </c>
      <c r="G173" s="815" t="s">
        <v>864</v>
      </c>
      <c r="H173" s="815" t="s">
        <v>586</v>
      </c>
      <c r="I173" s="815" t="s">
        <v>873</v>
      </c>
      <c r="J173" s="815" t="s">
        <v>759</v>
      </c>
      <c r="K173" s="815" t="s">
        <v>874</v>
      </c>
      <c r="L173" s="818">
        <v>126.27</v>
      </c>
      <c r="M173" s="818">
        <v>3535.56</v>
      </c>
      <c r="N173" s="815">
        <v>28</v>
      </c>
      <c r="O173" s="819">
        <v>25</v>
      </c>
      <c r="P173" s="818">
        <v>1641.51</v>
      </c>
      <c r="Q173" s="820">
        <v>0.4642857142857143</v>
      </c>
      <c r="R173" s="815">
        <v>13</v>
      </c>
      <c r="S173" s="820">
        <v>0.4642857142857143</v>
      </c>
      <c r="T173" s="819">
        <v>11</v>
      </c>
      <c r="U173" s="821">
        <v>0.44</v>
      </c>
    </row>
    <row r="174" spans="1:21" ht="14.45" customHeight="1" x14ac:dyDescent="0.2">
      <c r="A174" s="814">
        <v>22</v>
      </c>
      <c r="B174" s="815" t="s">
        <v>780</v>
      </c>
      <c r="C174" s="815" t="s">
        <v>784</v>
      </c>
      <c r="D174" s="816" t="s">
        <v>1156</v>
      </c>
      <c r="E174" s="817" t="s">
        <v>798</v>
      </c>
      <c r="F174" s="815" t="s">
        <v>781</v>
      </c>
      <c r="G174" s="815" t="s">
        <v>864</v>
      </c>
      <c r="H174" s="815" t="s">
        <v>586</v>
      </c>
      <c r="I174" s="815" t="s">
        <v>875</v>
      </c>
      <c r="J174" s="815" t="s">
        <v>759</v>
      </c>
      <c r="K174" s="815" t="s">
        <v>876</v>
      </c>
      <c r="L174" s="818">
        <v>63.14</v>
      </c>
      <c r="M174" s="818">
        <v>63.14</v>
      </c>
      <c r="N174" s="815">
        <v>1</v>
      </c>
      <c r="O174" s="819">
        <v>1</v>
      </c>
      <c r="P174" s="818">
        <v>63.14</v>
      </c>
      <c r="Q174" s="820">
        <v>1</v>
      </c>
      <c r="R174" s="815">
        <v>1</v>
      </c>
      <c r="S174" s="820">
        <v>1</v>
      </c>
      <c r="T174" s="819">
        <v>1</v>
      </c>
      <c r="U174" s="821">
        <v>1</v>
      </c>
    </row>
    <row r="175" spans="1:21" ht="14.45" customHeight="1" x14ac:dyDescent="0.2">
      <c r="A175" s="814">
        <v>22</v>
      </c>
      <c r="B175" s="815" t="s">
        <v>780</v>
      </c>
      <c r="C175" s="815" t="s">
        <v>784</v>
      </c>
      <c r="D175" s="816" t="s">
        <v>1156</v>
      </c>
      <c r="E175" s="817" t="s">
        <v>798</v>
      </c>
      <c r="F175" s="815" t="s">
        <v>781</v>
      </c>
      <c r="G175" s="815" t="s">
        <v>864</v>
      </c>
      <c r="H175" s="815" t="s">
        <v>586</v>
      </c>
      <c r="I175" s="815" t="s">
        <v>761</v>
      </c>
      <c r="J175" s="815" t="s">
        <v>759</v>
      </c>
      <c r="K175" s="815" t="s">
        <v>762</v>
      </c>
      <c r="L175" s="818">
        <v>84.18</v>
      </c>
      <c r="M175" s="818">
        <v>1346.88</v>
      </c>
      <c r="N175" s="815">
        <v>16</v>
      </c>
      <c r="O175" s="819">
        <v>14</v>
      </c>
      <c r="P175" s="818">
        <v>841.80000000000018</v>
      </c>
      <c r="Q175" s="820">
        <v>0.62500000000000011</v>
      </c>
      <c r="R175" s="815">
        <v>10</v>
      </c>
      <c r="S175" s="820">
        <v>0.625</v>
      </c>
      <c r="T175" s="819">
        <v>8</v>
      </c>
      <c r="U175" s="821">
        <v>0.5714285714285714</v>
      </c>
    </row>
    <row r="176" spans="1:21" ht="14.45" customHeight="1" x14ac:dyDescent="0.2">
      <c r="A176" s="814">
        <v>22</v>
      </c>
      <c r="B176" s="815" t="s">
        <v>780</v>
      </c>
      <c r="C176" s="815" t="s">
        <v>784</v>
      </c>
      <c r="D176" s="816" t="s">
        <v>1156</v>
      </c>
      <c r="E176" s="817" t="s">
        <v>798</v>
      </c>
      <c r="F176" s="815" t="s">
        <v>781</v>
      </c>
      <c r="G176" s="815" t="s">
        <v>864</v>
      </c>
      <c r="H176" s="815" t="s">
        <v>329</v>
      </c>
      <c r="I176" s="815" t="s">
        <v>879</v>
      </c>
      <c r="J176" s="815" t="s">
        <v>587</v>
      </c>
      <c r="K176" s="815" t="s">
        <v>880</v>
      </c>
      <c r="L176" s="818">
        <v>105.23</v>
      </c>
      <c r="M176" s="818">
        <v>210.46</v>
      </c>
      <c r="N176" s="815">
        <v>2</v>
      </c>
      <c r="O176" s="819">
        <v>1.5</v>
      </c>
      <c r="P176" s="818"/>
      <c r="Q176" s="820">
        <v>0</v>
      </c>
      <c r="R176" s="815"/>
      <c r="S176" s="820">
        <v>0</v>
      </c>
      <c r="T176" s="819"/>
      <c r="U176" s="821">
        <v>0</v>
      </c>
    </row>
    <row r="177" spans="1:21" ht="14.45" customHeight="1" x14ac:dyDescent="0.2">
      <c r="A177" s="814">
        <v>22</v>
      </c>
      <c r="B177" s="815" t="s">
        <v>780</v>
      </c>
      <c r="C177" s="815" t="s">
        <v>784</v>
      </c>
      <c r="D177" s="816" t="s">
        <v>1156</v>
      </c>
      <c r="E177" s="817" t="s">
        <v>798</v>
      </c>
      <c r="F177" s="815" t="s">
        <v>781</v>
      </c>
      <c r="G177" s="815" t="s">
        <v>864</v>
      </c>
      <c r="H177" s="815" t="s">
        <v>329</v>
      </c>
      <c r="I177" s="815" t="s">
        <v>882</v>
      </c>
      <c r="J177" s="815" t="s">
        <v>587</v>
      </c>
      <c r="K177" s="815" t="s">
        <v>883</v>
      </c>
      <c r="L177" s="818">
        <v>126.27</v>
      </c>
      <c r="M177" s="818">
        <v>378.81</v>
      </c>
      <c r="N177" s="815">
        <v>3</v>
      </c>
      <c r="O177" s="819">
        <v>2.5</v>
      </c>
      <c r="P177" s="818">
        <v>126.27</v>
      </c>
      <c r="Q177" s="820">
        <v>0.33333333333333331</v>
      </c>
      <c r="R177" s="815">
        <v>1</v>
      </c>
      <c r="S177" s="820">
        <v>0.33333333333333331</v>
      </c>
      <c r="T177" s="819">
        <v>0.5</v>
      </c>
      <c r="U177" s="821">
        <v>0.2</v>
      </c>
    </row>
    <row r="178" spans="1:21" ht="14.45" customHeight="1" x14ac:dyDescent="0.2">
      <c r="A178" s="814">
        <v>22</v>
      </c>
      <c r="B178" s="815" t="s">
        <v>780</v>
      </c>
      <c r="C178" s="815" t="s">
        <v>784</v>
      </c>
      <c r="D178" s="816" t="s">
        <v>1156</v>
      </c>
      <c r="E178" s="817" t="s">
        <v>798</v>
      </c>
      <c r="F178" s="815" t="s">
        <v>781</v>
      </c>
      <c r="G178" s="815" t="s">
        <v>864</v>
      </c>
      <c r="H178" s="815" t="s">
        <v>329</v>
      </c>
      <c r="I178" s="815" t="s">
        <v>884</v>
      </c>
      <c r="J178" s="815" t="s">
        <v>587</v>
      </c>
      <c r="K178" s="815" t="s">
        <v>588</v>
      </c>
      <c r="L178" s="818">
        <v>84.18</v>
      </c>
      <c r="M178" s="818">
        <v>252.54000000000002</v>
      </c>
      <c r="N178" s="815">
        <v>3</v>
      </c>
      <c r="O178" s="819">
        <v>3</v>
      </c>
      <c r="P178" s="818"/>
      <c r="Q178" s="820">
        <v>0</v>
      </c>
      <c r="R178" s="815"/>
      <c r="S178" s="820">
        <v>0</v>
      </c>
      <c r="T178" s="819"/>
      <c r="U178" s="821">
        <v>0</v>
      </c>
    </row>
    <row r="179" spans="1:21" ht="14.45" customHeight="1" x14ac:dyDescent="0.2">
      <c r="A179" s="814">
        <v>22</v>
      </c>
      <c r="B179" s="815" t="s">
        <v>780</v>
      </c>
      <c r="C179" s="815" t="s">
        <v>784</v>
      </c>
      <c r="D179" s="816" t="s">
        <v>1156</v>
      </c>
      <c r="E179" s="817" t="s">
        <v>798</v>
      </c>
      <c r="F179" s="815" t="s">
        <v>781</v>
      </c>
      <c r="G179" s="815" t="s">
        <v>864</v>
      </c>
      <c r="H179" s="815" t="s">
        <v>586</v>
      </c>
      <c r="I179" s="815" t="s">
        <v>758</v>
      </c>
      <c r="J179" s="815" t="s">
        <v>759</v>
      </c>
      <c r="K179" s="815" t="s">
        <v>760</v>
      </c>
      <c r="L179" s="818">
        <v>49.08</v>
      </c>
      <c r="M179" s="818">
        <v>588.96</v>
      </c>
      <c r="N179" s="815">
        <v>12</v>
      </c>
      <c r="O179" s="819">
        <v>8</v>
      </c>
      <c r="P179" s="818">
        <v>343.56</v>
      </c>
      <c r="Q179" s="820">
        <v>0.58333333333333326</v>
      </c>
      <c r="R179" s="815">
        <v>7</v>
      </c>
      <c r="S179" s="820">
        <v>0.58333333333333337</v>
      </c>
      <c r="T179" s="819">
        <v>5</v>
      </c>
      <c r="U179" s="821">
        <v>0.625</v>
      </c>
    </row>
    <row r="180" spans="1:21" ht="14.45" customHeight="1" x14ac:dyDescent="0.2">
      <c r="A180" s="814">
        <v>22</v>
      </c>
      <c r="B180" s="815" t="s">
        <v>780</v>
      </c>
      <c r="C180" s="815" t="s">
        <v>784</v>
      </c>
      <c r="D180" s="816" t="s">
        <v>1156</v>
      </c>
      <c r="E180" s="817" t="s">
        <v>798</v>
      </c>
      <c r="F180" s="815" t="s">
        <v>781</v>
      </c>
      <c r="G180" s="815" t="s">
        <v>885</v>
      </c>
      <c r="H180" s="815" t="s">
        <v>329</v>
      </c>
      <c r="I180" s="815" t="s">
        <v>886</v>
      </c>
      <c r="J180" s="815" t="s">
        <v>887</v>
      </c>
      <c r="K180" s="815" t="s">
        <v>888</v>
      </c>
      <c r="L180" s="818">
        <v>0</v>
      </c>
      <c r="M180" s="818">
        <v>0</v>
      </c>
      <c r="N180" s="815">
        <v>6</v>
      </c>
      <c r="O180" s="819">
        <v>6</v>
      </c>
      <c r="P180" s="818">
        <v>0</v>
      </c>
      <c r="Q180" s="820"/>
      <c r="R180" s="815">
        <v>6</v>
      </c>
      <c r="S180" s="820">
        <v>1</v>
      </c>
      <c r="T180" s="819">
        <v>6</v>
      </c>
      <c r="U180" s="821">
        <v>1</v>
      </c>
    </row>
    <row r="181" spans="1:21" ht="14.45" customHeight="1" x14ac:dyDescent="0.2">
      <c r="A181" s="814">
        <v>22</v>
      </c>
      <c r="B181" s="815" t="s">
        <v>780</v>
      </c>
      <c r="C181" s="815" t="s">
        <v>784</v>
      </c>
      <c r="D181" s="816" t="s">
        <v>1156</v>
      </c>
      <c r="E181" s="817" t="s">
        <v>798</v>
      </c>
      <c r="F181" s="815" t="s">
        <v>781</v>
      </c>
      <c r="G181" s="815" t="s">
        <v>1087</v>
      </c>
      <c r="H181" s="815" t="s">
        <v>329</v>
      </c>
      <c r="I181" s="815" t="s">
        <v>1088</v>
      </c>
      <c r="J181" s="815" t="s">
        <v>1089</v>
      </c>
      <c r="K181" s="815" t="s">
        <v>1090</v>
      </c>
      <c r="L181" s="818">
        <v>121.92</v>
      </c>
      <c r="M181" s="818">
        <v>121.92</v>
      </c>
      <c r="N181" s="815">
        <v>1</v>
      </c>
      <c r="O181" s="819">
        <v>1</v>
      </c>
      <c r="P181" s="818"/>
      <c r="Q181" s="820">
        <v>0</v>
      </c>
      <c r="R181" s="815"/>
      <c r="S181" s="820">
        <v>0</v>
      </c>
      <c r="T181" s="819"/>
      <c r="U181" s="821">
        <v>0</v>
      </c>
    </row>
    <row r="182" spans="1:21" ht="14.45" customHeight="1" x14ac:dyDescent="0.2">
      <c r="A182" s="814">
        <v>22</v>
      </c>
      <c r="B182" s="815" t="s">
        <v>780</v>
      </c>
      <c r="C182" s="815" t="s">
        <v>784</v>
      </c>
      <c r="D182" s="816" t="s">
        <v>1156</v>
      </c>
      <c r="E182" s="817" t="s">
        <v>798</v>
      </c>
      <c r="F182" s="815" t="s">
        <v>781</v>
      </c>
      <c r="G182" s="815" t="s">
        <v>1087</v>
      </c>
      <c r="H182" s="815" t="s">
        <v>329</v>
      </c>
      <c r="I182" s="815" t="s">
        <v>1091</v>
      </c>
      <c r="J182" s="815" t="s">
        <v>1089</v>
      </c>
      <c r="K182" s="815" t="s">
        <v>1090</v>
      </c>
      <c r="L182" s="818">
        <v>121.92</v>
      </c>
      <c r="M182" s="818">
        <v>121.92</v>
      </c>
      <c r="N182" s="815">
        <v>1</v>
      </c>
      <c r="O182" s="819">
        <v>1</v>
      </c>
      <c r="P182" s="818"/>
      <c r="Q182" s="820">
        <v>0</v>
      </c>
      <c r="R182" s="815"/>
      <c r="S182" s="820">
        <v>0</v>
      </c>
      <c r="T182" s="819"/>
      <c r="U182" s="821">
        <v>0</v>
      </c>
    </row>
    <row r="183" spans="1:21" ht="14.45" customHeight="1" x14ac:dyDescent="0.2">
      <c r="A183" s="814">
        <v>22</v>
      </c>
      <c r="B183" s="815" t="s">
        <v>780</v>
      </c>
      <c r="C183" s="815" t="s">
        <v>784</v>
      </c>
      <c r="D183" s="816" t="s">
        <v>1156</v>
      </c>
      <c r="E183" s="817" t="s">
        <v>799</v>
      </c>
      <c r="F183" s="815" t="s">
        <v>781</v>
      </c>
      <c r="G183" s="815" t="s">
        <v>889</v>
      </c>
      <c r="H183" s="815" t="s">
        <v>586</v>
      </c>
      <c r="I183" s="815" t="s">
        <v>1092</v>
      </c>
      <c r="J183" s="815" t="s">
        <v>891</v>
      </c>
      <c r="K183" s="815" t="s">
        <v>974</v>
      </c>
      <c r="L183" s="818">
        <v>176.32</v>
      </c>
      <c r="M183" s="818">
        <v>176.32</v>
      </c>
      <c r="N183" s="815">
        <v>1</v>
      </c>
      <c r="O183" s="819">
        <v>1</v>
      </c>
      <c r="P183" s="818">
        <v>176.32</v>
      </c>
      <c r="Q183" s="820">
        <v>1</v>
      </c>
      <c r="R183" s="815">
        <v>1</v>
      </c>
      <c r="S183" s="820">
        <v>1</v>
      </c>
      <c r="T183" s="819">
        <v>1</v>
      </c>
      <c r="U183" s="821">
        <v>1</v>
      </c>
    </row>
    <row r="184" spans="1:21" ht="14.45" customHeight="1" x14ac:dyDescent="0.2">
      <c r="A184" s="814">
        <v>22</v>
      </c>
      <c r="B184" s="815" t="s">
        <v>780</v>
      </c>
      <c r="C184" s="815" t="s">
        <v>784</v>
      </c>
      <c r="D184" s="816" t="s">
        <v>1156</v>
      </c>
      <c r="E184" s="817" t="s">
        <v>799</v>
      </c>
      <c r="F184" s="815" t="s">
        <v>781</v>
      </c>
      <c r="G184" s="815" t="s">
        <v>1093</v>
      </c>
      <c r="H184" s="815" t="s">
        <v>329</v>
      </c>
      <c r="I184" s="815" t="s">
        <v>1094</v>
      </c>
      <c r="J184" s="815" t="s">
        <v>1095</v>
      </c>
      <c r="K184" s="815" t="s">
        <v>1096</v>
      </c>
      <c r="L184" s="818">
        <v>42.05</v>
      </c>
      <c r="M184" s="818">
        <v>42.05</v>
      </c>
      <c r="N184" s="815">
        <v>1</v>
      </c>
      <c r="O184" s="819">
        <v>1</v>
      </c>
      <c r="P184" s="818">
        <v>42.05</v>
      </c>
      <c r="Q184" s="820">
        <v>1</v>
      </c>
      <c r="R184" s="815">
        <v>1</v>
      </c>
      <c r="S184" s="820">
        <v>1</v>
      </c>
      <c r="T184" s="819">
        <v>1</v>
      </c>
      <c r="U184" s="821">
        <v>1</v>
      </c>
    </row>
    <row r="185" spans="1:21" ht="14.45" customHeight="1" x14ac:dyDescent="0.2">
      <c r="A185" s="814">
        <v>22</v>
      </c>
      <c r="B185" s="815" t="s">
        <v>780</v>
      </c>
      <c r="C185" s="815" t="s">
        <v>784</v>
      </c>
      <c r="D185" s="816" t="s">
        <v>1156</v>
      </c>
      <c r="E185" s="817" t="s">
        <v>799</v>
      </c>
      <c r="F185" s="815" t="s">
        <v>781</v>
      </c>
      <c r="G185" s="815" t="s">
        <v>1062</v>
      </c>
      <c r="H185" s="815" t="s">
        <v>329</v>
      </c>
      <c r="I185" s="815" t="s">
        <v>1066</v>
      </c>
      <c r="J185" s="815" t="s">
        <v>1064</v>
      </c>
      <c r="K185" s="815" t="s">
        <v>1067</v>
      </c>
      <c r="L185" s="818">
        <v>273.33</v>
      </c>
      <c r="M185" s="818">
        <v>273.33</v>
      </c>
      <c r="N185" s="815">
        <v>1</v>
      </c>
      <c r="O185" s="819">
        <v>1</v>
      </c>
      <c r="P185" s="818">
        <v>273.33</v>
      </c>
      <c r="Q185" s="820">
        <v>1</v>
      </c>
      <c r="R185" s="815">
        <v>1</v>
      </c>
      <c r="S185" s="820">
        <v>1</v>
      </c>
      <c r="T185" s="819">
        <v>1</v>
      </c>
      <c r="U185" s="821">
        <v>1</v>
      </c>
    </row>
    <row r="186" spans="1:21" ht="14.45" customHeight="1" x14ac:dyDescent="0.2">
      <c r="A186" s="814">
        <v>22</v>
      </c>
      <c r="B186" s="815" t="s">
        <v>780</v>
      </c>
      <c r="C186" s="815" t="s">
        <v>784</v>
      </c>
      <c r="D186" s="816" t="s">
        <v>1156</v>
      </c>
      <c r="E186" s="817" t="s">
        <v>799</v>
      </c>
      <c r="F186" s="815" t="s">
        <v>781</v>
      </c>
      <c r="G186" s="815" t="s">
        <v>1097</v>
      </c>
      <c r="H186" s="815" t="s">
        <v>329</v>
      </c>
      <c r="I186" s="815" t="s">
        <v>1098</v>
      </c>
      <c r="J186" s="815" t="s">
        <v>1099</v>
      </c>
      <c r="K186" s="815" t="s">
        <v>1100</v>
      </c>
      <c r="L186" s="818">
        <v>34.93</v>
      </c>
      <c r="M186" s="818">
        <v>34.93</v>
      </c>
      <c r="N186" s="815">
        <v>1</v>
      </c>
      <c r="O186" s="819">
        <v>1</v>
      </c>
      <c r="P186" s="818">
        <v>34.93</v>
      </c>
      <c r="Q186" s="820">
        <v>1</v>
      </c>
      <c r="R186" s="815">
        <v>1</v>
      </c>
      <c r="S186" s="820">
        <v>1</v>
      </c>
      <c r="T186" s="819">
        <v>1</v>
      </c>
      <c r="U186" s="821">
        <v>1</v>
      </c>
    </row>
    <row r="187" spans="1:21" ht="14.45" customHeight="1" x14ac:dyDescent="0.2">
      <c r="A187" s="814">
        <v>22</v>
      </c>
      <c r="B187" s="815" t="s">
        <v>780</v>
      </c>
      <c r="C187" s="815" t="s">
        <v>784</v>
      </c>
      <c r="D187" s="816" t="s">
        <v>1156</v>
      </c>
      <c r="E187" s="817" t="s">
        <v>799</v>
      </c>
      <c r="F187" s="815" t="s">
        <v>781</v>
      </c>
      <c r="G187" s="815" t="s">
        <v>1101</v>
      </c>
      <c r="H187" s="815" t="s">
        <v>329</v>
      </c>
      <c r="I187" s="815" t="s">
        <v>1102</v>
      </c>
      <c r="J187" s="815" t="s">
        <v>1103</v>
      </c>
      <c r="K187" s="815" t="s">
        <v>1104</v>
      </c>
      <c r="L187" s="818">
        <v>0</v>
      </c>
      <c r="M187" s="818">
        <v>0</v>
      </c>
      <c r="N187" s="815">
        <v>1</v>
      </c>
      <c r="O187" s="819">
        <v>1</v>
      </c>
      <c r="P187" s="818">
        <v>0</v>
      </c>
      <c r="Q187" s="820"/>
      <c r="R187" s="815">
        <v>1</v>
      </c>
      <c r="S187" s="820">
        <v>1</v>
      </c>
      <c r="T187" s="819">
        <v>1</v>
      </c>
      <c r="U187" s="821">
        <v>1</v>
      </c>
    </row>
    <row r="188" spans="1:21" ht="14.45" customHeight="1" x14ac:dyDescent="0.2">
      <c r="A188" s="814">
        <v>22</v>
      </c>
      <c r="B188" s="815" t="s">
        <v>780</v>
      </c>
      <c r="C188" s="815" t="s">
        <v>784</v>
      </c>
      <c r="D188" s="816" t="s">
        <v>1156</v>
      </c>
      <c r="E188" s="817" t="s">
        <v>799</v>
      </c>
      <c r="F188" s="815" t="s">
        <v>781</v>
      </c>
      <c r="G188" s="815" t="s">
        <v>1105</v>
      </c>
      <c r="H188" s="815" t="s">
        <v>329</v>
      </c>
      <c r="I188" s="815" t="s">
        <v>1106</v>
      </c>
      <c r="J188" s="815" t="s">
        <v>645</v>
      </c>
      <c r="K188" s="815" t="s">
        <v>1107</v>
      </c>
      <c r="L188" s="818">
        <v>144.19</v>
      </c>
      <c r="M188" s="818">
        <v>144.19</v>
      </c>
      <c r="N188" s="815">
        <v>1</v>
      </c>
      <c r="O188" s="819">
        <v>1</v>
      </c>
      <c r="P188" s="818">
        <v>144.19</v>
      </c>
      <c r="Q188" s="820">
        <v>1</v>
      </c>
      <c r="R188" s="815">
        <v>1</v>
      </c>
      <c r="S188" s="820">
        <v>1</v>
      </c>
      <c r="T188" s="819">
        <v>1</v>
      </c>
      <c r="U188" s="821">
        <v>1</v>
      </c>
    </row>
    <row r="189" spans="1:21" ht="14.45" customHeight="1" x14ac:dyDescent="0.2">
      <c r="A189" s="814">
        <v>22</v>
      </c>
      <c r="B189" s="815" t="s">
        <v>780</v>
      </c>
      <c r="C189" s="815" t="s">
        <v>784</v>
      </c>
      <c r="D189" s="816" t="s">
        <v>1156</v>
      </c>
      <c r="E189" s="817" t="s">
        <v>799</v>
      </c>
      <c r="F189" s="815" t="s">
        <v>781</v>
      </c>
      <c r="G189" s="815" t="s">
        <v>1068</v>
      </c>
      <c r="H189" s="815" t="s">
        <v>329</v>
      </c>
      <c r="I189" s="815" t="s">
        <v>1069</v>
      </c>
      <c r="J189" s="815" t="s">
        <v>1070</v>
      </c>
      <c r="K189" s="815" t="s">
        <v>1071</v>
      </c>
      <c r="L189" s="818">
        <v>42.14</v>
      </c>
      <c r="M189" s="818">
        <v>42.14</v>
      </c>
      <c r="N189" s="815">
        <v>1</v>
      </c>
      <c r="O189" s="819">
        <v>1</v>
      </c>
      <c r="P189" s="818">
        <v>42.14</v>
      </c>
      <c r="Q189" s="820">
        <v>1</v>
      </c>
      <c r="R189" s="815">
        <v>1</v>
      </c>
      <c r="S189" s="820">
        <v>1</v>
      </c>
      <c r="T189" s="819">
        <v>1</v>
      </c>
      <c r="U189" s="821">
        <v>1</v>
      </c>
    </row>
    <row r="190" spans="1:21" ht="14.45" customHeight="1" x14ac:dyDescent="0.2">
      <c r="A190" s="814">
        <v>22</v>
      </c>
      <c r="B190" s="815" t="s">
        <v>780</v>
      </c>
      <c r="C190" s="815" t="s">
        <v>784</v>
      </c>
      <c r="D190" s="816" t="s">
        <v>1156</v>
      </c>
      <c r="E190" s="817" t="s">
        <v>799</v>
      </c>
      <c r="F190" s="815" t="s">
        <v>781</v>
      </c>
      <c r="G190" s="815" t="s">
        <v>831</v>
      </c>
      <c r="H190" s="815" t="s">
        <v>329</v>
      </c>
      <c r="I190" s="815" t="s">
        <v>832</v>
      </c>
      <c r="J190" s="815" t="s">
        <v>595</v>
      </c>
      <c r="K190" s="815" t="s">
        <v>833</v>
      </c>
      <c r="L190" s="818">
        <v>57.64</v>
      </c>
      <c r="M190" s="818">
        <v>57.64</v>
      </c>
      <c r="N190" s="815">
        <v>1</v>
      </c>
      <c r="O190" s="819">
        <v>1</v>
      </c>
      <c r="P190" s="818"/>
      <c r="Q190" s="820">
        <v>0</v>
      </c>
      <c r="R190" s="815"/>
      <c r="S190" s="820">
        <v>0</v>
      </c>
      <c r="T190" s="819"/>
      <c r="U190" s="821">
        <v>0</v>
      </c>
    </row>
    <row r="191" spans="1:21" ht="14.45" customHeight="1" x14ac:dyDescent="0.2">
      <c r="A191" s="814">
        <v>22</v>
      </c>
      <c r="B191" s="815" t="s">
        <v>780</v>
      </c>
      <c r="C191" s="815" t="s">
        <v>784</v>
      </c>
      <c r="D191" s="816" t="s">
        <v>1156</v>
      </c>
      <c r="E191" s="817" t="s">
        <v>799</v>
      </c>
      <c r="F191" s="815" t="s">
        <v>781</v>
      </c>
      <c r="G191" s="815" t="s">
        <v>831</v>
      </c>
      <c r="H191" s="815" t="s">
        <v>329</v>
      </c>
      <c r="I191" s="815" t="s">
        <v>832</v>
      </c>
      <c r="J191" s="815" t="s">
        <v>595</v>
      </c>
      <c r="K191" s="815" t="s">
        <v>833</v>
      </c>
      <c r="L191" s="818">
        <v>27.37</v>
      </c>
      <c r="M191" s="818">
        <v>27.37</v>
      </c>
      <c r="N191" s="815">
        <v>1</v>
      </c>
      <c r="O191" s="819">
        <v>0.5</v>
      </c>
      <c r="P191" s="818"/>
      <c r="Q191" s="820">
        <v>0</v>
      </c>
      <c r="R191" s="815"/>
      <c r="S191" s="820">
        <v>0</v>
      </c>
      <c r="T191" s="819"/>
      <c r="U191" s="821">
        <v>0</v>
      </c>
    </row>
    <row r="192" spans="1:21" ht="14.45" customHeight="1" x14ac:dyDescent="0.2">
      <c r="A192" s="814">
        <v>22</v>
      </c>
      <c r="B192" s="815" t="s">
        <v>780</v>
      </c>
      <c r="C192" s="815" t="s">
        <v>784</v>
      </c>
      <c r="D192" s="816" t="s">
        <v>1156</v>
      </c>
      <c r="E192" s="817" t="s">
        <v>799</v>
      </c>
      <c r="F192" s="815" t="s">
        <v>781</v>
      </c>
      <c r="G192" s="815" t="s">
        <v>839</v>
      </c>
      <c r="H192" s="815" t="s">
        <v>329</v>
      </c>
      <c r="I192" s="815" t="s">
        <v>843</v>
      </c>
      <c r="J192" s="815" t="s">
        <v>841</v>
      </c>
      <c r="K192" s="815" t="s">
        <v>844</v>
      </c>
      <c r="L192" s="818">
        <v>97.76</v>
      </c>
      <c r="M192" s="818">
        <v>97.76</v>
      </c>
      <c r="N192" s="815">
        <v>1</v>
      </c>
      <c r="O192" s="819">
        <v>0.5</v>
      </c>
      <c r="P192" s="818">
        <v>97.76</v>
      </c>
      <c r="Q192" s="820">
        <v>1</v>
      </c>
      <c r="R192" s="815">
        <v>1</v>
      </c>
      <c r="S192" s="820">
        <v>1</v>
      </c>
      <c r="T192" s="819">
        <v>0.5</v>
      </c>
      <c r="U192" s="821">
        <v>1</v>
      </c>
    </row>
    <row r="193" spans="1:21" ht="14.45" customHeight="1" x14ac:dyDescent="0.2">
      <c r="A193" s="814">
        <v>22</v>
      </c>
      <c r="B193" s="815" t="s">
        <v>780</v>
      </c>
      <c r="C193" s="815" t="s">
        <v>784</v>
      </c>
      <c r="D193" s="816" t="s">
        <v>1156</v>
      </c>
      <c r="E193" s="817" t="s">
        <v>799</v>
      </c>
      <c r="F193" s="815" t="s">
        <v>781</v>
      </c>
      <c r="G193" s="815" t="s">
        <v>855</v>
      </c>
      <c r="H193" s="815" t="s">
        <v>329</v>
      </c>
      <c r="I193" s="815" t="s">
        <v>1108</v>
      </c>
      <c r="J193" s="815" t="s">
        <v>1109</v>
      </c>
      <c r="K193" s="815" t="s">
        <v>1110</v>
      </c>
      <c r="L193" s="818">
        <v>43.85</v>
      </c>
      <c r="M193" s="818">
        <v>43.85</v>
      </c>
      <c r="N193" s="815">
        <v>1</v>
      </c>
      <c r="O193" s="819">
        <v>1</v>
      </c>
      <c r="P193" s="818"/>
      <c r="Q193" s="820">
        <v>0</v>
      </c>
      <c r="R193" s="815"/>
      <c r="S193" s="820">
        <v>0</v>
      </c>
      <c r="T193" s="819"/>
      <c r="U193" s="821">
        <v>0</v>
      </c>
    </row>
    <row r="194" spans="1:21" ht="14.45" customHeight="1" x14ac:dyDescent="0.2">
      <c r="A194" s="814">
        <v>22</v>
      </c>
      <c r="B194" s="815" t="s">
        <v>780</v>
      </c>
      <c r="C194" s="815" t="s">
        <v>784</v>
      </c>
      <c r="D194" s="816" t="s">
        <v>1156</v>
      </c>
      <c r="E194" s="817" t="s">
        <v>799</v>
      </c>
      <c r="F194" s="815" t="s">
        <v>781</v>
      </c>
      <c r="G194" s="815" t="s">
        <v>1111</v>
      </c>
      <c r="H194" s="815" t="s">
        <v>329</v>
      </c>
      <c r="I194" s="815" t="s">
        <v>1112</v>
      </c>
      <c r="J194" s="815" t="s">
        <v>1113</v>
      </c>
      <c r="K194" s="815" t="s">
        <v>1114</v>
      </c>
      <c r="L194" s="818">
        <v>25.5</v>
      </c>
      <c r="M194" s="818">
        <v>25.5</v>
      </c>
      <c r="N194" s="815">
        <v>1</v>
      </c>
      <c r="O194" s="819">
        <v>1</v>
      </c>
      <c r="P194" s="818">
        <v>25.5</v>
      </c>
      <c r="Q194" s="820">
        <v>1</v>
      </c>
      <c r="R194" s="815">
        <v>1</v>
      </c>
      <c r="S194" s="820">
        <v>1</v>
      </c>
      <c r="T194" s="819">
        <v>1</v>
      </c>
      <c r="U194" s="821">
        <v>1</v>
      </c>
    </row>
    <row r="195" spans="1:21" ht="14.45" customHeight="1" x14ac:dyDescent="0.2">
      <c r="A195" s="814">
        <v>22</v>
      </c>
      <c r="B195" s="815" t="s">
        <v>780</v>
      </c>
      <c r="C195" s="815" t="s">
        <v>784</v>
      </c>
      <c r="D195" s="816" t="s">
        <v>1156</v>
      </c>
      <c r="E195" s="817" t="s">
        <v>799</v>
      </c>
      <c r="F195" s="815" t="s">
        <v>781</v>
      </c>
      <c r="G195" s="815" t="s">
        <v>1115</v>
      </c>
      <c r="H195" s="815" t="s">
        <v>329</v>
      </c>
      <c r="I195" s="815" t="s">
        <v>1116</v>
      </c>
      <c r="J195" s="815" t="s">
        <v>1117</v>
      </c>
      <c r="K195" s="815" t="s">
        <v>770</v>
      </c>
      <c r="L195" s="818">
        <v>192.28</v>
      </c>
      <c r="M195" s="818">
        <v>192.28</v>
      </c>
      <c r="N195" s="815">
        <v>1</v>
      </c>
      <c r="O195" s="819">
        <v>1</v>
      </c>
      <c r="P195" s="818">
        <v>192.28</v>
      </c>
      <c r="Q195" s="820">
        <v>1</v>
      </c>
      <c r="R195" s="815">
        <v>1</v>
      </c>
      <c r="S195" s="820">
        <v>1</v>
      </c>
      <c r="T195" s="819">
        <v>1</v>
      </c>
      <c r="U195" s="821">
        <v>1</v>
      </c>
    </row>
    <row r="196" spans="1:21" ht="14.45" customHeight="1" x14ac:dyDescent="0.2">
      <c r="A196" s="814">
        <v>22</v>
      </c>
      <c r="B196" s="815" t="s">
        <v>780</v>
      </c>
      <c r="C196" s="815" t="s">
        <v>784</v>
      </c>
      <c r="D196" s="816" t="s">
        <v>1156</v>
      </c>
      <c r="E196" s="817" t="s">
        <v>799</v>
      </c>
      <c r="F196" s="815" t="s">
        <v>781</v>
      </c>
      <c r="G196" s="815" t="s">
        <v>860</v>
      </c>
      <c r="H196" s="815" t="s">
        <v>586</v>
      </c>
      <c r="I196" s="815" t="s">
        <v>861</v>
      </c>
      <c r="J196" s="815" t="s">
        <v>862</v>
      </c>
      <c r="K196" s="815" t="s">
        <v>863</v>
      </c>
      <c r="L196" s="818">
        <v>414.07</v>
      </c>
      <c r="M196" s="818">
        <v>414.07</v>
      </c>
      <c r="N196" s="815">
        <v>1</v>
      </c>
      <c r="O196" s="819">
        <v>0.5</v>
      </c>
      <c r="P196" s="818">
        <v>414.07</v>
      </c>
      <c r="Q196" s="820">
        <v>1</v>
      </c>
      <c r="R196" s="815">
        <v>1</v>
      </c>
      <c r="S196" s="820">
        <v>1</v>
      </c>
      <c r="T196" s="819">
        <v>0.5</v>
      </c>
      <c r="U196" s="821">
        <v>1</v>
      </c>
    </row>
    <row r="197" spans="1:21" ht="14.45" customHeight="1" x14ac:dyDescent="0.2">
      <c r="A197" s="814">
        <v>22</v>
      </c>
      <c r="B197" s="815" t="s">
        <v>780</v>
      </c>
      <c r="C197" s="815" t="s">
        <v>784</v>
      </c>
      <c r="D197" s="816" t="s">
        <v>1156</v>
      </c>
      <c r="E197" s="817" t="s">
        <v>799</v>
      </c>
      <c r="F197" s="815" t="s">
        <v>781</v>
      </c>
      <c r="G197" s="815" t="s">
        <v>864</v>
      </c>
      <c r="H197" s="815" t="s">
        <v>329</v>
      </c>
      <c r="I197" s="815" t="s">
        <v>865</v>
      </c>
      <c r="J197" s="815" t="s">
        <v>587</v>
      </c>
      <c r="K197" s="815" t="s">
        <v>866</v>
      </c>
      <c r="L197" s="818">
        <v>74.08</v>
      </c>
      <c r="M197" s="818">
        <v>148.16</v>
      </c>
      <c r="N197" s="815">
        <v>2</v>
      </c>
      <c r="O197" s="819">
        <v>2</v>
      </c>
      <c r="P197" s="818"/>
      <c r="Q197" s="820">
        <v>0</v>
      </c>
      <c r="R197" s="815"/>
      <c r="S197" s="820">
        <v>0</v>
      </c>
      <c r="T197" s="819"/>
      <c r="U197" s="821">
        <v>0</v>
      </c>
    </row>
    <row r="198" spans="1:21" ht="14.45" customHeight="1" x14ac:dyDescent="0.2">
      <c r="A198" s="814">
        <v>22</v>
      </c>
      <c r="B198" s="815" t="s">
        <v>780</v>
      </c>
      <c r="C198" s="815" t="s">
        <v>784</v>
      </c>
      <c r="D198" s="816" t="s">
        <v>1156</v>
      </c>
      <c r="E198" s="817" t="s">
        <v>799</v>
      </c>
      <c r="F198" s="815" t="s">
        <v>781</v>
      </c>
      <c r="G198" s="815" t="s">
        <v>864</v>
      </c>
      <c r="H198" s="815" t="s">
        <v>329</v>
      </c>
      <c r="I198" s="815" t="s">
        <v>757</v>
      </c>
      <c r="J198" s="815" t="s">
        <v>587</v>
      </c>
      <c r="K198" s="815" t="s">
        <v>590</v>
      </c>
      <c r="L198" s="818">
        <v>94.28</v>
      </c>
      <c r="M198" s="818">
        <v>1319.9199999999998</v>
      </c>
      <c r="N198" s="815">
        <v>14</v>
      </c>
      <c r="O198" s="819">
        <v>13.5</v>
      </c>
      <c r="P198" s="818">
        <v>565.67999999999995</v>
      </c>
      <c r="Q198" s="820">
        <v>0.4285714285714286</v>
      </c>
      <c r="R198" s="815">
        <v>6</v>
      </c>
      <c r="S198" s="820">
        <v>0.42857142857142855</v>
      </c>
      <c r="T198" s="819">
        <v>5.5</v>
      </c>
      <c r="U198" s="821">
        <v>0.40740740740740738</v>
      </c>
    </row>
    <row r="199" spans="1:21" ht="14.45" customHeight="1" x14ac:dyDescent="0.2">
      <c r="A199" s="814">
        <v>22</v>
      </c>
      <c r="B199" s="815" t="s">
        <v>780</v>
      </c>
      <c r="C199" s="815" t="s">
        <v>784</v>
      </c>
      <c r="D199" s="816" t="s">
        <v>1156</v>
      </c>
      <c r="E199" s="817" t="s">
        <v>799</v>
      </c>
      <c r="F199" s="815" t="s">
        <v>781</v>
      </c>
      <c r="G199" s="815" t="s">
        <v>864</v>
      </c>
      <c r="H199" s="815" t="s">
        <v>329</v>
      </c>
      <c r="I199" s="815" t="s">
        <v>867</v>
      </c>
      <c r="J199" s="815" t="s">
        <v>587</v>
      </c>
      <c r="K199" s="815" t="s">
        <v>868</v>
      </c>
      <c r="L199" s="818">
        <v>168.36</v>
      </c>
      <c r="M199" s="818">
        <v>1178.52</v>
      </c>
      <c r="N199" s="815">
        <v>7</v>
      </c>
      <c r="O199" s="819">
        <v>6.5</v>
      </c>
      <c r="P199" s="818">
        <v>168.36</v>
      </c>
      <c r="Q199" s="820">
        <v>0.14285714285714288</v>
      </c>
      <c r="R199" s="815">
        <v>1</v>
      </c>
      <c r="S199" s="820">
        <v>0.14285714285714285</v>
      </c>
      <c r="T199" s="819">
        <v>1</v>
      </c>
      <c r="U199" s="821">
        <v>0.15384615384615385</v>
      </c>
    </row>
    <row r="200" spans="1:21" ht="14.45" customHeight="1" x14ac:dyDescent="0.2">
      <c r="A200" s="814">
        <v>22</v>
      </c>
      <c r="B200" s="815" t="s">
        <v>780</v>
      </c>
      <c r="C200" s="815" t="s">
        <v>784</v>
      </c>
      <c r="D200" s="816" t="s">
        <v>1156</v>
      </c>
      <c r="E200" s="817" t="s">
        <v>799</v>
      </c>
      <c r="F200" s="815" t="s">
        <v>781</v>
      </c>
      <c r="G200" s="815" t="s">
        <v>864</v>
      </c>
      <c r="H200" s="815" t="s">
        <v>329</v>
      </c>
      <c r="I200" s="815" t="s">
        <v>869</v>
      </c>
      <c r="J200" s="815" t="s">
        <v>587</v>
      </c>
      <c r="K200" s="815" t="s">
        <v>870</v>
      </c>
      <c r="L200" s="818">
        <v>115.33</v>
      </c>
      <c r="M200" s="818">
        <v>1268.6300000000001</v>
      </c>
      <c r="N200" s="815">
        <v>11</v>
      </c>
      <c r="O200" s="819">
        <v>10</v>
      </c>
      <c r="P200" s="818">
        <v>461.32</v>
      </c>
      <c r="Q200" s="820">
        <v>0.36363636363636359</v>
      </c>
      <c r="R200" s="815">
        <v>4</v>
      </c>
      <c r="S200" s="820">
        <v>0.36363636363636365</v>
      </c>
      <c r="T200" s="819">
        <v>3</v>
      </c>
      <c r="U200" s="821">
        <v>0.3</v>
      </c>
    </row>
    <row r="201" spans="1:21" ht="14.45" customHeight="1" x14ac:dyDescent="0.2">
      <c r="A201" s="814">
        <v>22</v>
      </c>
      <c r="B201" s="815" t="s">
        <v>780</v>
      </c>
      <c r="C201" s="815" t="s">
        <v>784</v>
      </c>
      <c r="D201" s="816" t="s">
        <v>1156</v>
      </c>
      <c r="E201" s="817" t="s">
        <v>799</v>
      </c>
      <c r="F201" s="815" t="s">
        <v>781</v>
      </c>
      <c r="G201" s="815" t="s">
        <v>864</v>
      </c>
      <c r="H201" s="815" t="s">
        <v>586</v>
      </c>
      <c r="I201" s="815" t="s">
        <v>871</v>
      </c>
      <c r="J201" s="815" t="s">
        <v>759</v>
      </c>
      <c r="K201" s="815" t="s">
        <v>872</v>
      </c>
      <c r="L201" s="818">
        <v>105.23</v>
      </c>
      <c r="M201" s="818">
        <v>4314.43</v>
      </c>
      <c r="N201" s="815">
        <v>41</v>
      </c>
      <c r="O201" s="819">
        <v>36.5</v>
      </c>
      <c r="P201" s="818">
        <v>1262.76</v>
      </c>
      <c r="Q201" s="820">
        <v>0.29268292682926828</v>
      </c>
      <c r="R201" s="815">
        <v>12</v>
      </c>
      <c r="S201" s="820">
        <v>0.29268292682926828</v>
      </c>
      <c r="T201" s="819">
        <v>9.5</v>
      </c>
      <c r="U201" s="821">
        <v>0.26027397260273971</v>
      </c>
    </row>
    <row r="202" spans="1:21" ht="14.45" customHeight="1" x14ac:dyDescent="0.2">
      <c r="A202" s="814">
        <v>22</v>
      </c>
      <c r="B202" s="815" t="s">
        <v>780</v>
      </c>
      <c r="C202" s="815" t="s">
        <v>784</v>
      </c>
      <c r="D202" s="816" t="s">
        <v>1156</v>
      </c>
      <c r="E202" s="817" t="s">
        <v>799</v>
      </c>
      <c r="F202" s="815" t="s">
        <v>781</v>
      </c>
      <c r="G202" s="815" t="s">
        <v>864</v>
      </c>
      <c r="H202" s="815" t="s">
        <v>586</v>
      </c>
      <c r="I202" s="815" t="s">
        <v>873</v>
      </c>
      <c r="J202" s="815" t="s">
        <v>759</v>
      </c>
      <c r="K202" s="815" t="s">
        <v>874</v>
      </c>
      <c r="L202" s="818">
        <v>126.27</v>
      </c>
      <c r="M202" s="818">
        <v>8838.9000000000033</v>
      </c>
      <c r="N202" s="815">
        <v>70</v>
      </c>
      <c r="O202" s="819">
        <v>66.5</v>
      </c>
      <c r="P202" s="818">
        <v>3535.56</v>
      </c>
      <c r="Q202" s="820">
        <v>0.39999999999999986</v>
      </c>
      <c r="R202" s="815">
        <v>28</v>
      </c>
      <c r="S202" s="820">
        <v>0.4</v>
      </c>
      <c r="T202" s="819">
        <v>27</v>
      </c>
      <c r="U202" s="821">
        <v>0.40601503759398494</v>
      </c>
    </row>
    <row r="203" spans="1:21" ht="14.45" customHeight="1" x14ac:dyDescent="0.2">
      <c r="A203" s="814">
        <v>22</v>
      </c>
      <c r="B203" s="815" t="s">
        <v>780</v>
      </c>
      <c r="C203" s="815" t="s">
        <v>784</v>
      </c>
      <c r="D203" s="816" t="s">
        <v>1156</v>
      </c>
      <c r="E203" s="817" t="s">
        <v>799</v>
      </c>
      <c r="F203" s="815" t="s">
        <v>781</v>
      </c>
      <c r="G203" s="815" t="s">
        <v>864</v>
      </c>
      <c r="H203" s="815" t="s">
        <v>586</v>
      </c>
      <c r="I203" s="815" t="s">
        <v>875</v>
      </c>
      <c r="J203" s="815" t="s">
        <v>759</v>
      </c>
      <c r="K203" s="815" t="s">
        <v>876</v>
      </c>
      <c r="L203" s="818">
        <v>63.14</v>
      </c>
      <c r="M203" s="818">
        <v>694.54</v>
      </c>
      <c r="N203" s="815">
        <v>11</v>
      </c>
      <c r="O203" s="819">
        <v>10.5</v>
      </c>
      <c r="P203" s="818">
        <v>189.42000000000002</v>
      </c>
      <c r="Q203" s="820">
        <v>0.27272727272727276</v>
      </c>
      <c r="R203" s="815">
        <v>3</v>
      </c>
      <c r="S203" s="820">
        <v>0.27272727272727271</v>
      </c>
      <c r="T203" s="819">
        <v>3</v>
      </c>
      <c r="U203" s="821">
        <v>0.2857142857142857</v>
      </c>
    </row>
    <row r="204" spans="1:21" ht="14.45" customHeight="1" x14ac:dyDescent="0.2">
      <c r="A204" s="814">
        <v>22</v>
      </c>
      <c r="B204" s="815" t="s">
        <v>780</v>
      </c>
      <c r="C204" s="815" t="s">
        <v>784</v>
      </c>
      <c r="D204" s="816" t="s">
        <v>1156</v>
      </c>
      <c r="E204" s="817" t="s">
        <v>799</v>
      </c>
      <c r="F204" s="815" t="s">
        <v>781</v>
      </c>
      <c r="G204" s="815" t="s">
        <v>864</v>
      </c>
      <c r="H204" s="815" t="s">
        <v>586</v>
      </c>
      <c r="I204" s="815" t="s">
        <v>761</v>
      </c>
      <c r="J204" s="815" t="s">
        <v>759</v>
      </c>
      <c r="K204" s="815" t="s">
        <v>762</v>
      </c>
      <c r="L204" s="818">
        <v>84.18</v>
      </c>
      <c r="M204" s="818">
        <v>6986.9400000000005</v>
      </c>
      <c r="N204" s="815">
        <v>83</v>
      </c>
      <c r="O204" s="819">
        <v>69.5</v>
      </c>
      <c r="P204" s="818">
        <v>2188.6800000000007</v>
      </c>
      <c r="Q204" s="820">
        <v>0.31325301204819284</v>
      </c>
      <c r="R204" s="815">
        <v>26</v>
      </c>
      <c r="S204" s="820">
        <v>0.31325301204819278</v>
      </c>
      <c r="T204" s="819">
        <v>21</v>
      </c>
      <c r="U204" s="821">
        <v>0.30215827338129497</v>
      </c>
    </row>
    <row r="205" spans="1:21" ht="14.45" customHeight="1" x14ac:dyDescent="0.2">
      <c r="A205" s="814">
        <v>22</v>
      </c>
      <c r="B205" s="815" t="s">
        <v>780</v>
      </c>
      <c r="C205" s="815" t="s">
        <v>784</v>
      </c>
      <c r="D205" s="816" t="s">
        <v>1156</v>
      </c>
      <c r="E205" s="817" t="s">
        <v>799</v>
      </c>
      <c r="F205" s="815" t="s">
        <v>781</v>
      </c>
      <c r="G205" s="815" t="s">
        <v>864</v>
      </c>
      <c r="H205" s="815" t="s">
        <v>329</v>
      </c>
      <c r="I205" s="815" t="s">
        <v>877</v>
      </c>
      <c r="J205" s="815" t="s">
        <v>587</v>
      </c>
      <c r="K205" s="815" t="s">
        <v>878</v>
      </c>
      <c r="L205" s="818">
        <v>63.14</v>
      </c>
      <c r="M205" s="818">
        <v>252.56</v>
      </c>
      <c r="N205" s="815">
        <v>4</v>
      </c>
      <c r="O205" s="819">
        <v>4</v>
      </c>
      <c r="P205" s="818">
        <v>126.28</v>
      </c>
      <c r="Q205" s="820">
        <v>0.5</v>
      </c>
      <c r="R205" s="815">
        <v>2</v>
      </c>
      <c r="S205" s="820">
        <v>0.5</v>
      </c>
      <c r="T205" s="819">
        <v>2</v>
      </c>
      <c r="U205" s="821">
        <v>0.5</v>
      </c>
    </row>
    <row r="206" spans="1:21" ht="14.45" customHeight="1" x14ac:dyDescent="0.2">
      <c r="A206" s="814">
        <v>22</v>
      </c>
      <c r="B206" s="815" t="s">
        <v>780</v>
      </c>
      <c r="C206" s="815" t="s">
        <v>784</v>
      </c>
      <c r="D206" s="816" t="s">
        <v>1156</v>
      </c>
      <c r="E206" s="817" t="s">
        <v>799</v>
      </c>
      <c r="F206" s="815" t="s">
        <v>781</v>
      </c>
      <c r="G206" s="815" t="s">
        <v>864</v>
      </c>
      <c r="H206" s="815" t="s">
        <v>329</v>
      </c>
      <c r="I206" s="815" t="s">
        <v>879</v>
      </c>
      <c r="J206" s="815" t="s">
        <v>587</v>
      </c>
      <c r="K206" s="815" t="s">
        <v>880</v>
      </c>
      <c r="L206" s="818">
        <v>105.23</v>
      </c>
      <c r="M206" s="818">
        <v>1578.45</v>
      </c>
      <c r="N206" s="815">
        <v>15</v>
      </c>
      <c r="O206" s="819">
        <v>13</v>
      </c>
      <c r="P206" s="818">
        <v>420.92</v>
      </c>
      <c r="Q206" s="820">
        <v>0.26666666666666666</v>
      </c>
      <c r="R206" s="815">
        <v>4</v>
      </c>
      <c r="S206" s="820">
        <v>0.26666666666666666</v>
      </c>
      <c r="T206" s="819">
        <v>4</v>
      </c>
      <c r="U206" s="821">
        <v>0.30769230769230771</v>
      </c>
    </row>
    <row r="207" spans="1:21" ht="14.45" customHeight="1" x14ac:dyDescent="0.2">
      <c r="A207" s="814">
        <v>22</v>
      </c>
      <c r="B207" s="815" t="s">
        <v>780</v>
      </c>
      <c r="C207" s="815" t="s">
        <v>784</v>
      </c>
      <c r="D207" s="816" t="s">
        <v>1156</v>
      </c>
      <c r="E207" s="817" t="s">
        <v>799</v>
      </c>
      <c r="F207" s="815" t="s">
        <v>781</v>
      </c>
      <c r="G207" s="815" t="s">
        <v>864</v>
      </c>
      <c r="H207" s="815" t="s">
        <v>329</v>
      </c>
      <c r="I207" s="815" t="s">
        <v>881</v>
      </c>
      <c r="J207" s="815" t="s">
        <v>587</v>
      </c>
      <c r="K207" s="815" t="s">
        <v>765</v>
      </c>
      <c r="L207" s="818">
        <v>49.08</v>
      </c>
      <c r="M207" s="818">
        <v>49.08</v>
      </c>
      <c r="N207" s="815">
        <v>1</v>
      </c>
      <c r="O207" s="819">
        <v>0.5</v>
      </c>
      <c r="P207" s="818"/>
      <c r="Q207" s="820">
        <v>0</v>
      </c>
      <c r="R207" s="815"/>
      <c r="S207" s="820">
        <v>0</v>
      </c>
      <c r="T207" s="819"/>
      <c r="U207" s="821">
        <v>0</v>
      </c>
    </row>
    <row r="208" spans="1:21" ht="14.45" customHeight="1" x14ac:dyDescent="0.2">
      <c r="A208" s="814">
        <v>22</v>
      </c>
      <c r="B208" s="815" t="s">
        <v>780</v>
      </c>
      <c r="C208" s="815" t="s">
        <v>784</v>
      </c>
      <c r="D208" s="816" t="s">
        <v>1156</v>
      </c>
      <c r="E208" s="817" t="s">
        <v>799</v>
      </c>
      <c r="F208" s="815" t="s">
        <v>781</v>
      </c>
      <c r="G208" s="815" t="s">
        <v>864</v>
      </c>
      <c r="H208" s="815" t="s">
        <v>329</v>
      </c>
      <c r="I208" s="815" t="s">
        <v>882</v>
      </c>
      <c r="J208" s="815" t="s">
        <v>587</v>
      </c>
      <c r="K208" s="815" t="s">
        <v>883</v>
      </c>
      <c r="L208" s="818">
        <v>126.27</v>
      </c>
      <c r="M208" s="818">
        <v>1388.97</v>
      </c>
      <c r="N208" s="815">
        <v>11</v>
      </c>
      <c r="O208" s="819">
        <v>10</v>
      </c>
      <c r="P208" s="818">
        <v>252.54</v>
      </c>
      <c r="Q208" s="820">
        <v>0.1818181818181818</v>
      </c>
      <c r="R208" s="815">
        <v>2</v>
      </c>
      <c r="S208" s="820">
        <v>0.18181818181818182</v>
      </c>
      <c r="T208" s="819">
        <v>2</v>
      </c>
      <c r="U208" s="821">
        <v>0.2</v>
      </c>
    </row>
    <row r="209" spans="1:21" ht="14.45" customHeight="1" x14ac:dyDescent="0.2">
      <c r="A209" s="814">
        <v>22</v>
      </c>
      <c r="B209" s="815" t="s">
        <v>780</v>
      </c>
      <c r="C209" s="815" t="s">
        <v>784</v>
      </c>
      <c r="D209" s="816" t="s">
        <v>1156</v>
      </c>
      <c r="E209" s="817" t="s">
        <v>799</v>
      </c>
      <c r="F209" s="815" t="s">
        <v>781</v>
      </c>
      <c r="G209" s="815" t="s">
        <v>864</v>
      </c>
      <c r="H209" s="815" t="s">
        <v>329</v>
      </c>
      <c r="I209" s="815" t="s">
        <v>884</v>
      </c>
      <c r="J209" s="815" t="s">
        <v>587</v>
      </c>
      <c r="K209" s="815" t="s">
        <v>588</v>
      </c>
      <c r="L209" s="818">
        <v>84.18</v>
      </c>
      <c r="M209" s="818">
        <v>2020.3200000000008</v>
      </c>
      <c r="N209" s="815">
        <v>24</v>
      </c>
      <c r="O209" s="819">
        <v>22</v>
      </c>
      <c r="P209" s="818">
        <v>420.90000000000003</v>
      </c>
      <c r="Q209" s="820">
        <v>0.20833333333333326</v>
      </c>
      <c r="R209" s="815">
        <v>5</v>
      </c>
      <c r="S209" s="820">
        <v>0.20833333333333334</v>
      </c>
      <c r="T209" s="819">
        <v>4</v>
      </c>
      <c r="U209" s="821">
        <v>0.18181818181818182</v>
      </c>
    </row>
    <row r="210" spans="1:21" ht="14.45" customHeight="1" x14ac:dyDescent="0.2">
      <c r="A210" s="814">
        <v>22</v>
      </c>
      <c r="B210" s="815" t="s">
        <v>780</v>
      </c>
      <c r="C210" s="815" t="s">
        <v>784</v>
      </c>
      <c r="D210" s="816" t="s">
        <v>1156</v>
      </c>
      <c r="E210" s="817" t="s">
        <v>799</v>
      </c>
      <c r="F210" s="815" t="s">
        <v>781</v>
      </c>
      <c r="G210" s="815" t="s">
        <v>864</v>
      </c>
      <c r="H210" s="815" t="s">
        <v>586</v>
      </c>
      <c r="I210" s="815" t="s">
        <v>758</v>
      </c>
      <c r="J210" s="815" t="s">
        <v>759</v>
      </c>
      <c r="K210" s="815" t="s">
        <v>760</v>
      </c>
      <c r="L210" s="818">
        <v>49.08</v>
      </c>
      <c r="M210" s="818">
        <v>98.16</v>
      </c>
      <c r="N210" s="815">
        <v>2</v>
      </c>
      <c r="O210" s="819">
        <v>2</v>
      </c>
      <c r="P210" s="818">
        <v>49.08</v>
      </c>
      <c r="Q210" s="820">
        <v>0.5</v>
      </c>
      <c r="R210" s="815">
        <v>1</v>
      </c>
      <c r="S210" s="820">
        <v>0.5</v>
      </c>
      <c r="T210" s="819">
        <v>1</v>
      </c>
      <c r="U210" s="821">
        <v>0.5</v>
      </c>
    </row>
    <row r="211" spans="1:21" ht="14.45" customHeight="1" x14ac:dyDescent="0.2">
      <c r="A211" s="814">
        <v>22</v>
      </c>
      <c r="B211" s="815" t="s">
        <v>780</v>
      </c>
      <c r="C211" s="815" t="s">
        <v>784</v>
      </c>
      <c r="D211" s="816" t="s">
        <v>1156</v>
      </c>
      <c r="E211" s="817" t="s">
        <v>799</v>
      </c>
      <c r="F211" s="815" t="s">
        <v>781</v>
      </c>
      <c r="G211" s="815" t="s">
        <v>864</v>
      </c>
      <c r="H211" s="815" t="s">
        <v>586</v>
      </c>
      <c r="I211" s="815" t="s">
        <v>763</v>
      </c>
      <c r="J211" s="815" t="s">
        <v>587</v>
      </c>
      <c r="K211" s="815" t="s">
        <v>588</v>
      </c>
      <c r="L211" s="818">
        <v>84.18</v>
      </c>
      <c r="M211" s="818">
        <v>84.18</v>
      </c>
      <c r="N211" s="815">
        <v>1</v>
      </c>
      <c r="O211" s="819">
        <v>1</v>
      </c>
      <c r="P211" s="818"/>
      <c r="Q211" s="820">
        <v>0</v>
      </c>
      <c r="R211" s="815"/>
      <c r="S211" s="820">
        <v>0</v>
      </c>
      <c r="T211" s="819"/>
      <c r="U211" s="821">
        <v>0</v>
      </c>
    </row>
    <row r="212" spans="1:21" ht="14.45" customHeight="1" x14ac:dyDescent="0.2">
      <c r="A212" s="814">
        <v>22</v>
      </c>
      <c r="B212" s="815" t="s">
        <v>780</v>
      </c>
      <c r="C212" s="815" t="s">
        <v>784</v>
      </c>
      <c r="D212" s="816" t="s">
        <v>1156</v>
      </c>
      <c r="E212" s="817" t="s">
        <v>799</v>
      </c>
      <c r="F212" s="815" t="s">
        <v>781</v>
      </c>
      <c r="G212" s="815" t="s">
        <v>885</v>
      </c>
      <c r="H212" s="815" t="s">
        <v>329</v>
      </c>
      <c r="I212" s="815" t="s">
        <v>886</v>
      </c>
      <c r="J212" s="815" t="s">
        <v>887</v>
      </c>
      <c r="K212" s="815" t="s">
        <v>888</v>
      </c>
      <c r="L212" s="818">
        <v>0</v>
      </c>
      <c r="M212" s="818">
        <v>0</v>
      </c>
      <c r="N212" s="815">
        <v>13</v>
      </c>
      <c r="O212" s="819">
        <v>10</v>
      </c>
      <c r="P212" s="818">
        <v>0</v>
      </c>
      <c r="Q212" s="820"/>
      <c r="R212" s="815">
        <v>12</v>
      </c>
      <c r="S212" s="820">
        <v>0.92307692307692313</v>
      </c>
      <c r="T212" s="819">
        <v>9</v>
      </c>
      <c r="U212" s="821">
        <v>0.9</v>
      </c>
    </row>
    <row r="213" spans="1:21" ht="14.45" customHeight="1" x14ac:dyDescent="0.2">
      <c r="A213" s="814">
        <v>22</v>
      </c>
      <c r="B213" s="815" t="s">
        <v>780</v>
      </c>
      <c r="C213" s="815" t="s">
        <v>784</v>
      </c>
      <c r="D213" s="816" t="s">
        <v>1156</v>
      </c>
      <c r="E213" s="817" t="s">
        <v>797</v>
      </c>
      <c r="F213" s="815" t="s">
        <v>781</v>
      </c>
      <c r="G213" s="815" t="s">
        <v>839</v>
      </c>
      <c r="H213" s="815" t="s">
        <v>586</v>
      </c>
      <c r="I213" s="815" t="s">
        <v>845</v>
      </c>
      <c r="J213" s="815" t="s">
        <v>841</v>
      </c>
      <c r="K213" s="815" t="s">
        <v>846</v>
      </c>
      <c r="L213" s="818">
        <v>28.81</v>
      </c>
      <c r="M213" s="818">
        <v>28.81</v>
      </c>
      <c r="N213" s="815">
        <v>1</v>
      </c>
      <c r="O213" s="819">
        <v>1</v>
      </c>
      <c r="P213" s="818">
        <v>28.81</v>
      </c>
      <c r="Q213" s="820">
        <v>1</v>
      </c>
      <c r="R213" s="815">
        <v>1</v>
      </c>
      <c r="S213" s="820">
        <v>1</v>
      </c>
      <c r="T213" s="819">
        <v>1</v>
      </c>
      <c r="U213" s="821">
        <v>1</v>
      </c>
    </row>
    <row r="214" spans="1:21" ht="14.45" customHeight="1" x14ac:dyDescent="0.2">
      <c r="A214" s="814">
        <v>22</v>
      </c>
      <c r="B214" s="815" t="s">
        <v>780</v>
      </c>
      <c r="C214" s="815" t="s">
        <v>784</v>
      </c>
      <c r="D214" s="816" t="s">
        <v>1156</v>
      </c>
      <c r="E214" s="817" t="s">
        <v>797</v>
      </c>
      <c r="F214" s="815" t="s">
        <v>781</v>
      </c>
      <c r="G214" s="815" t="s">
        <v>1118</v>
      </c>
      <c r="H214" s="815" t="s">
        <v>586</v>
      </c>
      <c r="I214" s="815" t="s">
        <v>1119</v>
      </c>
      <c r="J214" s="815" t="s">
        <v>1120</v>
      </c>
      <c r="K214" s="815" t="s">
        <v>1121</v>
      </c>
      <c r="L214" s="818">
        <v>34.47</v>
      </c>
      <c r="M214" s="818">
        <v>68.94</v>
      </c>
      <c r="N214" s="815">
        <v>2</v>
      </c>
      <c r="O214" s="819">
        <v>1</v>
      </c>
      <c r="P214" s="818"/>
      <c r="Q214" s="820">
        <v>0</v>
      </c>
      <c r="R214" s="815"/>
      <c r="S214" s="820">
        <v>0</v>
      </c>
      <c r="T214" s="819"/>
      <c r="U214" s="821">
        <v>0</v>
      </c>
    </row>
    <row r="215" spans="1:21" ht="14.45" customHeight="1" x14ac:dyDescent="0.2">
      <c r="A215" s="814">
        <v>22</v>
      </c>
      <c r="B215" s="815" t="s">
        <v>780</v>
      </c>
      <c r="C215" s="815" t="s">
        <v>784</v>
      </c>
      <c r="D215" s="816" t="s">
        <v>1156</v>
      </c>
      <c r="E215" s="817" t="s">
        <v>797</v>
      </c>
      <c r="F215" s="815" t="s">
        <v>781</v>
      </c>
      <c r="G215" s="815" t="s">
        <v>859</v>
      </c>
      <c r="H215" s="815" t="s">
        <v>329</v>
      </c>
      <c r="I215" s="815" t="s">
        <v>1122</v>
      </c>
      <c r="J215" s="815" t="s">
        <v>1123</v>
      </c>
      <c r="K215" s="815" t="s">
        <v>768</v>
      </c>
      <c r="L215" s="818">
        <v>0</v>
      </c>
      <c r="M215" s="818">
        <v>0</v>
      </c>
      <c r="N215" s="815">
        <v>1</v>
      </c>
      <c r="O215" s="819">
        <v>1</v>
      </c>
      <c r="P215" s="818"/>
      <c r="Q215" s="820"/>
      <c r="R215" s="815"/>
      <c r="S215" s="820">
        <v>0</v>
      </c>
      <c r="T215" s="819"/>
      <c r="U215" s="821">
        <v>0</v>
      </c>
    </row>
    <row r="216" spans="1:21" ht="14.45" customHeight="1" x14ac:dyDescent="0.2">
      <c r="A216" s="814">
        <v>22</v>
      </c>
      <c r="B216" s="815" t="s">
        <v>780</v>
      </c>
      <c r="C216" s="815" t="s">
        <v>784</v>
      </c>
      <c r="D216" s="816" t="s">
        <v>1156</v>
      </c>
      <c r="E216" s="817" t="s">
        <v>797</v>
      </c>
      <c r="F216" s="815" t="s">
        <v>781</v>
      </c>
      <c r="G216" s="815" t="s">
        <v>1087</v>
      </c>
      <c r="H216" s="815" t="s">
        <v>329</v>
      </c>
      <c r="I216" s="815" t="s">
        <v>1088</v>
      </c>
      <c r="J216" s="815" t="s">
        <v>1089</v>
      </c>
      <c r="K216" s="815" t="s">
        <v>1090</v>
      </c>
      <c r="L216" s="818">
        <v>121.92</v>
      </c>
      <c r="M216" s="818">
        <v>121.92</v>
      </c>
      <c r="N216" s="815">
        <v>1</v>
      </c>
      <c r="O216" s="819">
        <v>1</v>
      </c>
      <c r="P216" s="818">
        <v>121.92</v>
      </c>
      <c r="Q216" s="820">
        <v>1</v>
      </c>
      <c r="R216" s="815">
        <v>1</v>
      </c>
      <c r="S216" s="820">
        <v>1</v>
      </c>
      <c r="T216" s="819">
        <v>1</v>
      </c>
      <c r="U216" s="821">
        <v>1</v>
      </c>
    </row>
    <row r="217" spans="1:21" ht="14.45" customHeight="1" x14ac:dyDescent="0.2">
      <c r="A217" s="814">
        <v>22</v>
      </c>
      <c r="B217" s="815" t="s">
        <v>780</v>
      </c>
      <c r="C217" s="815" t="s">
        <v>784</v>
      </c>
      <c r="D217" s="816" t="s">
        <v>1156</v>
      </c>
      <c r="E217" s="817" t="s">
        <v>794</v>
      </c>
      <c r="F217" s="815" t="s">
        <v>781</v>
      </c>
      <c r="G217" s="815" t="s">
        <v>1124</v>
      </c>
      <c r="H217" s="815" t="s">
        <v>329</v>
      </c>
      <c r="I217" s="815" t="s">
        <v>1125</v>
      </c>
      <c r="J217" s="815" t="s">
        <v>1126</v>
      </c>
      <c r="K217" s="815" t="s">
        <v>1127</v>
      </c>
      <c r="L217" s="818">
        <v>0</v>
      </c>
      <c r="M217" s="818">
        <v>0</v>
      </c>
      <c r="N217" s="815">
        <v>2</v>
      </c>
      <c r="O217" s="819">
        <v>0.5</v>
      </c>
      <c r="P217" s="818"/>
      <c r="Q217" s="820"/>
      <c r="R217" s="815"/>
      <c r="S217" s="820">
        <v>0</v>
      </c>
      <c r="T217" s="819"/>
      <c r="U217" s="821">
        <v>0</v>
      </c>
    </row>
    <row r="218" spans="1:21" ht="14.45" customHeight="1" x14ac:dyDescent="0.2">
      <c r="A218" s="814">
        <v>22</v>
      </c>
      <c r="B218" s="815" t="s">
        <v>780</v>
      </c>
      <c r="C218" s="815" t="s">
        <v>784</v>
      </c>
      <c r="D218" s="816" t="s">
        <v>1156</v>
      </c>
      <c r="E218" s="817" t="s">
        <v>794</v>
      </c>
      <c r="F218" s="815" t="s">
        <v>781</v>
      </c>
      <c r="G218" s="815" t="s">
        <v>903</v>
      </c>
      <c r="H218" s="815" t="s">
        <v>329</v>
      </c>
      <c r="I218" s="815" t="s">
        <v>1128</v>
      </c>
      <c r="J218" s="815" t="s">
        <v>905</v>
      </c>
      <c r="K218" s="815" t="s">
        <v>1129</v>
      </c>
      <c r="L218" s="818">
        <v>477.5</v>
      </c>
      <c r="M218" s="818">
        <v>477.5</v>
      </c>
      <c r="N218" s="815">
        <v>1</v>
      </c>
      <c r="O218" s="819">
        <v>0.5</v>
      </c>
      <c r="P218" s="818">
        <v>477.5</v>
      </c>
      <c r="Q218" s="820">
        <v>1</v>
      </c>
      <c r="R218" s="815">
        <v>1</v>
      </c>
      <c r="S218" s="820">
        <v>1</v>
      </c>
      <c r="T218" s="819">
        <v>0.5</v>
      </c>
      <c r="U218" s="821">
        <v>1</v>
      </c>
    </row>
    <row r="219" spans="1:21" ht="14.45" customHeight="1" x14ac:dyDescent="0.2">
      <c r="A219" s="814">
        <v>22</v>
      </c>
      <c r="B219" s="815" t="s">
        <v>780</v>
      </c>
      <c r="C219" s="815" t="s">
        <v>784</v>
      </c>
      <c r="D219" s="816" t="s">
        <v>1156</v>
      </c>
      <c r="E219" s="817" t="s">
        <v>794</v>
      </c>
      <c r="F219" s="815" t="s">
        <v>781</v>
      </c>
      <c r="G219" s="815" t="s">
        <v>1130</v>
      </c>
      <c r="H219" s="815" t="s">
        <v>329</v>
      </c>
      <c r="I219" s="815" t="s">
        <v>1131</v>
      </c>
      <c r="J219" s="815" t="s">
        <v>1132</v>
      </c>
      <c r="K219" s="815" t="s">
        <v>1133</v>
      </c>
      <c r="L219" s="818">
        <v>0</v>
      </c>
      <c r="M219" s="818">
        <v>0</v>
      </c>
      <c r="N219" s="815">
        <v>1</v>
      </c>
      <c r="O219" s="819">
        <v>0.5</v>
      </c>
      <c r="P219" s="818"/>
      <c r="Q219" s="820"/>
      <c r="R219" s="815"/>
      <c r="S219" s="820">
        <v>0</v>
      </c>
      <c r="T219" s="819"/>
      <c r="U219" s="821">
        <v>0</v>
      </c>
    </row>
    <row r="220" spans="1:21" ht="14.45" customHeight="1" x14ac:dyDescent="0.2">
      <c r="A220" s="814">
        <v>22</v>
      </c>
      <c r="B220" s="815" t="s">
        <v>780</v>
      </c>
      <c r="C220" s="815" t="s">
        <v>784</v>
      </c>
      <c r="D220" s="816" t="s">
        <v>1156</v>
      </c>
      <c r="E220" s="817" t="s">
        <v>794</v>
      </c>
      <c r="F220" s="815" t="s">
        <v>781</v>
      </c>
      <c r="G220" s="815" t="s">
        <v>1115</v>
      </c>
      <c r="H220" s="815" t="s">
        <v>329</v>
      </c>
      <c r="I220" s="815" t="s">
        <v>1116</v>
      </c>
      <c r="J220" s="815" t="s">
        <v>1117</v>
      </c>
      <c r="K220" s="815" t="s">
        <v>770</v>
      </c>
      <c r="L220" s="818">
        <v>192.28</v>
      </c>
      <c r="M220" s="818">
        <v>192.28</v>
      </c>
      <c r="N220" s="815">
        <v>1</v>
      </c>
      <c r="O220" s="819">
        <v>0.5</v>
      </c>
      <c r="P220" s="818">
        <v>192.28</v>
      </c>
      <c r="Q220" s="820">
        <v>1</v>
      </c>
      <c r="R220" s="815">
        <v>1</v>
      </c>
      <c r="S220" s="820">
        <v>1</v>
      </c>
      <c r="T220" s="819">
        <v>0.5</v>
      </c>
      <c r="U220" s="821">
        <v>1</v>
      </c>
    </row>
    <row r="221" spans="1:21" ht="14.45" customHeight="1" x14ac:dyDescent="0.2">
      <c r="A221" s="814">
        <v>22</v>
      </c>
      <c r="B221" s="815" t="s">
        <v>780</v>
      </c>
      <c r="C221" s="815" t="s">
        <v>784</v>
      </c>
      <c r="D221" s="816" t="s">
        <v>1156</v>
      </c>
      <c r="E221" s="817" t="s">
        <v>794</v>
      </c>
      <c r="F221" s="815" t="s">
        <v>781</v>
      </c>
      <c r="G221" s="815" t="s">
        <v>1134</v>
      </c>
      <c r="H221" s="815" t="s">
        <v>329</v>
      </c>
      <c r="I221" s="815" t="s">
        <v>1135</v>
      </c>
      <c r="J221" s="815" t="s">
        <v>1136</v>
      </c>
      <c r="K221" s="815" t="s">
        <v>1137</v>
      </c>
      <c r="L221" s="818">
        <v>0</v>
      </c>
      <c r="M221" s="818">
        <v>0</v>
      </c>
      <c r="N221" s="815">
        <v>1</v>
      </c>
      <c r="O221" s="819">
        <v>1</v>
      </c>
      <c r="P221" s="818">
        <v>0</v>
      </c>
      <c r="Q221" s="820"/>
      <c r="R221" s="815">
        <v>1</v>
      </c>
      <c r="S221" s="820">
        <v>1</v>
      </c>
      <c r="T221" s="819">
        <v>1</v>
      </c>
      <c r="U221" s="821">
        <v>1</v>
      </c>
    </row>
    <row r="222" spans="1:21" ht="14.45" customHeight="1" x14ac:dyDescent="0.2">
      <c r="A222" s="814">
        <v>22</v>
      </c>
      <c r="B222" s="815" t="s">
        <v>780</v>
      </c>
      <c r="C222" s="815" t="s">
        <v>784</v>
      </c>
      <c r="D222" s="816" t="s">
        <v>1156</v>
      </c>
      <c r="E222" s="817" t="s">
        <v>794</v>
      </c>
      <c r="F222" s="815" t="s">
        <v>781</v>
      </c>
      <c r="G222" s="815" t="s">
        <v>864</v>
      </c>
      <c r="H222" s="815" t="s">
        <v>329</v>
      </c>
      <c r="I222" s="815" t="s">
        <v>869</v>
      </c>
      <c r="J222" s="815" t="s">
        <v>587</v>
      </c>
      <c r="K222" s="815" t="s">
        <v>870</v>
      </c>
      <c r="L222" s="818">
        <v>115.33</v>
      </c>
      <c r="M222" s="818">
        <v>115.33</v>
      </c>
      <c r="N222" s="815">
        <v>1</v>
      </c>
      <c r="O222" s="819">
        <v>1</v>
      </c>
      <c r="P222" s="818">
        <v>115.33</v>
      </c>
      <c r="Q222" s="820">
        <v>1</v>
      </c>
      <c r="R222" s="815">
        <v>1</v>
      </c>
      <c r="S222" s="820">
        <v>1</v>
      </c>
      <c r="T222" s="819">
        <v>1</v>
      </c>
      <c r="U222" s="821">
        <v>1</v>
      </c>
    </row>
    <row r="223" spans="1:21" ht="14.45" customHeight="1" x14ac:dyDescent="0.2">
      <c r="A223" s="814">
        <v>22</v>
      </c>
      <c r="B223" s="815" t="s">
        <v>780</v>
      </c>
      <c r="C223" s="815" t="s">
        <v>784</v>
      </c>
      <c r="D223" s="816" t="s">
        <v>1156</v>
      </c>
      <c r="E223" s="817" t="s">
        <v>794</v>
      </c>
      <c r="F223" s="815" t="s">
        <v>781</v>
      </c>
      <c r="G223" s="815" t="s">
        <v>864</v>
      </c>
      <c r="H223" s="815" t="s">
        <v>586</v>
      </c>
      <c r="I223" s="815" t="s">
        <v>871</v>
      </c>
      <c r="J223" s="815" t="s">
        <v>759</v>
      </c>
      <c r="K223" s="815" t="s">
        <v>872</v>
      </c>
      <c r="L223" s="818">
        <v>105.23</v>
      </c>
      <c r="M223" s="818">
        <v>526.15</v>
      </c>
      <c r="N223" s="815">
        <v>5</v>
      </c>
      <c r="O223" s="819">
        <v>5</v>
      </c>
      <c r="P223" s="818">
        <v>105.23</v>
      </c>
      <c r="Q223" s="820">
        <v>0.2</v>
      </c>
      <c r="R223" s="815">
        <v>1</v>
      </c>
      <c r="S223" s="820">
        <v>0.2</v>
      </c>
      <c r="T223" s="819">
        <v>1</v>
      </c>
      <c r="U223" s="821">
        <v>0.2</v>
      </c>
    </row>
    <row r="224" spans="1:21" ht="14.45" customHeight="1" x14ac:dyDescent="0.2">
      <c r="A224" s="814">
        <v>22</v>
      </c>
      <c r="B224" s="815" t="s">
        <v>780</v>
      </c>
      <c r="C224" s="815" t="s">
        <v>784</v>
      </c>
      <c r="D224" s="816" t="s">
        <v>1156</v>
      </c>
      <c r="E224" s="817" t="s">
        <v>794</v>
      </c>
      <c r="F224" s="815" t="s">
        <v>781</v>
      </c>
      <c r="G224" s="815" t="s">
        <v>864</v>
      </c>
      <c r="H224" s="815" t="s">
        <v>586</v>
      </c>
      <c r="I224" s="815" t="s">
        <v>873</v>
      </c>
      <c r="J224" s="815" t="s">
        <v>759</v>
      </c>
      <c r="K224" s="815" t="s">
        <v>874</v>
      </c>
      <c r="L224" s="818">
        <v>126.27</v>
      </c>
      <c r="M224" s="818">
        <v>631.35</v>
      </c>
      <c r="N224" s="815">
        <v>5</v>
      </c>
      <c r="O224" s="819">
        <v>5</v>
      </c>
      <c r="P224" s="818">
        <v>378.81</v>
      </c>
      <c r="Q224" s="820">
        <v>0.6</v>
      </c>
      <c r="R224" s="815">
        <v>3</v>
      </c>
      <c r="S224" s="820">
        <v>0.6</v>
      </c>
      <c r="T224" s="819">
        <v>3</v>
      </c>
      <c r="U224" s="821">
        <v>0.6</v>
      </c>
    </row>
    <row r="225" spans="1:21" ht="14.45" customHeight="1" x14ac:dyDescent="0.2">
      <c r="A225" s="814">
        <v>22</v>
      </c>
      <c r="B225" s="815" t="s">
        <v>780</v>
      </c>
      <c r="C225" s="815" t="s">
        <v>784</v>
      </c>
      <c r="D225" s="816" t="s">
        <v>1156</v>
      </c>
      <c r="E225" s="817" t="s">
        <v>794</v>
      </c>
      <c r="F225" s="815" t="s">
        <v>781</v>
      </c>
      <c r="G225" s="815" t="s">
        <v>864</v>
      </c>
      <c r="H225" s="815" t="s">
        <v>586</v>
      </c>
      <c r="I225" s="815" t="s">
        <v>875</v>
      </c>
      <c r="J225" s="815" t="s">
        <v>759</v>
      </c>
      <c r="K225" s="815" t="s">
        <v>876</v>
      </c>
      <c r="L225" s="818">
        <v>63.14</v>
      </c>
      <c r="M225" s="818">
        <v>63.14</v>
      </c>
      <c r="N225" s="815">
        <v>1</v>
      </c>
      <c r="O225" s="819">
        <v>0.5</v>
      </c>
      <c r="P225" s="818">
        <v>63.14</v>
      </c>
      <c r="Q225" s="820">
        <v>1</v>
      </c>
      <c r="R225" s="815">
        <v>1</v>
      </c>
      <c r="S225" s="820">
        <v>1</v>
      </c>
      <c r="T225" s="819">
        <v>0.5</v>
      </c>
      <c r="U225" s="821">
        <v>1</v>
      </c>
    </row>
    <row r="226" spans="1:21" ht="14.45" customHeight="1" x14ac:dyDescent="0.2">
      <c r="A226" s="814">
        <v>22</v>
      </c>
      <c r="B226" s="815" t="s">
        <v>780</v>
      </c>
      <c r="C226" s="815" t="s">
        <v>784</v>
      </c>
      <c r="D226" s="816" t="s">
        <v>1156</v>
      </c>
      <c r="E226" s="817" t="s">
        <v>794</v>
      </c>
      <c r="F226" s="815" t="s">
        <v>781</v>
      </c>
      <c r="G226" s="815" t="s">
        <v>864</v>
      </c>
      <c r="H226" s="815" t="s">
        <v>586</v>
      </c>
      <c r="I226" s="815" t="s">
        <v>761</v>
      </c>
      <c r="J226" s="815" t="s">
        <v>759</v>
      </c>
      <c r="K226" s="815" t="s">
        <v>762</v>
      </c>
      <c r="L226" s="818">
        <v>84.18</v>
      </c>
      <c r="M226" s="818">
        <v>505.08000000000004</v>
      </c>
      <c r="N226" s="815">
        <v>6</v>
      </c>
      <c r="O226" s="819">
        <v>5.5</v>
      </c>
      <c r="P226" s="818">
        <v>252.54000000000002</v>
      </c>
      <c r="Q226" s="820">
        <v>0.5</v>
      </c>
      <c r="R226" s="815">
        <v>3</v>
      </c>
      <c r="S226" s="820">
        <v>0.5</v>
      </c>
      <c r="T226" s="819">
        <v>2.5</v>
      </c>
      <c r="U226" s="821">
        <v>0.45454545454545453</v>
      </c>
    </row>
    <row r="227" spans="1:21" ht="14.45" customHeight="1" x14ac:dyDescent="0.2">
      <c r="A227" s="814">
        <v>22</v>
      </c>
      <c r="B227" s="815" t="s">
        <v>780</v>
      </c>
      <c r="C227" s="815" t="s">
        <v>784</v>
      </c>
      <c r="D227" s="816" t="s">
        <v>1156</v>
      </c>
      <c r="E227" s="817" t="s">
        <v>794</v>
      </c>
      <c r="F227" s="815" t="s">
        <v>781</v>
      </c>
      <c r="G227" s="815" t="s">
        <v>864</v>
      </c>
      <c r="H227" s="815" t="s">
        <v>329</v>
      </c>
      <c r="I227" s="815" t="s">
        <v>882</v>
      </c>
      <c r="J227" s="815" t="s">
        <v>587</v>
      </c>
      <c r="K227" s="815" t="s">
        <v>883</v>
      </c>
      <c r="L227" s="818">
        <v>126.27</v>
      </c>
      <c r="M227" s="818">
        <v>378.81</v>
      </c>
      <c r="N227" s="815">
        <v>3</v>
      </c>
      <c r="O227" s="819">
        <v>1</v>
      </c>
      <c r="P227" s="818">
        <v>378.81</v>
      </c>
      <c r="Q227" s="820">
        <v>1</v>
      </c>
      <c r="R227" s="815">
        <v>3</v>
      </c>
      <c r="S227" s="820">
        <v>1</v>
      </c>
      <c r="T227" s="819">
        <v>1</v>
      </c>
      <c r="U227" s="821">
        <v>1</v>
      </c>
    </row>
    <row r="228" spans="1:21" ht="14.45" customHeight="1" x14ac:dyDescent="0.2">
      <c r="A228" s="814">
        <v>22</v>
      </c>
      <c r="B228" s="815" t="s">
        <v>780</v>
      </c>
      <c r="C228" s="815" t="s">
        <v>784</v>
      </c>
      <c r="D228" s="816" t="s">
        <v>1156</v>
      </c>
      <c r="E228" s="817" t="s">
        <v>794</v>
      </c>
      <c r="F228" s="815" t="s">
        <v>781</v>
      </c>
      <c r="G228" s="815" t="s">
        <v>864</v>
      </c>
      <c r="H228" s="815" t="s">
        <v>329</v>
      </c>
      <c r="I228" s="815" t="s">
        <v>884</v>
      </c>
      <c r="J228" s="815" t="s">
        <v>587</v>
      </c>
      <c r="K228" s="815" t="s">
        <v>588</v>
      </c>
      <c r="L228" s="818">
        <v>84.18</v>
      </c>
      <c r="M228" s="818">
        <v>84.18</v>
      </c>
      <c r="N228" s="815">
        <v>1</v>
      </c>
      <c r="O228" s="819">
        <v>1</v>
      </c>
      <c r="P228" s="818"/>
      <c r="Q228" s="820">
        <v>0</v>
      </c>
      <c r="R228" s="815"/>
      <c r="S228" s="820">
        <v>0</v>
      </c>
      <c r="T228" s="819"/>
      <c r="U228" s="821">
        <v>0</v>
      </c>
    </row>
    <row r="229" spans="1:21" ht="14.45" customHeight="1" x14ac:dyDescent="0.2">
      <c r="A229" s="814">
        <v>22</v>
      </c>
      <c r="B229" s="815" t="s">
        <v>780</v>
      </c>
      <c r="C229" s="815" t="s">
        <v>784</v>
      </c>
      <c r="D229" s="816" t="s">
        <v>1156</v>
      </c>
      <c r="E229" s="817" t="s">
        <v>794</v>
      </c>
      <c r="F229" s="815" t="s">
        <v>781</v>
      </c>
      <c r="G229" s="815" t="s">
        <v>864</v>
      </c>
      <c r="H229" s="815" t="s">
        <v>586</v>
      </c>
      <c r="I229" s="815" t="s">
        <v>763</v>
      </c>
      <c r="J229" s="815" t="s">
        <v>587</v>
      </c>
      <c r="K229" s="815" t="s">
        <v>588</v>
      </c>
      <c r="L229" s="818">
        <v>84.18</v>
      </c>
      <c r="M229" s="818">
        <v>168.36</v>
      </c>
      <c r="N229" s="815">
        <v>2</v>
      </c>
      <c r="O229" s="819">
        <v>2</v>
      </c>
      <c r="P229" s="818">
        <v>84.18</v>
      </c>
      <c r="Q229" s="820">
        <v>0.5</v>
      </c>
      <c r="R229" s="815">
        <v>1</v>
      </c>
      <c r="S229" s="820">
        <v>0.5</v>
      </c>
      <c r="T229" s="819">
        <v>1</v>
      </c>
      <c r="U229" s="821">
        <v>0.5</v>
      </c>
    </row>
    <row r="230" spans="1:21" ht="14.45" customHeight="1" x14ac:dyDescent="0.2">
      <c r="A230" s="814">
        <v>22</v>
      </c>
      <c r="B230" s="815" t="s">
        <v>780</v>
      </c>
      <c r="C230" s="815" t="s">
        <v>784</v>
      </c>
      <c r="D230" s="816" t="s">
        <v>1156</v>
      </c>
      <c r="E230" s="817" t="s">
        <v>794</v>
      </c>
      <c r="F230" s="815" t="s">
        <v>781</v>
      </c>
      <c r="G230" s="815" t="s">
        <v>864</v>
      </c>
      <c r="H230" s="815" t="s">
        <v>586</v>
      </c>
      <c r="I230" s="815" t="s">
        <v>1051</v>
      </c>
      <c r="J230" s="815" t="s">
        <v>587</v>
      </c>
      <c r="K230" s="815" t="s">
        <v>880</v>
      </c>
      <c r="L230" s="818">
        <v>105.23</v>
      </c>
      <c r="M230" s="818">
        <v>105.23</v>
      </c>
      <c r="N230" s="815">
        <v>1</v>
      </c>
      <c r="O230" s="819">
        <v>1</v>
      </c>
      <c r="P230" s="818"/>
      <c r="Q230" s="820">
        <v>0</v>
      </c>
      <c r="R230" s="815"/>
      <c r="S230" s="820">
        <v>0</v>
      </c>
      <c r="T230" s="819"/>
      <c r="U230" s="821">
        <v>0</v>
      </c>
    </row>
    <row r="231" spans="1:21" ht="14.45" customHeight="1" x14ac:dyDescent="0.2">
      <c r="A231" s="814">
        <v>22</v>
      </c>
      <c r="B231" s="815" t="s">
        <v>780</v>
      </c>
      <c r="C231" s="815" t="s">
        <v>784</v>
      </c>
      <c r="D231" s="816" t="s">
        <v>1156</v>
      </c>
      <c r="E231" s="817" t="s">
        <v>794</v>
      </c>
      <c r="F231" s="815" t="s">
        <v>781</v>
      </c>
      <c r="G231" s="815" t="s">
        <v>864</v>
      </c>
      <c r="H231" s="815" t="s">
        <v>586</v>
      </c>
      <c r="I231" s="815" t="s">
        <v>1052</v>
      </c>
      <c r="J231" s="815" t="s">
        <v>587</v>
      </c>
      <c r="K231" s="815" t="s">
        <v>878</v>
      </c>
      <c r="L231" s="818">
        <v>63.14</v>
      </c>
      <c r="M231" s="818">
        <v>63.14</v>
      </c>
      <c r="N231" s="815">
        <v>1</v>
      </c>
      <c r="O231" s="819">
        <v>1</v>
      </c>
      <c r="P231" s="818"/>
      <c r="Q231" s="820">
        <v>0</v>
      </c>
      <c r="R231" s="815"/>
      <c r="S231" s="820">
        <v>0</v>
      </c>
      <c r="T231" s="819"/>
      <c r="U231" s="821">
        <v>0</v>
      </c>
    </row>
    <row r="232" spans="1:21" ht="14.45" customHeight="1" x14ac:dyDescent="0.2">
      <c r="A232" s="814">
        <v>22</v>
      </c>
      <c r="B232" s="815" t="s">
        <v>780</v>
      </c>
      <c r="C232" s="815" t="s">
        <v>784</v>
      </c>
      <c r="D232" s="816" t="s">
        <v>1156</v>
      </c>
      <c r="E232" s="817" t="s">
        <v>794</v>
      </c>
      <c r="F232" s="815" t="s">
        <v>781</v>
      </c>
      <c r="G232" s="815" t="s">
        <v>864</v>
      </c>
      <c r="H232" s="815" t="s">
        <v>586</v>
      </c>
      <c r="I232" s="815" t="s">
        <v>764</v>
      </c>
      <c r="J232" s="815" t="s">
        <v>587</v>
      </c>
      <c r="K232" s="815" t="s">
        <v>765</v>
      </c>
      <c r="L232" s="818">
        <v>49.08</v>
      </c>
      <c r="M232" s="818">
        <v>49.08</v>
      </c>
      <c r="N232" s="815">
        <v>1</v>
      </c>
      <c r="O232" s="819">
        <v>0.5</v>
      </c>
      <c r="P232" s="818"/>
      <c r="Q232" s="820">
        <v>0</v>
      </c>
      <c r="R232" s="815"/>
      <c r="S232" s="820">
        <v>0</v>
      </c>
      <c r="T232" s="819"/>
      <c r="U232" s="821">
        <v>0</v>
      </c>
    </row>
    <row r="233" spans="1:21" ht="14.45" customHeight="1" x14ac:dyDescent="0.2">
      <c r="A233" s="814">
        <v>22</v>
      </c>
      <c r="B233" s="815" t="s">
        <v>780</v>
      </c>
      <c r="C233" s="815" t="s">
        <v>784</v>
      </c>
      <c r="D233" s="816" t="s">
        <v>1156</v>
      </c>
      <c r="E233" s="817" t="s">
        <v>794</v>
      </c>
      <c r="F233" s="815" t="s">
        <v>781</v>
      </c>
      <c r="G233" s="815" t="s">
        <v>864</v>
      </c>
      <c r="H233" s="815" t="s">
        <v>586</v>
      </c>
      <c r="I233" s="815" t="s">
        <v>1053</v>
      </c>
      <c r="J233" s="815" t="s">
        <v>587</v>
      </c>
      <c r="K233" s="815" t="s">
        <v>883</v>
      </c>
      <c r="L233" s="818">
        <v>126.27</v>
      </c>
      <c r="M233" s="818">
        <v>631.35</v>
      </c>
      <c r="N233" s="815">
        <v>5</v>
      </c>
      <c r="O233" s="819">
        <v>3.5</v>
      </c>
      <c r="P233" s="818">
        <v>126.27</v>
      </c>
      <c r="Q233" s="820">
        <v>0.19999999999999998</v>
      </c>
      <c r="R233" s="815">
        <v>1</v>
      </c>
      <c r="S233" s="820">
        <v>0.2</v>
      </c>
      <c r="T233" s="819">
        <v>1</v>
      </c>
      <c r="U233" s="821">
        <v>0.2857142857142857</v>
      </c>
    </row>
    <row r="234" spans="1:21" ht="14.45" customHeight="1" x14ac:dyDescent="0.2">
      <c r="A234" s="814">
        <v>22</v>
      </c>
      <c r="B234" s="815" t="s">
        <v>780</v>
      </c>
      <c r="C234" s="815" t="s">
        <v>784</v>
      </c>
      <c r="D234" s="816" t="s">
        <v>1156</v>
      </c>
      <c r="E234" s="817" t="s">
        <v>794</v>
      </c>
      <c r="F234" s="815" t="s">
        <v>781</v>
      </c>
      <c r="G234" s="815" t="s">
        <v>864</v>
      </c>
      <c r="H234" s="815" t="s">
        <v>586</v>
      </c>
      <c r="I234" s="815" t="s">
        <v>1138</v>
      </c>
      <c r="J234" s="815" t="s">
        <v>587</v>
      </c>
      <c r="K234" s="815" t="s">
        <v>868</v>
      </c>
      <c r="L234" s="818">
        <v>168.36</v>
      </c>
      <c r="M234" s="818">
        <v>336.72</v>
      </c>
      <c r="N234" s="815">
        <v>2</v>
      </c>
      <c r="O234" s="819">
        <v>1</v>
      </c>
      <c r="P234" s="818"/>
      <c r="Q234" s="820">
        <v>0</v>
      </c>
      <c r="R234" s="815"/>
      <c r="S234" s="820">
        <v>0</v>
      </c>
      <c r="T234" s="819"/>
      <c r="U234" s="821">
        <v>0</v>
      </c>
    </row>
    <row r="235" spans="1:21" ht="14.45" customHeight="1" x14ac:dyDescent="0.2">
      <c r="A235" s="814">
        <v>22</v>
      </c>
      <c r="B235" s="815" t="s">
        <v>780</v>
      </c>
      <c r="C235" s="815" t="s">
        <v>784</v>
      </c>
      <c r="D235" s="816" t="s">
        <v>1156</v>
      </c>
      <c r="E235" s="817" t="s">
        <v>794</v>
      </c>
      <c r="F235" s="815" t="s">
        <v>781</v>
      </c>
      <c r="G235" s="815" t="s">
        <v>864</v>
      </c>
      <c r="H235" s="815" t="s">
        <v>586</v>
      </c>
      <c r="I235" s="815" t="s">
        <v>1139</v>
      </c>
      <c r="J235" s="815" t="s">
        <v>587</v>
      </c>
      <c r="K235" s="815" t="s">
        <v>870</v>
      </c>
      <c r="L235" s="818">
        <v>115.33</v>
      </c>
      <c r="M235" s="818">
        <v>115.33</v>
      </c>
      <c r="N235" s="815">
        <v>1</v>
      </c>
      <c r="O235" s="819">
        <v>1</v>
      </c>
      <c r="P235" s="818"/>
      <c r="Q235" s="820">
        <v>0</v>
      </c>
      <c r="R235" s="815"/>
      <c r="S235" s="820">
        <v>0</v>
      </c>
      <c r="T235" s="819"/>
      <c r="U235" s="821">
        <v>0</v>
      </c>
    </row>
    <row r="236" spans="1:21" ht="14.45" customHeight="1" x14ac:dyDescent="0.2">
      <c r="A236" s="814">
        <v>22</v>
      </c>
      <c r="B236" s="815" t="s">
        <v>780</v>
      </c>
      <c r="C236" s="815" t="s">
        <v>784</v>
      </c>
      <c r="D236" s="816" t="s">
        <v>1156</v>
      </c>
      <c r="E236" s="817" t="s">
        <v>790</v>
      </c>
      <c r="F236" s="815" t="s">
        <v>781</v>
      </c>
      <c r="G236" s="815" t="s">
        <v>1140</v>
      </c>
      <c r="H236" s="815" t="s">
        <v>329</v>
      </c>
      <c r="I236" s="815" t="s">
        <v>1141</v>
      </c>
      <c r="J236" s="815" t="s">
        <v>1142</v>
      </c>
      <c r="K236" s="815" t="s">
        <v>1143</v>
      </c>
      <c r="L236" s="818">
        <v>329.56</v>
      </c>
      <c r="M236" s="818">
        <v>329.56</v>
      </c>
      <c r="N236" s="815">
        <v>1</v>
      </c>
      <c r="O236" s="819">
        <v>1</v>
      </c>
      <c r="P236" s="818">
        <v>329.56</v>
      </c>
      <c r="Q236" s="820">
        <v>1</v>
      </c>
      <c r="R236" s="815">
        <v>1</v>
      </c>
      <c r="S236" s="820">
        <v>1</v>
      </c>
      <c r="T236" s="819">
        <v>1</v>
      </c>
      <c r="U236" s="821">
        <v>1</v>
      </c>
    </row>
    <row r="237" spans="1:21" ht="14.45" customHeight="1" x14ac:dyDescent="0.2">
      <c r="A237" s="814">
        <v>22</v>
      </c>
      <c r="B237" s="815" t="s">
        <v>780</v>
      </c>
      <c r="C237" s="815" t="s">
        <v>784</v>
      </c>
      <c r="D237" s="816" t="s">
        <v>1156</v>
      </c>
      <c r="E237" s="817" t="s">
        <v>790</v>
      </c>
      <c r="F237" s="815" t="s">
        <v>781</v>
      </c>
      <c r="G237" s="815" t="s">
        <v>1144</v>
      </c>
      <c r="H237" s="815" t="s">
        <v>329</v>
      </c>
      <c r="I237" s="815" t="s">
        <v>1145</v>
      </c>
      <c r="J237" s="815" t="s">
        <v>1146</v>
      </c>
      <c r="K237" s="815" t="s">
        <v>1147</v>
      </c>
      <c r="L237" s="818">
        <v>180.93</v>
      </c>
      <c r="M237" s="818">
        <v>180.93</v>
      </c>
      <c r="N237" s="815">
        <v>1</v>
      </c>
      <c r="O237" s="819">
        <v>1</v>
      </c>
      <c r="P237" s="818">
        <v>180.93</v>
      </c>
      <c r="Q237" s="820">
        <v>1</v>
      </c>
      <c r="R237" s="815">
        <v>1</v>
      </c>
      <c r="S237" s="820">
        <v>1</v>
      </c>
      <c r="T237" s="819">
        <v>1</v>
      </c>
      <c r="U237" s="821">
        <v>1</v>
      </c>
    </row>
    <row r="238" spans="1:21" ht="14.45" customHeight="1" x14ac:dyDescent="0.2">
      <c r="A238" s="814">
        <v>22</v>
      </c>
      <c r="B238" s="815" t="s">
        <v>780</v>
      </c>
      <c r="C238" s="815" t="s">
        <v>784</v>
      </c>
      <c r="D238" s="816" t="s">
        <v>1156</v>
      </c>
      <c r="E238" s="817" t="s">
        <v>790</v>
      </c>
      <c r="F238" s="815" t="s">
        <v>781</v>
      </c>
      <c r="G238" s="815" t="s">
        <v>1148</v>
      </c>
      <c r="H238" s="815" t="s">
        <v>586</v>
      </c>
      <c r="I238" s="815" t="s">
        <v>1149</v>
      </c>
      <c r="J238" s="815" t="s">
        <v>1150</v>
      </c>
      <c r="K238" s="815" t="s">
        <v>1151</v>
      </c>
      <c r="L238" s="818">
        <v>70.48</v>
      </c>
      <c r="M238" s="818">
        <v>140.96</v>
      </c>
      <c r="N238" s="815">
        <v>2</v>
      </c>
      <c r="O238" s="819">
        <v>1</v>
      </c>
      <c r="P238" s="818">
        <v>140.96</v>
      </c>
      <c r="Q238" s="820">
        <v>1</v>
      </c>
      <c r="R238" s="815">
        <v>2</v>
      </c>
      <c r="S238" s="820">
        <v>1</v>
      </c>
      <c r="T238" s="819">
        <v>1</v>
      </c>
      <c r="U238" s="821">
        <v>1</v>
      </c>
    </row>
    <row r="239" spans="1:21" ht="14.45" customHeight="1" x14ac:dyDescent="0.2">
      <c r="A239" s="814">
        <v>22</v>
      </c>
      <c r="B239" s="815" t="s">
        <v>780</v>
      </c>
      <c r="C239" s="815" t="s">
        <v>784</v>
      </c>
      <c r="D239" s="816" t="s">
        <v>1156</v>
      </c>
      <c r="E239" s="817" t="s">
        <v>790</v>
      </c>
      <c r="F239" s="815" t="s">
        <v>781</v>
      </c>
      <c r="G239" s="815" t="s">
        <v>855</v>
      </c>
      <c r="H239" s="815" t="s">
        <v>329</v>
      </c>
      <c r="I239" s="815" t="s">
        <v>856</v>
      </c>
      <c r="J239" s="815" t="s">
        <v>857</v>
      </c>
      <c r="K239" s="815" t="s">
        <v>858</v>
      </c>
      <c r="L239" s="818">
        <v>87.67</v>
      </c>
      <c r="M239" s="818">
        <v>87.67</v>
      </c>
      <c r="N239" s="815">
        <v>1</v>
      </c>
      <c r="O239" s="819">
        <v>1</v>
      </c>
      <c r="P239" s="818"/>
      <c r="Q239" s="820">
        <v>0</v>
      </c>
      <c r="R239" s="815"/>
      <c r="S239" s="820">
        <v>0</v>
      </c>
      <c r="T239" s="819"/>
      <c r="U239" s="821">
        <v>0</v>
      </c>
    </row>
    <row r="240" spans="1:21" ht="14.45" customHeight="1" x14ac:dyDescent="0.2">
      <c r="A240" s="814">
        <v>22</v>
      </c>
      <c r="B240" s="815" t="s">
        <v>780</v>
      </c>
      <c r="C240" s="815" t="s">
        <v>784</v>
      </c>
      <c r="D240" s="816" t="s">
        <v>1156</v>
      </c>
      <c r="E240" s="817" t="s">
        <v>790</v>
      </c>
      <c r="F240" s="815" t="s">
        <v>781</v>
      </c>
      <c r="G240" s="815" t="s">
        <v>1152</v>
      </c>
      <c r="H240" s="815" t="s">
        <v>329</v>
      </c>
      <c r="I240" s="815" t="s">
        <v>1153</v>
      </c>
      <c r="J240" s="815" t="s">
        <v>1154</v>
      </c>
      <c r="K240" s="815" t="s">
        <v>1155</v>
      </c>
      <c r="L240" s="818">
        <v>77.13</v>
      </c>
      <c r="M240" s="818">
        <v>154.26</v>
      </c>
      <c r="N240" s="815">
        <v>2</v>
      </c>
      <c r="O240" s="819">
        <v>1</v>
      </c>
      <c r="P240" s="818">
        <v>154.26</v>
      </c>
      <c r="Q240" s="820">
        <v>1</v>
      </c>
      <c r="R240" s="815">
        <v>2</v>
      </c>
      <c r="S240" s="820">
        <v>1</v>
      </c>
      <c r="T240" s="819">
        <v>1</v>
      </c>
      <c r="U240" s="821">
        <v>1</v>
      </c>
    </row>
    <row r="241" spans="1:21" ht="14.45" customHeight="1" thickBot="1" x14ac:dyDescent="0.25">
      <c r="A241" s="822">
        <v>22</v>
      </c>
      <c r="B241" s="823" t="s">
        <v>780</v>
      </c>
      <c r="C241" s="823" t="s">
        <v>782</v>
      </c>
      <c r="D241" s="824" t="s">
        <v>1157</v>
      </c>
      <c r="E241" s="825" t="s">
        <v>789</v>
      </c>
      <c r="F241" s="823" t="s">
        <v>781</v>
      </c>
      <c r="G241" s="823" t="s">
        <v>864</v>
      </c>
      <c r="H241" s="823" t="s">
        <v>586</v>
      </c>
      <c r="I241" s="823" t="s">
        <v>761</v>
      </c>
      <c r="J241" s="823" t="s">
        <v>759</v>
      </c>
      <c r="K241" s="823" t="s">
        <v>762</v>
      </c>
      <c r="L241" s="826">
        <v>84.18</v>
      </c>
      <c r="M241" s="826">
        <v>168.36</v>
      </c>
      <c r="N241" s="823">
        <v>2</v>
      </c>
      <c r="O241" s="827">
        <v>1</v>
      </c>
      <c r="P241" s="826"/>
      <c r="Q241" s="828">
        <v>0</v>
      </c>
      <c r="R241" s="823"/>
      <c r="S241" s="828">
        <v>0</v>
      </c>
      <c r="T241" s="827"/>
      <c r="U241" s="829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B4064E9-3271-4724-BBED-798211EC6BB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1159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9" t="s">
        <v>796</v>
      </c>
      <c r="B5" s="225">
        <v>10447.459999999999</v>
      </c>
      <c r="C5" s="813">
        <v>0.39113930827511301</v>
      </c>
      <c r="D5" s="225">
        <v>16262.869999999999</v>
      </c>
      <c r="E5" s="813">
        <v>0.60886069172488699</v>
      </c>
      <c r="F5" s="831">
        <v>26710.329999999998</v>
      </c>
    </row>
    <row r="6" spans="1:6" ht="14.45" customHeight="1" x14ac:dyDescent="0.2">
      <c r="A6" s="840" t="s">
        <v>799</v>
      </c>
      <c r="B6" s="832">
        <v>9230.11</v>
      </c>
      <c r="C6" s="820">
        <v>0.29931301509680536</v>
      </c>
      <c r="D6" s="832">
        <v>21607.540000000005</v>
      </c>
      <c r="E6" s="820">
        <v>0.7006869849031947</v>
      </c>
      <c r="F6" s="833">
        <v>30837.650000000005</v>
      </c>
    </row>
    <row r="7" spans="1:6" ht="14.45" customHeight="1" x14ac:dyDescent="0.2">
      <c r="A7" s="840" t="s">
        <v>789</v>
      </c>
      <c r="B7" s="832">
        <v>8383.82</v>
      </c>
      <c r="C7" s="820">
        <v>0.36097805452590687</v>
      </c>
      <c r="D7" s="832">
        <v>14841.470000000001</v>
      </c>
      <c r="E7" s="820">
        <v>0.63902194547409319</v>
      </c>
      <c r="F7" s="833">
        <v>23225.29</v>
      </c>
    </row>
    <row r="8" spans="1:6" ht="14.45" customHeight="1" x14ac:dyDescent="0.2">
      <c r="A8" s="840" t="s">
        <v>793</v>
      </c>
      <c r="B8" s="832">
        <v>3237.8599999999997</v>
      </c>
      <c r="C8" s="820">
        <v>0.29871072794283837</v>
      </c>
      <c r="D8" s="832">
        <v>7601.5900000000011</v>
      </c>
      <c r="E8" s="820">
        <v>0.70128927205716163</v>
      </c>
      <c r="F8" s="833">
        <v>10839.45</v>
      </c>
    </row>
    <row r="9" spans="1:6" ht="14.45" customHeight="1" x14ac:dyDescent="0.2">
      <c r="A9" s="840" t="s">
        <v>791</v>
      </c>
      <c r="B9" s="832">
        <v>2905.5899999999997</v>
      </c>
      <c r="C9" s="820">
        <v>0.25329985746603373</v>
      </c>
      <c r="D9" s="832">
        <v>8565.36</v>
      </c>
      <c r="E9" s="820">
        <v>0.74670014253396622</v>
      </c>
      <c r="F9" s="833">
        <v>11470.95</v>
      </c>
    </row>
    <row r="10" spans="1:6" ht="14.45" customHeight="1" x14ac:dyDescent="0.2">
      <c r="A10" s="840" t="s">
        <v>798</v>
      </c>
      <c r="B10" s="832">
        <v>2468.17</v>
      </c>
      <c r="C10" s="820">
        <v>0.26706362774673548</v>
      </c>
      <c r="D10" s="832">
        <v>6773.71</v>
      </c>
      <c r="E10" s="820">
        <v>0.73293637225326436</v>
      </c>
      <c r="F10" s="833">
        <v>9241.880000000001</v>
      </c>
    </row>
    <row r="11" spans="1:6" ht="14.45" customHeight="1" x14ac:dyDescent="0.2">
      <c r="A11" s="840" t="s">
        <v>792</v>
      </c>
      <c r="B11" s="832">
        <v>953.18000000000006</v>
      </c>
      <c r="C11" s="820">
        <v>0.84389552899513065</v>
      </c>
      <c r="D11" s="832">
        <v>176.32</v>
      </c>
      <c r="E11" s="820">
        <v>0.15610447100486941</v>
      </c>
      <c r="F11" s="833">
        <v>1129.5</v>
      </c>
    </row>
    <row r="12" spans="1:6" ht="14.45" customHeight="1" x14ac:dyDescent="0.2">
      <c r="A12" s="840" t="s">
        <v>794</v>
      </c>
      <c r="B12" s="832">
        <v>578.31999999999994</v>
      </c>
      <c r="C12" s="820">
        <v>0.15326840257072813</v>
      </c>
      <c r="D12" s="832">
        <v>3194.9300000000003</v>
      </c>
      <c r="E12" s="820">
        <v>0.84673159742927195</v>
      </c>
      <c r="F12" s="833">
        <v>3773.25</v>
      </c>
    </row>
    <row r="13" spans="1:6" ht="14.45" customHeight="1" x14ac:dyDescent="0.2">
      <c r="A13" s="840" t="s">
        <v>795</v>
      </c>
      <c r="B13" s="832">
        <v>137.22</v>
      </c>
      <c r="C13" s="820">
        <v>0.29213148258536997</v>
      </c>
      <c r="D13" s="832">
        <v>332.5</v>
      </c>
      <c r="E13" s="820">
        <v>0.70786851741462997</v>
      </c>
      <c r="F13" s="833">
        <v>469.72</v>
      </c>
    </row>
    <row r="14" spans="1:6" ht="14.45" customHeight="1" x14ac:dyDescent="0.2">
      <c r="A14" s="840" t="s">
        <v>790</v>
      </c>
      <c r="B14" s="832"/>
      <c r="C14" s="820">
        <v>0</v>
      </c>
      <c r="D14" s="832">
        <v>140.96</v>
      </c>
      <c r="E14" s="820">
        <v>1</v>
      </c>
      <c r="F14" s="833">
        <v>140.96</v>
      </c>
    </row>
    <row r="15" spans="1:6" ht="14.45" customHeight="1" thickBot="1" x14ac:dyDescent="0.25">
      <c r="A15" s="841" t="s">
        <v>797</v>
      </c>
      <c r="B15" s="836">
        <v>0</v>
      </c>
      <c r="C15" s="837">
        <v>0</v>
      </c>
      <c r="D15" s="836">
        <v>97.75</v>
      </c>
      <c r="E15" s="837">
        <v>1</v>
      </c>
      <c r="F15" s="838">
        <v>97.75</v>
      </c>
    </row>
    <row r="16" spans="1:6" ht="14.45" customHeight="1" thickBot="1" x14ac:dyDescent="0.25">
      <c r="A16" s="754" t="s">
        <v>3</v>
      </c>
      <c r="B16" s="755">
        <v>38341.730000000003</v>
      </c>
      <c r="C16" s="756">
        <v>0.32510423173510061</v>
      </c>
      <c r="D16" s="755">
        <v>79595.000000000015</v>
      </c>
      <c r="E16" s="756">
        <v>0.67489576826489928</v>
      </c>
      <c r="F16" s="757">
        <v>117936.73000000003</v>
      </c>
    </row>
    <row r="17" spans="1:6" ht="14.45" customHeight="1" thickBot="1" x14ac:dyDescent="0.25"/>
    <row r="18" spans="1:6" ht="14.45" customHeight="1" x14ac:dyDescent="0.2">
      <c r="A18" s="839" t="s">
        <v>754</v>
      </c>
      <c r="B18" s="225">
        <v>36769.140000000029</v>
      </c>
      <c r="C18" s="813">
        <v>0.32562258954387885</v>
      </c>
      <c r="D18" s="225">
        <v>76150.359999999971</v>
      </c>
      <c r="E18" s="813">
        <v>0.6743774104561211</v>
      </c>
      <c r="F18" s="831">
        <v>112919.5</v>
      </c>
    </row>
    <row r="19" spans="1:6" ht="14.45" customHeight="1" x14ac:dyDescent="0.2">
      <c r="A19" s="840" t="s">
        <v>1160</v>
      </c>
      <c r="B19" s="832">
        <v>626.70000000000005</v>
      </c>
      <c r="C19" s="820">
        <v>1</v>
      </c>
      <c r="D19" s="832"/>
      <c r="E19" s="820">
        <v>0</v>
      </c>
      <c r="F19" s="833">
        <v>626.70000000000005</v>
      </c>
    </row>
    <row r="20" spans="1:6" ht="14.45" customHeight="1" x14ac:dyDescent="0.2">
      <c r="A20" s="840" t="s">
        <v>1161</v>
      </c>
      <c r="B20" s="832">
        <v>406.66</v>
      </c>
      <c r="C20" s="820">
        <v>1</v>
      </c>
      <c r="D20" s="832"/>
      <c r="E20" s="820">
        <v>0</v>
      </c>
      <c r="F20" s="833">
        <v>406.66</v>
      </c>
    </row>
    <row r="21" spans="1:6" ht="14.45" customHeight="1" x14ac:dyDescent="0.2">
      <c r="A21" s="840" t="s">
        <v>1162</v>
      </c>
      <c r="B21" s="832">
        <v>279.45999999999998</v>
      </c>
      <c r="C21" s="820">
        <v>1</v>
      </c>
      <c r="D21" s="832"/>
      <c r="E21" s="820">
        <v>0</v>
      </c>
      <c r="F21" s="833">
        <v>279.45999999999998</v>
      </c>
    </row>
    <row r="22" spans="1:6" ht="14.45" customHeight="1" x14ac:dyDescent="0.2">
      <c r="A22" s="840" t="s">
        <v>1163</v>
      </c>
      <c r="B22" s="832">
        <v>187.25</v>
      </c>
      <c r="C22" s="820">
        <v>0.45710868079289135</v>
      </c>
      <c r="D22" s="832">
        <v>222.39</v>
      </c>
      <c r="E22" s="820">
        <v>0.54289131920710865</v>
      </c>
      <c r="F22" s="833">
        <v>409.64</v>
      </c>
    </row>
    <row r="23" spans="1:6" ht="14.45" customHeight="1" x14ac:dyDescent="0.2">
      <c r="A23" s="840" t="s">
        <v>1164</v>
      </c>
      <c r="B23" s="832">
        <v>47.02</v>
      </c>
      <c r="C23" s="820">
        <v>1</v>
      </c>
      <c r="D23" s="832"/>
      <c r="E23" s="820">
        <v>0</v>
      </c>
      <c r="F23" s="833">
        <v>47.02</v>
      </c>
    </row>
    <row r="24" spans="1:6" ht="14.45" customHeight="1" x14ac:dyDescent="0.2">
      <c r="A24" s="840" t="s">
        <v>1165</v>
      </c>
      <c r="B24" s="832">
        <v>25.5</v>
      </c>
      <c r="C24" s="820">
        <v>1</v>
      </c>
      <c r="D24" s="832"/>
      <c r="E24" s="820">
        <v>0</v>
      </c>
      <c r="F24" s="833">
        <v>25.5</v>
      </c>
    </row>
    <row r="25" spans="1:6" ht="14.45" customHeight="1" x14ac:dyDescent="0.2">
      <c r="A25" s="840" t="s">
        <v>1166</v>
      </c>
      <c r="B25" s="832"/>
      <c r="C25" s="820">
        <v>0</v>
      </c>
      <c r="D25" s="832">
        <v>620.38</v>
      </c>
      <c r="E25" s="820">
        <v>1</v>
      </c>
      <c r="F25" s="833">
        <v>620.38</v>
      </c>
    </row>
    <row r="26" spans="1:6" ht="14.45" customHeight="1" x14ac:dyDescent="0.2">
      <c r="A26" s="840" t="s">
        <v>753</v>
      </c>
      <c r="B26" s="832">
        <v>0</v>
      </c>
      <c r="C26" s="820"/>
      <c r="D26" s="832">
        <v>0</v>
      </c>
      <c r="E26" s="820"/>
      <c r="F26" s="833">
        <v>0</v>
      </c>
    </row>
    <row r="27" spans="1:6" ht="14.45" customHeight="1" x14ac:dyDescent="0.2">
      <c r="A27" s="840" t="s">
        <v>1167</v>
      </c>
      <c r="B27" s="832"/>
      <c r="C27" s="820">
        <v>0</v>
      </c>
      <c r="D27" s="832">
        <v>68.94</v>
      </c>
      <c r="E27" s="820">
        <v>1</v>
      </c>
      <c r="F27" s="833">
        <v>68.94</v>
      </c>
    </row>
    <row r="28" spans="1:6" ht="14.45" customHeight="1" x14ac:dyDescent="0.2">
      <c r="A28" s="840" t="s">
        <v>1168</v>
      </c>
      <c r="B28" s="832"/>
      <c r="C28" s="820">
        <v>0</v>
      </c>
      <c r="D28" s="832">
        <v>141.25</v>
      </c>
      <c r="E28" s="820">
        <v>1</v>
      </c>
      <c r="F28" s="833">
        <v>141.25</v>
      </c>
    </row>
    <row r="29" spans="1:6" ht="14.45" customHeight="1" x14ac:dyDescent="0.2">
      <c r="A29" s="840" t="s">
        <v>1169</v>
      </c>
      <c r="B29" s="832"/>
      <c r="C29" s="820">
        <v>0</v>
      </c>
      <c r="D29" s="832">
        <v>186.87</v>
      </c>
      <c r="E29" s="820">
        <v>1</v>
      </c>
      <c r="F29" s="833">
        <v>186.87</v>
      </c>
    </row>
    <row r="30" spans="1:6" ht="14.45" customHeight="1" x14ac:dyDescent="0.2">
      <c r="A30" s="840" t="s">
        <v>1170</v>
      </c>
      <c r="B30" s="832"/>
      <c r="C30" s="820">
        <v>0</v>
      </c>
      <c r="D30" s="832">
        <v>352.64</v>
      </c>
      <c r="E30" s="820">
        <v>1</v>
      </c>
      <c r="F30" s="833">
        <v>352.64</v>
      </c>
    </row>
    <row r="31" spans="1:6" ht="14.45" customHeight="1" x14ac:dyDescent="0.2">
      <c r="A31" s="840" t="s">
        <v>1171</v>
      </c>
      <c r="B31" s="832"/>
      <c r="C31" s="820">
        <v>0</v>
      </c>
      <c r="D31" s="832">
        <v>518.23</v>
      </c>
      <c r="E31" s="820">
        <v>1</v>
      </c>
      <c r="F31" s="833">
        <v>518.23</v>
      </c>
    </row>
    <row r="32" spans="1:6" ht="14.45" customHeight="1" x14ac:dyDescent="0.2">
      <c r="A32" s="840" t="s">
        <v>1172</v>
      </c>
      <c r="B32" s="832"/>
      <c r="C32" s="820">
        <v>0</v>
      </c>
      <c r="D32" s="832">
        <v>828.14</v>
      </c>
      <c r="E32" s="820">
        <v>1</v>
      </c>
      <c r="F32" s="833">
        <v>828.14</v>
      </c>
    </row>
    <row r="33" spans="1:6" ht="14.45" customHeight="1" x14ac:dyDescent="0.2">
      <c r="A33" s="840" t="s">
        <v>1173</v>
      </c>
      <c r="B33" s="832"/>
      <c r="C33" s="820">
        <v>0</v>
      </c>
      <c r="D33" s="832">
        <v>85.02</v>
      </c>
      <c r="E33" s="820">
        <v>1</v>
      </c>
      <c r="F33" s="833">
        <v>85.02</v>
      </c>
    </row>
    <row r="34" spans="1:6" ht="14.45" customHeight="1" x14ac:dyDescent="0.2">
      <c r="A34" s="840" t="s">
        <v>1174</v>
      </c>
      <c r="B34" s="832"/>
      <c r="C34" s="820">
        <v>0</v>
      </c>
      <c r="D34" s="832">
        <v>279.82</v>
      </c>
      <c r="E34" s="820">
        <v>1</v>
      </c>
      <c r="F34" s="833">
        <v>279.82</v>
      </c>
    </row>
    <row r="35" spans="1:6" ht="14.45" customHeight="1" thickBot="1" x14ac:dyDescent="0.25">
      <c r="A35" s="841" t="s">
        <v>1175</v>
      </c>
      <c r="B35" s="836"/>
      <c r="C35" s="837">
        <v>0</v>
      </c>
      <c r="D35" s="836">
        <v>140.96</v>
      </c>
      <c r="E35" s="837">
        <v>1</v>
      </c>
      <c r="F35" s="838">
        <v>140.96</v>
      </c>
    </row>
    <row r="36" spans="1:6" ht="14.45" customHeight="1" thickBot="1" x14ac:dyDescent="0.25">
      <c r="A36" s="754" t="s">
        <v>3</v>
      </c>
      <c r="B36" s="755">
        <v>38341.730000000025</v>
      </c>
      <c r="C36" s="756">
        <v>0.32510423173510089</v>
      </c>
      <c r="D36" s="755">
        <v>79594.999999999971</v>
      </c>
      <c r="E36" s="756">
        <v>0.67489576826489905</v>
      </c>
      <c r="F36" s="757">
        <v>117936.73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{0AA3EC2A-7952-4AE2-B789-D4622ADF5E45}</x14:id>
        </ext>
      </extLst>
    </cfRule>
  </conditionalFormatting>
  <conditionalFormatting sqref="F18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{44B47A1C-C2EF-48EC-B123-BA246AEFBEE9}</x14:id>
        </ext>
      </extLst>
    </cfRule>
  </conditionalFormatting>
  <hyperlinks>
    <hyperlink ref="A2" location="Obsah!A1" display="Zpět na Obsah  KL 01  1.-4.měsíc" xr:uid="{0DCA49DF-1EA0-4F5D-A1D4-8425F2D76E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A3EC2A-7952-4AE2-B789-D4622ADF5E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44B47A1C-C2EF-48EC-B123-BA246AEFBE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1192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378</v>
      </c>
      <c r="G3" s="47">
        <f>SUBTOTAL(9,G6:G1048576)</f>
        <v>38341.729999999996</v>
      </c>
      <c r="H3" s="48">
        <f>IF(M3=0,0,G3/M3)</f>
        <v>0.3251042317351005</v>
      </c>
      <c r="I3" s="47">
        <f>SUBTOTAL(9,I6:I1048576)</f>
        <v>841</v>
      </c>
      <c r="J3" s="47">
        <f>SUBTOTAL(9,J6:J1048576)</f>
        <v>79595.000000000015</v>
      </c>
      <c r="K3" s="48">
        <f>IF(M3=0,0,J3/M3)</f>
        <v>0.67489576826489917</v>
      </c>
      <c r="L3" s="47">
        <f>SUBTOTAL(9,L6:L1048576)</f>
        <v>1219</v>
      </c>
      <c r="M3" s="49">
        <f>SUBTOTAL(9,M6:M1048576)</f>
        <v>117936.73000000005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842" t="s">
        <v>162</v>
      </c>
      <c r="C5" s="842" t="s">
        <v>89</v>
      </c>
      <c r="D5" s="842" t="s">
        <v>163</v>
      </c>
      <c r="E5" s="84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789</v>
      </c>
      <c r="B6" s="808" t="s">
        <v>1176</v>
      </c>
      <c r="C6" s="808" t="s">
        <v>840</v>
      </c>
      <c r="D6" s="808" t="s">
        <v>841</v>
      </c>
      <c r="E6" s="808" t="s">
        <v>842</v>
      </c>
      <c r="F6" s="225"/>
      <c r="G6" s="225"/>
      <c r="H6" s="813">
        <v>0</v>
      </c>
      <c r="I6" s="225">
        <v>4</v>
      </c>
      <c r="J6" s="225">
        <v>357.68</v>
      </c>
      <c r="K6" s="813">
        <v>1</v>
      </c>
      <c r="L6" s="225">
        <v>4</v>
      </c>
      <c r="M6" s="831">
        <v>357.68</v>
      </c>
    </row>
    <row r="7" spans="1:13" ht="14.45" customHeight="1" x14ac:dyDescent="0.2">
      <c r="A7" s="814" t="s">
        <v>789</v>
      </c>
      <c r="B7" s="815" t="s">
        <v>1176</v>
      </c>
      <c r="C7" s="815" t="s">
        <v>845</v>
      </c>
      <c r="D7" s="815" t="s">
        <v>841</v>
      </c>
      <c r="E7" s="815" t="s">
        <v>846</v>
      </c>
      <c r="F7" s="832"/>
      <c r="G7" s="832"/>
      <c r="H7" s="820">
        <v>0</v>
      </c>
      <c r="I7" s="832">
        <v>1</v>
      </c>
      <c r="J7" s="832">
        <v>28.81</v>
      </c>
      <c r="K7" s="820">
        <v>1</v>
      </c>
      <c r="L7" s="832">
        <v>1</v>
      </c>
      <c r="M7" s="833">
        <v>28.81</v>
      </c>
    </row>
    <row r="8" spans="1:13" ht="14.45" customHeight="1" x14ac:dyDescent="0.2">
      <c r="A8" s="814" t="s">
        <v>789</v>
      </c>
      <c r="B8" s="815" t="s">
        <v>1177</v>
      </c>
      <c r="C8" s="815" t="s">
        <v>809</v>
      </c>
      <c r="D8" s="815" t="s">
        <v>810</v>
      </c>
      <c r="E8" s="815" t="s">
        <v>811</v>
      </c>
      <c r="F8" s="832"/>
      <c r="G8" s="832"/>
      <c r="H8" s="820">
        <v>0</v>
      </c>
      <c r="I8" s="832">
        <v>1</v>
      </c>
      <c r="J8" s="832">
        <v>85.02</v>
      </c>
      <c r="K8" s="820">
        <v>1</v>
      </c>
      <c r="L8" s="832">
        <v>1</v>
      </c>
      <c r="M8" s="833">
        <v>85.02</v>
      </c>
    </row>
    <row r="9" spans="1:13" ht="14.45" customHeight="1" x14ac:dyDescent="0.2">
      <c r="A9" s="814" t="s">
        <v>789</v>
      </c>
      <c r="B9" s="815" t="s">
        <v>1178</v>
      </c>
      <c r="C9" s="815" t="s">
        <v>848</v>
      </c>
      <c r="D9" s="815" t="s">
        <v>849</v>
      </c>
      <c r="E9" s="815" t="s">
        <v>850</v>
      </c>
      <c r="F9" s="832"/>
      <c r="G9" s="832"/>
      <c r="H9" s="820">
        <v>0</v>
      </c>
      <c r="I9" s="832">
        <v>2</v>
      </c>
      <c r="J9" s="832">
        <v>206.8</v>
      </c>
      <c r="K9" s="820">
        <v>1</v>
      </c>
      <c r="L9" s="832">
        <v>2</v>
      </c>
      <c r="M9" s="833">
        <v>206.8</v>
      </c>
    </row>
    <row r="10" spans="1:13" ht="14.45" customHeight="1" x14ac:dyDescent="0.2">
      <c r="A10" s="814" t="s">
        <v>789</v>
      </c>
      <c r="B10" s="815" t="s">
        <v>1179</v>
      </c>
      <c r="C10" s="815" t="s">
        <v>805</v>
      </c>
      <c r="D10" s="815" t="s">
        <v>806</v>
      </c>
      <c r="E10" s="815" t="s">
        <v>807</v>
      </c>
      <c r="F10" s="832">
        <v>1</v>
      </c>
      <c r="G10" s="832">
        <v>406.66</v>
      </c>
      <c r="H10" s="820">
        <v>1</v>
      </c>
      <c r="I10" s="832"/>
      <c r="J10" s="832"/>
      <c r="K10" s="820">
        <v>0</v>
      </c>
      <c r="L10" s="832">
        <v>1</v>
      </c>
      <c r="M10" s="833">
        <v>406.66</v>
      </c>
    </row>
    <row r="11" spans="1:13" ht="14.45" customHeight="1" x14ac:dyDescent="0.2">
      <c r="A11" s="814" t="s">
        <v>789</v>
      </c>
      <c r="B11" s="815" t="s">
        <v>756</v>
      </c>
      <c r="C11" s="815" t="s">
        <v>865</v>
      </c>
      <c r="D11" s="815" t="s">
        <v>587</v>
      </c>
      <c r="E11" s="815" t="s">
        <v>866</v>
      </c>
      <c r="F11" s="832">
        <v>2</v>
      </c>
      <c r="G11" s="832">
        <v>148.16</v>
      </c>
      <c r="H11" s="820">
        <v>1</v>
      </c>
      <c r="I11" s="832"/>
      <c r="J11" s="832"/>
      <c r="K11" s="820">
        <v>0</v>
      </c>
      <c r="L11" s="832">
        <v>2</v>
      </c>
      <c r="M11" s="833">
        <v>148.16</v>
      </c>
    </row>
    <row r="12" spans="1:13" ht="14.45" customHeight="1" x14ac:dyDescent="0.2">
      <c r="A12" s="814" t="s">
        <v>789</v>
      </c>
      <c r="B12" s="815" t="s">
        <v>756</v>
      </c>
      <c r="C12" s="815" t="s">
        <v>757</v>
      </c>
      <c r="D12" s="815" t="s">
        <v>587</v>
      </c>
      <c r="E12" s="815" t="s">
        <v>590</v>
      </c>
      <c r="F12" s="832">
        <v>12</v>
      </c>
      <c r="G12" s="832">
        <v>1131.3599999999999</v>
      </c>
      <c r="H12" s="820">
        <v>1</v>
      </c>
      <c r="I12" s="832"/>
      <c r="J12" s="832"/>
      <c r="K12" s="820">
        <v>0</v>
      </c>
      <c r="L12" s="832">
        <v>12</v>
      </c>
      <c r="M12" s="833">
        <v>1131.3599999999999</v>
      </c>
    </row>
    <row r="13" spans="1:13" ht="14.45" customHeight="1" x14ac:dyDescent="0.2">
      <c r="A13" s="814" t="s">
        <v>789</v>
      </c>
      <c r="B13" s="815" t="s">
        <v>756</v>
      </c>
      <c r="C13" s="815" t="s">
        <v>867</v>
      </c>
      <c r="D13" s="815" t="s">
        <v>587</v>
      </c>
      <c r="E13" s="815" t="s">
        <v>868</v>
      </c>
      <c r="F13" s="832">
        <v>10</v>
      </c>
      <c r="G13" s="832">
        <v>1683.6</v>
      </c>
      <c r="H13" s="820">
        <v>1</v>
      </c>
      <c r="I13" s="832"/>
      <c r="J13" s="832"/>
      <c r="K13" s="820">
        <v>0</v>
      </c>
      <c r="L13" s="832">
        <v>10</v>
      </c>
      <c r="M13" s="833">
        <v>1683.6</v>
      </c>
    </row>
    <row r="14" spans="1:13" ht="14.45" customHeight="1" x14ac:dyDescent="0.2">
      <c r="A14" s="814" t="s">
        <v>789</v>
      </c>
      <c r="B14" s="815" t="s">
        <v>756</v>
      </c>
      <c r="C14" s="815" t="s">
        <v>869</v>
      </c>
      <c r="D14" s="815" t="s">
        <v>587</v>
      </c>
      <c r="E14" s="815" t="s">
        <v>870</v>
      </c>
      <c r="F14" s="832">
        <v>4</v>
      </c>
      <c r="G14" s="832">
        <v>461.32</v>
      </c>
      <c r="H14" s="820">
        <v>1</v>
      </c>
      <c r="I14" s="832"/>
      <c r="J14" s="832"/>
      <c r="K14" s="820">
        <v>0</v>
      </c>
      <c r="L14" s="832">
        <v>4</v>
      </c>
      <c r="M14" s="833">
        <v>461.32</v>
      </c>
    </row>
    <row r="15" spans="1:13" ht="14.45" customHeight="1" x14ac:dyDescent="0.2">
      <c r="A15" s="814" t="s">
        <v>789</v>
      </c>
      <c r="B15" s="815" t="s">
        <v>756</v>
      </c>
      <c r="C15" s="815" t="s">
        <v>871</v>
      </c>
      <c r="D15" s="815" t="s">
        <v>759</v>
      </c>
      <c r="E15" s="815" t="s">
        <v>872</v>
      </c>
      <c r="F15" s="832"/>
      <c r="G15" s="832"/>
      <c r="H15" s="820">
        <v>0</v>
      </c>
      <c r="I15" s="832">
        <v>16</v>
      </c>
      <c r="J15" s="832">
        <v>1683.68</v>
      </c>
      <c r="K15" s="820">
        <v>1</v>
      </c>
      <c r="L15" s="832">
        <v>16</v>
      </c>
      <c r="M15" s="833">
        <v>1683.68</v>
      </c>
    </row>
    <row r="16" spans="1:13" ht="14.45" customHeight="1" x14ac:dyDescent="0.2">
      <c r="A16" s="814" t="s">
        <v>789</v>
      </c>
      <c r="B16" s="815" t="s">
        <v>756</v>
      </c>
      <c r="C16" s="815" t="s">
        <v>761</v>
      </c>
      <c r="D16" s="815" t="s">
        <v>759</v>
      </c>
      <c r="E16" s="815" t="s">
        <v>762</v>
      </c>
      <c r="F16" s="832"/>
      <c r="G16" s="832"/>
      <c r="H16" s="820">
        <v>0</v>
      </c>
      <c r="I16" s="832">
        <v>53</v>
      </c>
      <c r="J16" s="832">
        <v>4461.5400000000009</v>
      </c>
      <c r="K16" s="820">
        <v>1</v>
      </c>
      <c r="L16" s="832">
        <v>53</v>
      </c>
      <c r="M16" s="833">
        <v>4461.5400000000009</v>
      </c>
    </row>
    <row r="17" spans="1:13" ht="14.45" customHeight="1" x14ac:dyDescent="0.2">
      <c r="A17" s="814" t="s">
        <v>789</v>
      </c>
      <c r="B17" s="815" t="s">
        <v>756</v>
      </c>
      <c r="C17" s="815" t="s">
        <v>877</v>
      </c>
      <c r="D17" s="815" t="s">
        <v>587</v>
      </c>
      <c r="E17" s="815" t="s">
        <v>878</v>
      </c>
      <c r="F17" s="832">
        <v>5</v>
      </c>
      <c r="G17" s="832">
        <v>315.70000000000005</v>
      </c>
      <c r="H17" s="820">
        <v>1</v>
      </c>
      <c r="I17" s="832"/>
      <c r="J17" s="832"/>
      <c r="K17" s="820">
        <v>0</v>
      </c>
      <c r="L17" s="832">
        <v>5</v>
      </c>
      <c r="M17" s="833">
        <v>315.70000000000005</v>
      </c>
    </row>
    <row r="18" spans="1:13" ht="14.45" customHeight="1" x14ac:dyDescent="0.2">
      <c r="A18" s="814" t="s">
        <v>789</v>
      </c>
      <c r="B18" s="815" t="s">
        <v>756</v>
      </c>
      <c r="C18" s="815" t="s">
        <v>879</v>
      </c>
      <c r="D18" s="815" t="s">
        <v>587</v>
      </c>
      <c r="E18" s="815" t="s">
        <v>880</v>
      </c>
      <c r="F18" s="832">
        <v>12</v>
      </c>
      <c r="G18" s="832">
        <v>1262.76</v>
      </c>
      <c r="H18" s="820">
        <v>1</v>
      </c>
      <c r="I18" s="832"/>
      <c r="J18" s="832"/>
      <c r="K18" s="820">
        <v>0</v>
      </c>
      <c r="L18" s="832">
        <v>12</v>
      </c>
      <c r="M18" s="833">
        <v>1262.76</v>
      </c>
    </row>
    <row r="19" spans="1:13" ht="14.45" customHeight="1" x14ac:dyDescent="0.2">
      <c r="A19" s="814" t="s">
        <v>789</v>
      </c>
      <c r="B19" s="815" t="s">
        <v>756</v>
      </c>
      <c r="C19" s="815" t="s">
        <v>881</v>
      </c>
      <c r="D19" s="815" t="s">
        <v>587</v>
      </c>
      <c r="E19" s="815" t="s">
        <v>765</v>
      </c>
      <c r="F19" s="832">
        <v>4</v>
      </c>
      <c r="G19" s="832">
        <v>196.32</v>
      </c>
      <c r="H19" s="820">
        <v>1</v>
      </c>
      <c r="I19" s="832"/>
      <c r="J19" s="832"/>
      <c r="K19" s="820">
        <v>0</v>
      </c>
      <c r="L19" s="832">
        <v>4</v>
      </c>
      <c r="M19" s="833">
        <v>196.32</v>
      </c>
    </row>
    <row r="20" spans="1:13" ht="14.45" customHeight="1" x14ac:dyDescent="0.2">
      <c r="A20" s="814" t="s">
        <v>789</v>
      </c>
      <c r="B20" s="815" t="s">
        <v>756</v>
      </c>
      <c r="C20" s="815" t="s">
        <v>882</v>
      </c>
      <c r="D20" s="815" t="s">
        <v>587</v>
      </c>
      <c r="E20" s="815" t="s">
        <v>883</v>
      </c>
      <c r="F20" s="832">
        <v>10</v>
      </c>
      <c r="G20" s="832">
        <v>1262.7</v>
      </c>
      <c r="H20" s="820">
        <v>1</v>
      </c>
      <c r="I20" s="832"/>
      <c r="J20" s="832"/>
      <c r="K20" s="820">
        <v>0</v>
      </c>
      <c r="L20" s="832">
        <v>10</v>
      </c>
      <c r="M20" s="833">
        <v>1262.7</v>
      </c>
    </row>
    <row r="21" spans="1:13" ht="14.45" customHeight="1" x14ac:dyDescent="0.2">
      <c r="A21" s="814" t="s">
        <v>789</v>
      </c>
      <c r="B21" s="815" t="s">
        <v>756</v>
      </c>
      <c r="C21" s="815" t="s">
        <v>884</v>
      </c>
      <c r="D21" s="815" t="s">
        <v>587</v>
      </c>
      <c r="E21" s="815" t="s">
        <v>588</v>
      </c>
      <c r="F21" s="832">
        <v>18</v>
      </c>
      <c r="G21" s="832">
        <v>1515.2400000000002</v>
      </c>
      <c r="H21" s="820">
        <v>1</v>
      </c>
      <c r="I21" s="832"/>
      <c r="J21" s="832"/>
      <c r="K21" s="820">
        <v>0</v>
      </c>
      <c r="L21" s="832">
        <v>18</v>
      </c>
      <c r="M21" s="833">
        <v>1515.2400000000002</v>
      </c>
    </row>
    <row r="22" spans="1:13" ht="14.45" customHeight="1" x14ac:dyDescent="0.2">
      <c r="A22" s="814" t="s">
        <v>789</v>
      </c>
      <c r="B22" s="815" t="s">
        <v>756</v>
      </c>
      <c r="C22" s="815" t="s">
        <v>873</v>
      </c>
      <c r="D22" s="815" t="s">
        <v>759</v>
      </c>
      <c r="E22" s="815" t="s">
        <v>874</v>
      </c>
      <c r="F22" s="832"/>
      <c r="G22" s="832"/>
      <c r="H22" s="820">
        <v>0</v>
      </c>
      <c r="I22" s="832">
        <v>53</v>
      </c>
      <c r="J22" s="832">
        <v>6692.31</v>
      </c>
      <c r="K22" s="820">
        <v>1</v>
      </c>
      <c r="L22" s="832">
        <v>53</v>
      </c>
      <c r="M22" s="833">
        <v>6692.31</v>
      </c>
    </row>
    <row r="23" spans="1:13" ht="14.45" customHeight="1" x14ac:dyDescent="0.2">
      <c r="A23" s="814" t="s">
        <v>789</v>
      </c>
      <c r="B23" s="815" t="s">
        <v>756</v>
      </c>
      <c r="C23" s="815" t="s">
        <v>875</v>
      </c>
      <c r="D23" s="815" t="s">
        <v>759</v>
      </c>
      <c r="E23" s="815" t="s">
        <v>876</v>
      </c>
      <c r="F23" s="832"/>
      <c r="G23" s="832"/>
      <c r="H23" s="820">
        <v>0</v>
      </c>
      <c r="I23" s="832">
        <v>2</v>
      </c>
      <c r="J23" s="832">
        <v>126.28</v>
      </c>
      <c r="K23" s="820">
        <v>1</v>
      </c>
      <c r="L23" s="832">
        <v>2</v>
      </c>
      <c r="M23" s="833">
        <v>126.28</v>
      </c>
    </row>
    <row r="24" spans="1:13" ht="14.45" customHeight="1" x14ac:dyDescent="0.2">
      <c r="A24" s="814" t="s">
        <v>789</v>
      </c>
      <c r="B24" s="815" t="s">
        <v>756</v>
      </c>
      <c r="C24" s="815" t="s">
        <v>758</v>
      </c>
      <c r="D24" s="815" t="s">
        <v>759</v>
      </c>
      <c r="E24" s="815" t="s">
        <v>760</v>
      </c>
      <c r="F24" s="832"/>
      <c r="G24" s="832"/>
      <c r="H24" s="820">
        <v>0</v>
      </c>
      <c r="I24" s="832">
        <v>16</v>
      </c>
      <c r="J24" s="832">
        <v>785.28</v>
      </c>
      <c r="K24" s="820">
        <v>1</v>
      </c>
      <c r="L24" s="832">
        <v>16</v>
      </c>
      <c r="M24" s="833">
        <v>785.28</v>
      </c>
    </row>
    <row r="25" spans="1:13" ht="14.45" customHeight="1" x14ac:dyDescent="0.2">
      <c r="A25" s="814" t="s">
        <v>789</v>
      </c>
      <c r="B25" s="815" t="s">
        <v>766</v>
      </c>
      <c r="C25" s="815" t="s">
        <v>769</v>
      </c>
      <c r="D25" s="815" t="s">
        <v>623</v>
      </c>
      <c r="E25" s="815" t="s">
        <v>770</v>
      </c>
      <c r="F25" s="832"/>
      <c r="G25" s="832"/>
      <c r="H25" s="820"/>
      <c r="I25" s="832">
        <v>34</v>
      </c>
      <c r="J25" s="832">
        <v>0</v>
      </c>
      <c r="K25" s="820"/>
      <c r="L25" s="832">
        <v>34</v>
      </c>
      <c r="M25" s="833">
        <v>0</v>
      </c>
    </row>
    <row r="26" spans="1:13" ht="14.45" customHeight="1" x14ac:dyDescent="0.2">
      <c r="A26" s="814" t="s">
        <v>789</v>
      </c>
      <c r="B26" s="815" t="s">
        <v>766</v>
      </c>
      <c r="C26" s="815" t="s">
        <v>767</v>
      </c>
      <c r="D26" s="815" t="s">
        <v>623</v>
      </c>
      <c r="E26" s="815" t="s">
        <v>768</v>
      </c>
      <c r="F26" s="832"/>
      <c r="G26" s="832"/>
      <c r="H26" s="820"/>
      <c r="I26" s="832">
        <v>1</v>
      </c>
      <c r="J26" s="832">
        <v>0</v>
      </c>
      <c r="K26" s="820"/>
      <c r="L26" s="832">
        <v>1</v>
      </c>
      <c r="M26" s="833">
        <v>0</v>
      </c>
    </row>
    <row r="27" spans="1:13" ht="14.45" customHeight="1" x14ac:dyDescent="0.2">
      <c r="A27" s="814" t="s">
        <v>789</v>
      </c>
      <c r="B27" s="815" t="s">
        <v>1180</v>
      </c>
      <c r="C27" s="815" t="s">
        <v>861</v>
      </c>
      <c r="D27" s="815" t="s">
        <v>862</v>
      </c>
      <c r="E27" s="815" t="s">
        <v>863</v>
      </c>
      <c r="F27" s="832"/>
      <c r="G27" s="832"/>
      <c r="H27" s="820">
        <v>0</v>
      </c>
      <c r="I27" s="832">
        <v>1</v>
      </c>
      <c r="J27" s="832">
        <v>414.07</v>
      </c>
      <c r="K27" s="820">
        <v>1</v>
      </c>
      <c r="L27" s="832">
        <v>1</v>
      </c>
      <c r="M27" s="833">
        <v>414.07</v>
      </c>
    </row>
    <row r="28" spans="1:13" ht="14.45" customHeight="1" x14ac:dyDescent="0.2">
      <c r="A28" s="814" t="s">
        <v>790</v>
      </c>
      <c r="B28" s="815" t="s">
        <v>1181</v>
      </c>
      <c r="C28" s="815" t="s">
        <v>1149</v>
      </c>
      <c r="D28" s="815" t="s">
        <v>1150</v>
      </c>
      <c r="E28" s="815" t="s">
        <v>1151</v>
      </c>
      <c r="F28" s="832"/>
      <c r="G28" s="832"/>
      <c r="H28" s="820">
        <v>0</v>
      </c>
      <c r="I28" s="832">
        <v>2</v>
      </c>
      <c r="J28" s="832">
        <v>140.96</v>
      </c>
      <c r="K28" s="820">
        <v>1</v>
      </c>
      <c r="L28" s="832">
        <v>2</v>
      </c>
      <c r="M28" s="833">
        <v>140.96</v>
      </c>
    </row>
    <row r="29" spans="1:13" ht="14.45" customHeight="1" x14ac:dyDescent="0.2">
      <c r="A29" s="814" t="s">
        <v>791</v>
      </c>
      <c r="B29" s="815" t="s">
        <v>756</v>
      </c>
      <c r="C29" s="815" t="s">
        <v>865</v>
      </c>
      <c r="D29" s="815" t="s">
        <v>587</v>
      </c>
      <c r="E29" s="815" t="s">
        <v>866</v>
      </c>
      <c r="F29" s="832">
        <v>1</v>
      </c>
      <c r="G29" s="832">
        <v>74.08</v>
      </c>
      <c r="H29" s="820">
        <v>1</v>
      </c>
      <c r="I29" s="832"/>
      <c r="J29" s="832"/>
      <c r="K29" s="820">
        <v>0</v>
      </c>
      <c r="L29" s="832">
        <v>1</v>
      </c>
      <c r="M29" s="833">
        <v>74.08</v>
      </c>
    </row>
    <row r="30" spans="1:13" ht="14.45" customHeight="1" x14ac:dyDescent="0.2">
      <c r="A30" s="814" t="s">
        <v>791</v>
      </c>
      <c r="B30" s="815" t="s">
        <v>756</v>
      </c>
      <c r="C30" s="815" t="s">
        <v>757</v>
      </c>
      <c r="D30" s="815" t="s">
        <v>587</v>
      </c>
      <c r="E30" s="815" t="s">
        <v>590</v>
      </c>
      <c r="F30" s="832">
        <v>3</v>
      </c>
      <c r="G30" s="832">
        <v>282.84000000000003</v>
      </c>
      <c r="H30" s="820">
        <v>1</v>
      </c>
      <c r="I30" s="832"/>
      <c r="J30" s="832"/>
      <c r="K30" s="820">
        <v>0</v>
      </c>
      <c r="L30" s="832">
        <v>3</v>
      </c>
      <c r="M30" s="833">
        <v>282.84000000000003</v>
      </c>
    </row>
    <row r="31" spans="1:13" ht="14.45" customHeight="1" x14ac:dyDescent="0.2">
      <c r="A31" s="814" t="s">
        <v>791</v>
      </c>
      <c r="B31" s="815" t="s">
        <v>756</v>
      </c>
      <c r="C31" s="815" t="s">
        <v>867</v>
      </c>
      <c r="D31" s="815" t="s">
        <v>587</v>
      </c>
      <c r="E31" s="815" t="s">
        <v>868</v>
      </c>
      <c r="F31" s="832">
        <v>3</v>
      </c>
      <c r="G31" s="832">
        <v>505.08000000000004</v>
      </c>
      <c r="H31" s="820">
        <v>1</v>
      </c>
      <c r="I31" s="832"/>
      <c r="J31" s="832"/>
      <c r="K31" s="820">
        <v>0</v>
      </c>
      <c r="L31" s="832">
        <v>3</v>
      </c>
      <c r="M31" s="833">
        <v>505.08000000000004</v>
      </c>
    </row>
    <row r="32" spans="1:13" ht="14.45" customHeight="1" x14ac:dyDescent="0.2">
      <c r="A32" s="814" t="s">
        <v>791</v>
      </c>
      <c r="B32" s="815" t="s">
        <v>756</v>
      </c>
      <c r="C32" s="815" t="s">
        <v>869</v>
      </c>
      <c r="D32" s="815" t="s">
        <v>587</v>
      </c>
      <c r="E32" s="815" t="s">
        <v>870</v>
      </c>
      <c r="F32" s="832">
        <v>3</v>
      </c>
      <c r="G32" s="832">
        <v>345.99</v>
      </c>
      <c r="H32" s="820">
        <v>1</v>
      </c>
      <c r="I32" s="832"/>
      <c r="J32" s="832"/>
      <c r="K32" s="820">
        <v>0</v>
      </c>
      <c r="L32" s="832">
        <v>3</v>
      </c>
      <c r="M32" s="833">
        <v>345.99</v>
      </c>
    </row>
    <row r="33" spans="1:13" ht="14.45" customHeight="1" x14ac:dyDescent="0.2">
      <c r="A33" s="814" t="s">
        <v>791</v>
      </c>
      <c r="B33" s="815" t="s">
        <v>756</v>
      </c>
      <c r="C33" s="815" t="s">
        <v>871</v>
      </c>
      <c r="D33" s="815" t="s">
        <v>759</v>
      </c>
      <c r="E33" s="815" t="s">
        <v>872</v>
      </c>
      <c r="F33" s="832"/>
      <c r="G33" s="832"/>
      <c r="H33" s="820">
        <v>0</v>
      </c>
      <c r="I33" s="832">
        <v>21</v>
      </c>
      <c r="J33" s="832">
        <v>2209.83</v>
      </c>
      <c r="K33" s="820">
        <v>1</v>
      </c>
      <c r="L33" s="832">
        <v>21</v>
      </c>
      <c r="M33" s="833">
        <v>2209.83</v>
      </c>
    </row>
    <row r="34" spans="1:13" ht="14.45" customHeight="1" x14ac:dyDescent="0.2">
      <c r="A34" s="814" t="s">
        <v>791</v>
      </c>
      <c r="B34" s="815" t="s">
        <v>756</v>
      </c>
      <c r="C34" s="815" t="s">
        <v>761</v>
      </c>
      <c r="D34" s="815" t="s">
        <v>759</v>
      </c>
      <c r="E34" s="815" t="s">
        <v>762</v>
      </c>
      <c r="F34" s="832"/>
      <c r="G34" s="832"/>
      <c r="H34" s="820">
        <v>0</v>
      </c>
      <c r="I34" s="832">
        <v>22</v>
      </c>
      <c r="J34" s="832">
        <v>1851.9600000000003</v>
      </c>
      <c r="K34" s="820">
        <v>1</v>
      </c>
      <c r="L34" s="832">
        <v>22</v>
      </c>
      <c r="M34" s="833">
        <v>1851.9600000000003</v>
      </c>
    </row>
    <row r="35" spans="1:13" ht="14.45" customHeight="1" x14ac:dyDescent="0.2">
      <c r="A35" s="814" t="s">
        <v>791</v>
      </c>
      <c r="B35" s="815" t="s">
        <v>756</v>
      </c>
      <c r="C35" s="815" t="s">
        <v>877</v>
      </c>
      <c r="D35" s="815" t="s">
        <v>587</v>
      </c>
      <c r="E35" s="815" t="s">
        <v>878</v>
      </c>
      <c r="F35" s="832">
        <v>1</v>
      </c>
      <c r="G35" s="832">
        <v>63.14</v>
      </c>
      <c r="H35" s="820">
        <v>1</v>
      </c>
      <c r="I35" s="832"/>
      <c r="J35" s="832"/>
      <c r="K35" s="820">
        <v>0</v>
      </c>
      <c r="L35" s="832">
        <v>1</v>
      </c>
      <c r="M35" s="833">
        <v>63.14</v>
      </c>
    </row>
    <row r="36" spans="1:13" ht="14.45" customHeight="1" x14ac:dyDescent="0.2">
      <c r="A36" s="814" t="s">
        <v>791</v>
      </c>
      <c r="B36" s="815" t="s">
        <v>756</v>
      </c>
      <c r="C36" s="815" t="s">
        <v>879</v>
      </c>
      <c r="D36" s="815" t="s">
        <v>587</v>
      </c>
      <c r="E36" s="815" t="s">
        <v>880</v>
      </c>
      <c r="F36" s="832">
        <v>3</v>
      </c>
      <c r="G36" s="832">
        <v>315.69</v>
      </c>
      <c r="H36" s="820">
        <v>1</v>
      </c>
      <c r="I36" s="832"/>
      <c r="J36" s="832"/>
      <c r="K36" s="820">
        <v>0</v>
      </c>
      <c r="L36" s="832">
        <v>3</v>
      </c>
      <c r="M36" s="833">
        <v>315.69</v>
      </c>
    </row>
    <row r="37" spans="1:13" ht="14.45" customHeight="1" x14ac:dyDescent="0.2">
      <c r="A37" s="814" t="s">
        <v>791</v>
      </c>
      <c r="B37" s="815" t="s">
        <v>756</v>
      </c>
      <c r="C37" s="815" t="s">
        <v>881</v>
      </c>
      <c r="D37" s="815" t="s">
        <v>587</v>
      </c>
      <c r="E37" s="815" t="s">
        <v>765</v>
      </c>
      <c r="F37" s="832">
        <v>2</v>
      </c>
      <c r="G37" s="832">
        <v>98.16</v>
      </c>
      <c r="H37" s="820">
        <v>1</v>
      </c>
      <c r="I37" s="832"/>
      <c r="J37" s="832"/>
      <c r="K37" s="820">
        <v>0</v>
      </c>
      <c r="L37" s="832">
        <v>2</v>
      </c>
      <c r="M37" s="833">
        <v>98.16</v>
      </c>
    </row>
    <row r="38" spans="1:13" ht="14.45" customHeight="1" x14ac:dyDescent="0.2">
      <c r="A38" s="814" t="s">
        <v>791</v>
      </c>
      <c r="B38" s="815" t="s">
        <v>756</v>
      </c>
      <c r="C38" s="815" t="s">
        <v>882</v>
      </c>
      <c r="D38" s="815" t="s">
        <v>587</v>
      </c>
      <c r="E38" s="815" t="s">
        <v>883</v>
      </c>
      <c r="F38" s="832">
        <v>7</v>
      </c>
      <c r="G38" s="832">
        <v>883.89</v>
      </c>
      <c r="H38" s="820">
        <v>1</v>
      </c>
      <c r="I38" s="832"/>
      <c r="J38" s="832"/>
      <c r="K38" s="820">
        <v>0</v>
      </c>
      <c r="L38" s="832">
        <v>7</v>
      </c>
      <c r="M38" s="833">
        <v>883.89</v>
      </c>
    </row>
    <row r="39" spans="1:13" ht="14.45" customHeight="1" x14ac:dyDescent="0.2">
      <c r="A39" s="814" t="s">
        <v>791</v>
      </c>
      <c r="B39" s="815" t="s">
        <v>756</v>
      </c>
      <c r="C39" s="815" t="s">
        <v>884</v>
      </c>
      <c r="D39" s="815" t="s">
        <v>587</v>
      </c>
      <c r="E39" s="815" t="s">
        <v>588</v>
      </c>
      <c r="F39" s="832">
        <v>4</v>
      </c>
      <c r="G39" s="832">
        <v>336.72</v>
      </c>
      <c r="H39" s="820">
        <v>1</v>
      </c>
      <c r="I39" s="832"/>
      <c r="J39" s="832"/>
      <c r="K39" s="820">
        <v>0</v>
      </c>
      <c r="L39" s="832">
        <v>4</v>
      </c>
      <c r="M39" s="833">
        <v>336.72</v>
      </c>
    </row>
    <row r="40" spans="1:13" ht="14.45" customHeight="1" x14ac:dyDescent="0.2">
      <c r="A40" s="814" t="s">
        <v>791</v>
      </c>
      <c r="B40" s="815" t="s">
        <v>756</v>
      </c>
      <c r="C40" s="815" t="s">
        <v>873</v>
      </c>
      <c r="D40" s="815" t="s">
        <v>759</v>
      </c>
      <c r="E40" s="815" t="s">
        <v>874</v>
      </c>
      <c r="F40" s="832"/>
      <c r="G40" s="832"/>
      <c r="H40" s="820">
        <v>0</v>
      </c>
      <c r="I40" s="832">
        <v>33</v>
      </c>
      <c r="J40" s="832">
        <v>4166.91</v>
      </c>
      <c r="K40" s="820">
        <v>1</v>
      </c>
      <c r="L40" s="832">
        <v>33</v>
      </c>
      <c r="M40" s="833">
        <v>4166.91</v>
      </c>
    </row>
    <row r="41" spans="1:13" ht="14.45" customHeight="1" x14ac:dyDescent="0.2">
      <c r="A41" s="814" t="s">
        <v>791</v>
      </c>
      <c r="B41" s="815" t="s">
        <v>756</v>
      </c>
      <c r="C41" s="815" t="s">
        <v>875</v>
      </c>
      <c r="D41" s="815" t="s">
        <v>759</v>
      </c>
      <c r="E41" s="815" t="s">
        <v>876</v>
      </c>
      <c r="F41" s="832"/>
      <c r="G41" s="832"/>
      <c r="H41" s="820">
        <v>0</v>
      </c>
      <c r="I41" s="832">
        <v>3</v>
      </c>
      <c r="J41" s="832">
        <v>189.42000000000002</v>
      </c>
      <c r="K41" s="820">
        <v>1</v>
      </c>
      <c r="L41" s="832">
        <v>3</v>
      </c>
      <c r="M41" s="833">
        <v>189.42000000000002</v>
      </c>
    </row>
    <row r="42" spans="1:13" ht="14.45" customHeight="1" x14ac:dyDescent="0.2">
      <c r="A42" s="814" t="s">
        <v>791</v>
      </c>
      <c r="B42" s="815" t="s">
        <v>756</v>
      </c>
      <c r="C42" s="815" t="s">
        <v>758</v>
      </c>
      <c r="D42" s="815" t="s">
        <v>759</v>
      </c>
      <c r="E42" s="815" t="s">
        <v>760</v>
      </c>
      <c r="F42" s="832"/>
      <c r="G42" s="832"/>
      <c r="H42" s="820">
        <v>0</v>
      </c>
      <c r="I42" s="832">
        <v>3</v>
      </c>
      <c r="J42" s="832">
        <v>147.24</v>
      </c>
      <c r="K42" s="820">
        <v>1</v>
      </c>
      <c r="L42" s="832">
        <v>3</v>
      </c>
      <c r="M42" s="833">
        <v>147.24</v>
      </c>
    </row>
    <row r="43" spans="1:13" ht="14.45" customHeight="1" x14ac:dyDescent="0.2">
      <c r="A43" s="814" t="s">
        <v>792</v>
      </c>
      <c r="B43" s="815" t="s">
        <v>1182</v>
      </c>
      <c r="C43" s="815" t="s">
        <v>927</v>
      </c>
      <c r="D43" s="815" t="s">
        <v>928</v>
      </c>
      <c r="E43" s="815" t="s">
        <v>929</v>
      </c>
      <c r="F43" s="832">
        <v>4</v>
      </c>
      <c r="G43" s="832">
        <v>239.52</v>
      </c>
      <c r="H43" s="820">
        <v>1</v>
      </c>
      <c r="I43" s="832"/>
      <c r="J43" s="832"/>
      <c r="K43" s="820">
        <v>0</v>
      </c>
      <c r="L43" s="832">
        <v>4</v>
      </c>
      <c r="M43" s="833">
        <v>239.52</v>
      </c>
    </row>
    <row r="44" spans="1:13" ht="14.45" customHeight="1" x14ac:dyDescent="0.2">
      <c r="A44" s="814" t="s">
        <v>792</v>
      </c>
      <c r="B44" s="815" t="s">
        <v>1182</v>
      </c>
      <c r="C44" s="815" t="s">
        <v>924</v>
      </c>
      <c r="D44" s="815" t="s">
        <v>925</v>
      </c>
      <c r="E44" s="815" t="s">
        <v>926</v>
      </c>
      <c r="F44" s="832">
        <v>2</v>
      </c>
      <c r="G44" s="832">
        <v>387.18</v>
      </c>
      <c r="H44" s="820">
        <v>1</v>
      </c>
      <c r="I44" s="832"/>
      <c r="J44" s="832"/>
      <c r="K44" s="820">
        <v>0</v>
      </c>
      <c r="L44" s="832">
        <v>2</v>
      </c>
      <c r="M44" s="833">
        <v>387.18</v>
      </c>
    </row>
    <row r="45" spans="1:13" ht="14.45" customHeight="1" x14ac:dyDescent="0.2">
      <c r="A45" s="814" t="s">
        <v>792</v>
      </c>
      <c r="B45" s="815" t="s">
        <v>1183</v>
      </c>
      <c r="C45" s="815" t="s">
        <v>908</v>
      </c>
      <c r="D45" s="815" t="s">
        <v>909</v>
      </c>
      <c r="E45" s="815" t="s">
        <v>910</v>
      </c>
      <c r="F45" s="832">
        <v>2</v>
      </c>
      <c r="G45" s="832">
        <v>279.45999999999998</v>
      </c>
      <c r="H45" s="820">
        <v>1</v>
      </c>
      <c r="I45" s="832"/>
      <c r="J45" s="832"/>
      <c r="K45" s="820">
        <v>0</v>
      </c>
      <c r="L45" s="832">
        <v>2</v>
      </c>
      <c r="M45" s="833">
        <v>279.45999999999998</v>
      </c>
    </row>
    <row r="46" spans="1:13" ht="14.45" customHeight="1" x14ac:dyDescent="0.2">
      <c r="A46" s="814" t="s">
        <v>792</v>
      </c>
      <c r="B46" s="815" t="s">
        <v>1184</v>
      </c>
      <c r="C46" s="815" t="s">
        <v>890</v>
      </c>
      <c r="D46" s="815" t="s">
        <v>891</v>
      </c>
      <c r="E46" s="815" t="s">
        <v>892</v>
      </c>
      <c r="F46" s="832"/>
      <c r="G46" s="832"/>
      <c r="H46" s="820">
        <v>0</v>
      </c>
      <c r="I46" s="832">
        <v>1</v>
      </c>
      <c r="J46" s="832">
        <v>117.55</v>
      </c>
      <c r="K46" s="820">
        <v>1</v>
      </c>
      <c r="L46" s="832">
        <v>1</v>
      </c>
      <c r="M46" s="833">
        <v>117.55</v>
      </c>
    </row>
    <row r="47" spans="1:13" ht="14.45" customHeight="1" x14ac:dyDescent="0.2">
      <c r="A47" s="814" t="s">
        <v>792</v>
      </c>
      <c r="B47" s="815" t="s">
        <v>1184</v>
      </c>
      <c r="C47" s="815" t="s">
        <v>893</v>
      </c>
      <c r="D47" s="815" t="s">
        <v>891</v>
      </c>
      <c r="E47" s="815" t="s">
        <v>894</v>
      </c>
      <c r="F47" s="832"/>
      <c r="G47" s="832"/>
      <c r="H47" s="820">
        <v>0</v>
      </c>
      <c r="I47" s="832">
        <v>1</v>
      </c>
      <c r="J47" s="832">
        <v>58.77</v>
      </c>
      <c r="K47" s="820">
        <v>1</v>
      </c>
      <c r="L47" s="832">
        <v>1</v>
      </c>
      <c r="M47" s="833">
        <v>58.77</v>
      </c>
    </row>
    <row r="48" spans="1:13" ht="14.45" customHeight="1" x14ac:dyDescent="0.2">
      <c r="A48" s="814" t="s">
        <v>792</v>
      </c>
      <c r="B48" s="815" t="s">
        <v>1185</v>
      </c>
      <c r="C48" s="815" t="s">
        <v>899</v>
      </c>
      <c r="D48" s="815" t="s">
        <v>897</v>
      </c>
      <c r="E48" s="815" t="s">
        <v>898</v>
      </c>
      <c r="F48" s="832">
        <v>2</v>
      </c>
      <c r="G48" s="832">
        <v>47.02</v>
      </c>
      <c r="H48" s="820">
        <v>1</v>
      </c>
      <c r="I48" s="832"/>
      <c r="J48" s="832"/>
      <c r="K48" s="820">
        <v>0</v>
      </c>
      <c r="L48" s="832">
        <v>2</v>
      </c>
      <c r="M48" s="833">
        <v>47.02</v>
      </c>
    </row>
    <row r="49" spans="1:13" ht="14.45" customHeight="1" x14ac:dyDescent="0.2">
      <c r="A49" s="814" t="s">
        <v>793</v>
      </c>
      <c r="B49" s="815" t="s">
        <v>1186</v>
      </c>
      <c r="C49" s="815" t="s">
        <v>947</v>
      </c>
      <c r="D49" s="815" t="s">
        <v>948</v>
      </c>
      <c r="E49" s="815" t="s">
        <v>949</v>
      </c>
      <c r="F49" s="832">
        <v>1</v>
      </c>
      <c r="G49" s="832">
        <v>0</v>
      </c>
      <c r="H49" s="820"/>
      <c r="I49" s="832"/>
      <c r="J49" s="832"/>
      <c r="K49" s="820"/>
      <c r="L49" s="832">
        <v>1</v>
      </c>
      <c r="M49" s="833">
        <v>0</v>
      </c>
    </row>
    <row r="50" spans="1:13" ht="14.45" customHeight="1" x14ac:dyDescent="0.2">
      <c r="A50" s="814" t="s">
        <v>793</v>
      </c>
      <c r="B50" s="815" t="s">
        <v>1186</v>
      </c>
      <c r="C50" s="815" t="s">
        <v>950</v>
      </c>
      <c r="D50" s="815" t="s">
        <v>951</v>
      </c>
      <c r="E50" s="815" t="s">
        <v>952</v>
      </c>
      <c r="F50" s="832">
        <v>1</v>
      </c>
      <c r="G50" s="832">
        <v>117.03</v>
      </c>
      <c r="H50" s="820">
        <v>1</v>
      </c>
      <c r="I50" s="832"/>
      <c r="J50" s="832"/>
      <c r="K50" s="820">
        <v>0</v>
      </c>
      <c r="L50" s="832">
        <v>1</v>
      </c>
      <c r="M50" s="833">
        <v>117.03</v>
      </c>
    </row>
    <row r="51" spans="1:13" ht="14.45" customHeight="1" x14ac:dyDescent="0.2">
      <c r="A51" s="814" t="s">
        <v>793</v>
      </c>
      <c r="B51" s="815" t="s">
        <v>1178</v>
      </c>
      <c r="C51" s="815" t="s">
        <v>968</v>
      </c>
      <c r="D51" s="815" t="s">
        <v>969</v>
      </c>
      <c r="E51" s="815" t="s">
        <v>970</v>
      </c>
      <c r="F51" s="832"/>
      <c r="G51" s="832"/>
      <c r="H51" s="820">
        <v>0</v>
      </c>
      <c r="I51" s="832">
        <v>1</v>
      </c>
      <c r="J51" s="832">
        <v>206.78</v>
      </c>
      <c r="K51" s="820">
        <v>1</v>
      </c>
      <c r="L51" s="832">
        <v>1</v>
      </c>
      <c r="M51" s="833">
        <v>206.78</v>
      </c>
    </row>
    <row r="52" spans="1:13" ht="14.45" customHeight="1" x14ac:dyDescent="0.2">
      <c r="A52" s="814" t="s">
        <v>793</v>
      </c>
      <c r="B52" s="815" t="s">
        <v>756</v>
      </c>
      <c r="C52" s="815" t="s">
        <v>865</v>
      </c>
      <c r="D52" s="815" t="s">
        <v>587</v>
      </c>
      <c r="E52" s="815" t="s">
        <v>866</v>
      </c>
      <c r="F52" s="832">
        <v>2</v>
      </c>
      <c r="G52" s="832">
        <v>148.16</v>
      </c>
      <c r="H52" s="820">
        <v>1</v>
      </c>
      <c r="I52" s="832"/>
      <c r="J52" s="832"/>
      <c r="K52" s="820">
        <v>0</v>
      </c>
      <c r="L52" s="832">
        <v>2</v>
      </c>
      <c r="M52" s="833">
        <v>148.16</v>
      </c>
    </row>
    <row r="53" spans="1:13" ht="14.45" customHeight="1" x14ac:dyDescent="0.2">
      <c r="A53" s="814" t="s">
        <v>793</v>
      </c>
      <c r="B53" s="815" t="s">
        <v>756</v>
      </c>
      <c r="C53" s="815" t="s">
        <v>757</v>
      </c>
      <c r="D53" s="815" t="s">
        <v>587</v>
      </c>
      <c r="E53" s="815" t="s">
        <v>590</v>
      </c>
      <c r="F53" s="832">
        <v>3</v>
      </c>
      <c r="G53" s="832">
        <v>282.84000000000003</v>
      </c>
      <c r="H53" s="820">
        <v>1</v>
      </c>
      <c r="I53" s="832"/>
      <c r="J53" s="832"/>
      <c r="K53" s="820">
        <v>0</v>
      </c>
      <c r="L53" s="832">
        <v>3</v>
      </c>
      <c r="M53" s="833">
        <v>282.84000000000003</v>
      </c>
    </row>
    <row r="54" spans="1:13" ht="14.45" customHeight="1" x14ac:dyDescent="0.2">
      <c r="A54" s="814" t="s">
        <v>793</v>
      </c>
      <c r="B54" s="815" t="s">
        <v>756</v>
      </c>
      <c r="C54" s="815" t="s">
        <v>867</v>
      </c>
      <c r="D54" s="815" t="s">
        <v>587</v>
      </c>
      <c r="E54" s="815" t="s">
        <v>868</v>
      </c>
      <c r="F54" s="832">
        <v>5</v>
      </c>
      <c r="G54" s="832">
        <v>841.80000000000007</v>
      </c>
      <c r="H54" s="820">
        <v>1</v>
      </c>
      <c r="I54" s="832"/>
      <c r="J54" s="832"/>
      <c r="K54" s="820">
        <v>0</v>
      </c>
      <c r="L54" s="832">
        <v>5</v>
      </c>
      <c r="M54" s="833">
        <v>841.80000000000007</v>
      </c>
    </row>
    <row r="55" spans="1:13" ht="14.45" customHeight="1" x14ac:dyDescent="0.2">
      <c r="A55" s="814" t="s">
        <v>793</v>
      </c>
      <c r="B55" s="815" t="s">
        <v>756</v>
      </c>
      <c r="C55" s="815" t="s">
        <v>869</v>
      </c>
      <c r="D55" s="815" t="s">
        <v>587</v>
      </c>
      <c r="E55" s="815" t="s">
        <v>870</v>
      </c>
      <c r="F55" s="832">
        <v>1</v>
      </c>
      <c r="G55" s="832">
        <v>115.33</v>
      </c>
      <c r="H55" s="820">
        <v>1</v>
      </c>
      <c r="I55" s="832"/>
      <c r="J55" s="832"/>
      <c r="K55" s="820">
        <v>0</v>
      </c>
      <c r="L55" s="832">
        <v>1</v>
      </c>
      <c r="M55" s="833">
        <v>115.33</v>
      </c>
    </row>
    <row r="56" spans="1:13" ht="14.45" customHeight="1" x14ac:dyDescent="0.2">
      <c r="A56" s="814" t="s">
        <v>793</v>
      </c>
      <c r="B56" s="815" t="s">
        <v>756</v>
      </c>
      <c r="C56" s="815" t="s">
        <v>871</v>
      </c>
      <c r="D56" s="815" t="s">
        <v>759</v>
      </c>
      <c r="E56" s="815" t="s">
        <v>872</v>
      </c>
      <c r="F56" s="832"/>
      <c r="G56" s="832"/>
      <c r="H56" s="820">
        <v>0</v>
      </c>
      <c r="I56" s="832">
        <v>18</v>
      </c>
      <c r="J56" s="832">
        <v>1894.1399999999999</v>
      </c>
      <c r="K56" s="820">
        <v>1</v>
      </c>
      <c r="L56" s="832">
        <v>18</v>
      </c>
      <c r="M56" s="833">
        <v>1894.1399999999999</v>
      </c>
    </row>
    <row r="57" spans="1:13" ht="14.45" customHeight="1" x14ac:dyDescent="0.2">
      <c r="A57" s="814" t="s">
        <v>793</v>
      </c>
      <c r="B57" s="815" t="s">
        <v>756</v>
      </c>
      <c r="C57" s="815" t="s">
        <v>761</v>
      </c>
      <c r="D57" s="815" t="s">
        <v>759</v>
      </c>
      <c r="E57" s="815" t="s">
        <v>762</v>
      </c>
      <c r="F57" s="832"/>
      <c r="G57" s="832"/>
      <c r="H57" s="820">
        <v>0</v>
      </c>
      <c r="I57" s="832">
        <v>28</v>
      </c>
      <c r="J57" s="832">
        <v>2357.04</v>
      </c>
      <c r="K57" s="820">
        <v>1</v>
      </c>
      <c r="L57" s="832">
        <v>28</v>
      </c>
      <c r="M57" s="833">
        <v>2357.04</v>
      </c>
    </row>
    <row r="58" spans="1:13" ht="14.45" customHeight="1" x14ac:dyDescent="0.2">
      <c r="A58" s="814" t="s">
        <v>793</v>
      </c>
      <c r="B58" s="815" t="s">
        <v>756</v>
      </c>
      <c r="C58" s="815" t="s">
        <v>877</v>
      </c>
      <c r="D58" s="815" t="s">
        <v>587</v>
      </c>
      <c r="E58" s="815" t="s">
        <v>878</v>
      </c>
      <c r="F58" s="832">
        <v>2</v>
      </c>
      <c r="G58" s="832">
        <v>126.28</v>
      </c>
      <c r="H58" s="820">
        <v>1</v>
      </c>
      <c r="I58" s="832"/>
      <c r="J58" s="832"/>
      <c r="K58" s="820">
        <v>0</v>
      </c>
      <c r="L58" s="832">
        <v>2</v>
      </c>
      <c r="M58" s="833">
        <v>126.28</v>
      </c>
    </row>
    <row r="59" spans="1:13" ht="14.45" customHeight="1" x14ac:dyDescent="0.2">
      <c r="A59" s="814" t="s">
        <v>793</v>
      </c>
      <c r="B59" s="815" t="s">
        <v>756</v>
      </c>
      <c r="C59" s="815" t="s">
        <v>879</v>
      </c>
      <c r="D59" s="815" t="s">
        <v>587</v>
      </c>
      <c r="E59" s="815" t="s">
        <v>880</v>
      </c>
      <c r="F59" s="832">
        <v>2</v>
      </c>
      <c r="G59" s="832">
        <v>210.46</v>
      </c>
      <c r="H59" s="820">
        <v>1</v>
      </c>
      <c r="I59" s="832"/>
      <c r="J59" s="832"/>
      <c r="K59" s="820">
        <v>0</v>
      </c>
      <c r="L59" s="832">
        <v>2</v>
      </c>
      <c r="M59" s="833">
        <v>210.46</v>
      </c>
    </row>
    <row r="60" spans="1:13" ht="14.45" customHeight="1" x14ac:dyDescent="0.2">
      <c r="A60" s="814" t="s">
        <v>793</v>
      </c>
      <c r="B60" s="815" t="s">
        <v>756</v>
      </c>
      <c r="C60" s="815" t="s">
        <v>881</v>
      </c>
      <c r="D60" s="815" t="s">
        <v>587</v>
      </c>
      <c r="E60" s="815" t="s">
        <v>765</v>
      </c>
      <c r="F60" s="832">
        <v>1</v>
      </c>
      <c r="G60" s="832">
        <v>49.08</v>
      </c>
      <c r="H60" s="820">
        <v>1</v>
      </c>
      <c r="I60" s="832"/>
      <c r="J60" s="832"/>
      <c r="K60" s="820">
        <v>0</v>
      </c>
      <c r="L60" s="832">
        <v>1</v>
      </c>
      <c r="M60" s="833">
        <v>49.08</v>
      </c>
    </row>
    <row r="61" spans="1:13" ht="14.45" customHeight="1" x14ac:dyDescent="0.2">
      <c r="A61" s="814" t="s">
        <v>793</v>
      </c>
      <c r="B61" s="815" t="s">
        <v>756</v>
      </c>
      <c r="C61" s="815" t="s">
        <v>882</v>
      </c>
      <c r="D61" s="815" t="s">
        <v>587</v>
      </c>
      <c r="E61" s="815" t="s">
        <v>883</v>
      </c>
      <c r="F61" s="832">
        <v>6</v>
      </c>
      <c r="G61" s="832">
        <v>757.62</v>
      </c>
      <c r="H61" s="820">
        <v>1</v>
      </c>
      <c r="I61" s="832"/>
      <c r="J61" s="832"/>
      <c r="K61" s="820">
        <v>0</v>
      </c>
      <c r="L61" s="832">
        <v>6</v>
      </c>
      <c r="M61" s="833">
        <v>757.62</v>
      </c>
    </row>
    <row r="62" spans="1:13" ht="14.45" customHeight="1" x14ac:dyDescent="0.2">
      <c r="A62" s="814" t="s">
        <v>793</v>
      </c>
      <c r="B62" s="815" t="s">
        <v>756</v>
      </c>
      <c r="C62" s="815" t="s">
        <v>884</v>
      </c>
      <c r="D62" s="815" t="s">
        <v>587</v>
      </c>
      <c r="E62" s="815" t="s">
        <v>588</v>
      </c>
      <c r="F62" s="832">
        <v>7</v>
      </c>
      <c r="G62" s="832">
        <v>589.26</v>
      </c>
      <c r="H62" s="820">
        <v>1</v>
      </c>
      <c r="I62" s="832"/>
      <c r="J62" s="832"/>
      <c r="K62" s="820">
        <v>0</v>
      </c>
      <c r="L62" s="832">
        <v>7</v>
      </c>
      <c r="M62" s="833">
        <v>589.26</v>
      </c>
    </row>
    <row r="63" spans="1:13" ht="14.45" customHeight="1" x14ac:dyDescent="0.2">
      <c r="A63" s="814" t="s">
        <v>793</v>
      </c>
      <c r="B63" s="815" t="s">
        <v>756</v>
      </c>
      <c r="C63" s="815" t="s">
        <v>873</v>
      </c>
      <c r="D63" s="815" t="s">
        <v>759</v>
      </c>
      <c r="E63" s="815" t="s">
        <v>874</v>
      </c>
      <c r="F63" s="832"/>
      <c r="G63" s="832"/>
      <c r="H63" s="820">
        <v>0</v>
      </c>
      <c r="I63" s="832">
        <v>22</v>
      </c>
      <c r="J63" s="832">
        <v>2777.94</v>
      </c>
      <c r="K63" s="820">
        <v>1</v>
      </c>
      <c r="L63" s="832">
        <v>22</v>
      </c>
      <c r="M63" s="833">
        <v>2777.94</v>
      </c>
    </row>
    <row r="64" spans="1:13" ht="14.45" customHeight="1" x14ac:dyDescent="0.2">
      <c r="A64" s="814" t="s">
        <v>793</v>
      </c>
      <c r="B64" s="815" t="s">
        <v>756</v>
      </c>
      <c r="C64" s="815" t="s">
        <v>875</v>
      </c>
      <c r="D64" s="815" t="s">
        <v>759</v>
      </c>
      <c r="E64" s="815" t="s">
        <v>876</v>
      </c>
      <c r="F64" s="832"/>
      <c r="G64" s="832"/>
      <c r="H64" s="820">
        <v>0</v>
      </c>
      <c r="I64" s="832">
        <v>2</v>
      </c>
      <c r="J64" s="832">
        <v>126.28</v>
      </c>
      <c r="K64" s="820">
        <v>1</v>
      </c>
      <c r="L64" s="832">
        <v>2</v>
      </c>
      <c r="M64" s="833">
        <v>126.28</v>
      </c>
    </row>
    <row r="65" spans="1:13" ht="14.45" customHeight="1" x14ac:dyDescent="0.2">
      <c r="A65" s="814" t="s">
        <v>793</v>
      </c>
      <c r="B65" s="815" t="s">
        <v>756</v>
      </c>
      <c r="C65" s="815" t="s">
        <v>758</v>
      </c>
      <c r="D65" s="815" t="s">
        <v>759</v>
      </c>
      <c r="E65" s="815" t="s">
        <v>760</v>
      </c>
      <c r="F65" s="832"/>
      <c r="G65" s="832"/>
      <c r="H65" s="820">
        <v>0</v>
      </c>
      <c r="I65" s="832">
        <v>2</v>
      </c>
      <c r="J65" s="832">
        <v>98.16</v>
      </c>
      <c r="K65" s="820">
        <v>1</v>
      </c>
      <c r="L65" s="832">
        <v>2</v>
      </c>
      <c r="M65" s="833">
        <v>98.16</v>
      </c>
    </row>
    <row r="66" spans="1:13" ht="14.45" customHeight="1" x14ac:dyDescent="0.2">
      <c r="A66" s="814" t="s">
        <v>793</v>
      </c>
      <c r="B66" s="815" t="s">
        <v>766</v>
      </c>
      <c r="C66" s="815" t="s">
        <v>769</v>
      </c>
      <c r="D66" s="815" t="s">
        <v>623</v>
      </c>
      <c r="E66" s="815" t="s">
        <v>770</v>
      </c>
      <c r="F66" s="832"/>
      <c r="G66" s="832"/>
      <c r="H66" s="820"/>
      <c r="I66" s="832">
        <v>2</v>
      </c>
      <c r="J66" s="832">
        <v>0</v>
      </c>
      <c r="K66" s="820"/>
      <c r="L66" s="832">
        <v>2</v>
      </c>
      <c r="M66" s="833">
        <v>0</v>
      </c>
    </row>
    <row r="67" spans="1:13" ht="14.45" customHeight="1" x14ac:dyDescent="0.2">
      <c r="A67" s="814" t="s">
        <v>793</v>
      </c>
      <c r="B67" s="815" t="s">
        <v>1187</v>
      </c>
      <c r="C67" s="815" t="s">
        <v>961</v>
      </c>
      <c r="D67" s="815" t="s">
        <v>962</v>
      </c>
      <c r="E67" s="815" t="s">
        <v>963</v>
      </c>
      <c r="F67" s="832"/>
      <c r="G67" s="832"/>
      <c r="H67" s="820">
        <v>0</v>
      </c>
      <c r="I67" s="832">
        <v>1</v>
      </c>
      <c r="J67" s="832">
        <v>141.25</v>
      </c>
      <c r="K67" s="820">
        <v>1</v>
      </c>
      <c r="L67" s="832">
        <v>1</v>
      </c>
      <c r="M67" s="833">
        <v>141.25</v>
      </c>
    </row>
    <row r="68" spans="1:13" ht="14.45" customHeight="1" x14ac:dyDescent="0.2">
      <c r="A68" s="814" t="s">
        <v>794</v>
      </c>
      <c r="B68" s="815" t="s">
        <v>756</v>
      </c>
      <c r="C68" s="815" t="s">
        <v>869</v>
      </c>
      <c r="D68" s="815" t="s">
        <v>587</v>
      </c>
      <c r="E68" s="815" t="s">
        <v>870</v>
      </c>
      <c r="F68" s="832">
        <v>1</v>
      </c>
      <c r="G68" s="832">
        <v>115.33</v>
      </c>
      <c r="H68" s="820">
        <v>1</v>
      </c>
      <c r="I68" s="832"/>
      <c r="J68" s="832"/>
      <c r="K68" s="820">
        <v>0</v>
      </c>
      <c r="L68" s="832">
        <v>1</v>
      </c>
      <c r="M68" s="833">
        <v>115.33</v>
      </c>
    </row>
    <row r="69" spans="1:13" ht="14.45" customHeight="1" x14ac:dyDescent="0.2">
      <c r="A69" s="814" t="s">
        <v>794</v>
      </c>
      <c r="B69" s="815" t="s">
        <v>756</v>
      </c>
      <c r="C69" s="815" t="s">
        <v>871</v>
      </c>
      <c r="D69" s="815" t="s">
        <v>759</v>
      </c>
      <c r="E69" s="815" t="s">
        <v>872</v>
      </c>
      <c r="F69" s="832"/>
      <c r="G69" s="832"/>
      <c r="H69" s="820">
        <v>0</v>
      </c>
      <c r="I69" s="832">
        <v>5</v>
      </c>
      <c r="J69" s="832">
        <v>526.15</v>
      </c>
      <c r="K69" s="820">
        <v>1</v>
      </c>
      <c r="L69" s="832">
        <v>5</v>
      </c>
      <c r="M69" s="833">
        <v>526.15</v>
      </c>
    </row>
    <row r="70" spans="1:13" ht="14.45" customHeight="1" x14ac:dyDescent="0.2">
      <c r="A70" s="814" t="s">
        <v>794</v>
      </c>
      <c r="B70" s="815" t="s">
        <v>756</v>
      </c>
      <c r="C70" s="815" t="s">
        <v>761</v>
      </c>
      <c r="D70" s="815" t="s">
        <v>759</v>
      </c>
      <c r="E70" s="815" t="s">
        <v>762</v>
      </c>
      <c r="F70" s="832"/>
      <c r="G70" s="832"/>
      <c r="H70" s="820">
        <v>0</v>
      </c>
      <c r="I70" s="832">
        <v>6</v>
      </c>
      <c r="J70" s="832">
        <v>505.08000000000004</v>
      </c>
      <c r="K70" s="820">
        <v>1</v>
      </c>
      <c r="L70" s="832">
        <v>6</v>
      </c>
      <c r="M70" s="833">
        <v>505.08000000000004</v>
      </c>
    </row>
    <row r="71" spans="1:13" ht="14.45" customHeight="1" x14ac:dyDescent="0.2">
      <c r="A71" s="814" t="s">
        <v>794</v>
      </c>
      <c r="B71" s="815" t="s">
        <v>756</v>
      </c>
      <c r="C71" s="815" t="s">
        <v>882</v>
      </c>
      <c r="D71" s="815" t="s">
        <v>587</v>
      </c>
      <c r="E71" s="815" t="s">
        <v>883</v>
      </c>
      <c r="F71" s="832">
        <v>3</v>
      </c>
      <c r="G71" s="832">
        <v>378.81</v>
      </c>
      <c r="H71" s="820">
        <v>1</v>
      </c>
      <c r="I71" s="832"/>
      <c r="J71" s="832"/>
      <c r="K71" s="820">
        <v>0</v>
      </c>
      <c r="L71" s="832">
        <v>3</v>
      </c>
      <c r="M71" s="833">
        <v>378.81</v>
      </c>
    </row>
    <row r="72" spans="1:13" ht="14.45" customHeight="1" x14ac:dyDescent="0.2">
      <c r="A72" s="814" t="s">
        <v>794</v>
      </c>
      <c r="B72" s="815" t="s">
        <v>756</v>
      </c>
      <c r="C72" s="815" t="s">
        <v>884</v>
      </c>
      <c r="D72" s="815" t="s">
        <v>587</v>
      </c>
      <c r="E72" s="815" t="s">
        <v>588</v>
      </c>
      <c r="F72" s="832">
        <v>1</v>
      </c>
      <c r="G72" s="832">
        <v>84.18</v>
      </c>
      <c r="H72" s="820">
        <v>1</v>
      </c>
      <c r="I72" s="832"/>
      <c r="J72" s="832"/>
      <c r="K72" s="820">
        <v>0</v>
      </c>
      <c r="L72" s="832">
        <v>1</v>
      </c>
      <c r="M72" s="833">
        <v>84.18</v>
      </c>
    </row>
    <row r="73" spans="1:13" ht="14.45" customHeight="1" x14ac:dyDescent="0.2">
      <c r="A73" s="814" t="s">
        <v>794</v>
      </c>
      <c r="B73" s="815" t="s">
        <v>756</v>
      </c>
      <c r="C73" s="815" t="s">
        <v>873</v>
      </c>
      <c r="D73" s="815" t="s">
        <v>759</v>
      </c>
      <c r="E73" s="815" t="s">
        <v>874</v>
      </c>
      <c r="F73" s="832"/>
      <c r="G73" s="832"/>
      <c r="H73" s="820">
        <v>0</v>
      </c>
      <c r="I73" s="832">
        <v>5</v>
      </c>
      <c r="J73" s="832">
        <v>631.35</v>
      </c>
      <c r="K73" s="820">
        <v>1</v>
      </c>
      <c r="L73" s="832">
        <v>5</v>
      </c>
      <c r="M73" s="833">
        <v>631.35</v>
      </c>
    </row>
    <row r="74" spans="1:13" ht="14.45" customHeight="1" x14ac:dyDescent="0.2">
      <c r="A74" s="814" t="s">
        <v>794</v>
      </c>
      <c r="B74" s="815" t="s">
        <v>756</v>
      </c>
      <c r="C74" s="815" t="s">
        <v>875</v>
      </c>
      <c r="D74" s="815" t="s">
        <v>759</v>
      </c>
      <c r="E74" s="815" t="s">
        <v>876</v>
      </c>
      <c r="F74" s="832"/>
      <c r="G74" s="832"/>
      <c r="H74" s="820">
        <v>0</v>
      </c>
      <c r="I74" s="832">
        <v>1</v>
      </c>
      <c r="J74" s="832">
        <v>63.14</v>
      </c>
      <c r="K74" s="820">
        <v>1</v>
      </c>
      <c r="L74" s="832">
        <v>1</v>
      </c>
      <c r="M74" s="833">
        <v>63.14</v>
      </c>
    </row>
    <row r="75" spans="1:13" ht="14.45" customHeight="1" x14ac:dyDescent="0.2">
      <c r="A75" s="814" t="s">
        <v>794</v>
      </c>
      <c r="B75" s="815" t="s">
        <v>756</v>
      </c>
      <c r="C75" s="815" t="s">
        <v>1051</v>
      </c>
      <c r="D75" s="815" t="s">
        <v>587</v>
      </c>
      <c r="E75" s="815" t="s">
        <v>880</v>
      </c>
      <c r="F75" s="832"/>
      <c r="G75" s="832"/>
      <c r="H75" s="820">
        <v>0</v>
      </c>
      <c r="I75" s="832">
        <v>1</v>
      </c>
      <c r="J75" s="832">
        <v>105.23</v>
      </c>
      <c r="K75" s="820">
        <v>1</v>
      </c>
      <c r="L75" s="832">
        <v>1</v>
      </c>
      <c r="M75" s="833">
        <v>105.23</v>
      </c>
    </row>
    <row r="76" spans="1:13" ht="14.45" customHeight="1" x14ac:dyDescent="0.2">
      <c r="A76" s="814" t="s">
        <v>794</v>
      </c>
      <c r="B76" s="815" t="s">
        <v>756</v>
      </c>
      <c r="C76" s="815" t="s">
        <v>763</v>
      </c>
      <c r="D76" s="815" t="s">
        <v>587</v>
      </c>
      <c r="E76" s="815" t="s">
        <v>588</v>
      </c>
      <c r="F76" s="832"/>
      <c r="G76" s="832"/>
      <c r="H76" s="820">
        <v>0</v>
      </c>
      <c r="I76" s="832">
        <v>2</v>
      </c>
      <c r="J76" s="832">
        <v>168.36</v>
      </c>
      <c r="K76" s="820">
        <v>1</v>
      </c>
      <c r="L76" s="832">
        <v>2</v>
      </c>
      <c r="M76" s="833">
        <v>168.36</v>
      </c>
    </row>
    <row r="77" spans="1:13" ht="14.45" customHeight="1" x14ac:dyDescent="0.2">
      <c r="A77" s="814" t="s">
        <v>794</v>
      </c>
      <c r="B77" s="815" t="s">
        <v>756</v>
      </c>
      <c r="C77" s="815" t="s">
        <v>1053</v>
      </c>
      <c r="D77" s="815" t="s">
        <v>587</v>
      </c>
      <c r="E77" s="815" t="s">
        <v>883</v>
      </c>
      <c r="F77" s="832"/>
      <c r="G77" s="832"/>
      <c r="H77" s="820">
        <v>0</v>
      </c>
      <c r="I77" s="832">
        <v>5</v>
      </c>
      <c r="J77" s="832">
        <v>631.35</v>
      </c>
      <c r="K77" s="820">
        <v>1</v>
      </c>
      <c r="L77" s="832">
        <v>5</v>
      </c>
      <c r="M77" s="833">
        <v>631.35</v>
      </c>
    </row>
    <row r="78" spans="1:13" ht="14.45" customHeight="1" x14ac:dyDescent="0.2">
      <c r="A78" s="814" t="s">
        <v>794</v>
      </c>
      <c r="B78" s="815" t="s">
        <v>756</v>
      </c>
      <c r="C78" s="815" t="s">
        <v>1052</v>
      </c>
      <c r="D78" s="815" t="s">
        <v>587</v>
      </c>
      <c r="E78" s="815" t="s">
        <v>878</v>
      </c>
      <c r="F78" s="832"/>
      <c r="G78" s="832"/>
      <c r="H78" s="820">
        <v>0</v>
      </c>
      <c r="I78" s="832">
        <v>1</v>
      </c>
      <c r="J78" s="832">
        <v>63.14</v>
      </c>
      <c r="K78" s="820">
        <v>1</v>
      </c>
      <c r="L78" s="832">
        <v>1</v>
      </c>
      <c r="M78" s="833">
        <v>63.14</v>
      </c>
    </row>
    <row r="79" spans="1:13" ht="14.45" customHeight="1" x14ac:dyDescent="0.2">
      <c r="A79" s="814" t="s">
        <v>794</v>
      </c>
      <c r="B79" s="815" t="s">
        <v>756</v>
      </c>
      <c r="C79" s="815" t="s">
        <v>764</v>
      </c>
      <c r="D79" s="815" t="s">
        <v>587</v>
      </c>
      <c r="E79" s="815" t="s">
        <v>765</v>
      </c>
      <c r="F79" s="832"/>
      <c r="G79" s="832"/>
      <c r="H79" s="820">
        <v>0</v>
      </c>
      <c r="I79" s="832">
        <v>1</v>
      </c>
      <c r="J79" s="832">
        <v>49.08</v>
      </c>
      <c r="K79" s="820">
        <v>1</v>
      </c>
      <c r="L79" s="832">
        <v>1</v>
      </c>
      <c r="M79" s="833">
        <v>49.08</v>
      </c>
    </row>
    <row r="80" spans="1:13" ht="14.45" customHeight="1" x14ac:dyDescent="0.2">
      <c r="A80" s="814" t="s">
        <v>794</v>
      </c>
      <c r="B80" s="815" t="s">
        <v>756</v>
      </c>
      <c r="C80" s="815" t="s">
        <v>1138</v>
      </c>
      <c r="D80" s="815" t="s">
        <v>587</v>
      </c>
      <c r="E80" s="815" t="s">
        <v>868</v>
      </c>
      <c r="F80" s="832"/>
      <c r="G80" s="832"/>
      <c r="H80" s="820">
        <v>0</v>
      </c>
      <c r="I80" s="832">
        <v>2</v>
      </c>
      <c r="J80" s="832">
        <v>336.72</v>
      </c>
      <c r="K80" s="820">
        <v>1</v>
      </c>
      <c r="L80" s="832">
        <v>2</v>
      </c>
      <c r="M80" s="833">
        <v>336.72</v>
      </c>
    </row>
    <row r="81" spans="1:13" ht="14.45" customHeight="1" x14ac:dyDescent="0.2">
      <c r="A81" s="814" t="s">
        <v>794</v>
      </c>
      <c r="B81" s="815" t="s">
        <v>756</v>
      </c>
      <c r="C81" s="815" t="s">
        <v>1139</v>
      </c>
      <c r="D81" s="815" t="s">
        <v>587</v>
      </c>
      <c r="E81" s="815" t="s">
        <v>870</v>
      </c>
      <c r="F81" s="832"/>
      <c r="G81" s="832"/>
      <c r="H81" s="820">
        <v>0</v>
      </c>
      <c r="I81" s="832">
        <v>1</v>
      </c>
      <c r="J81" s="832">
        <v>115.33</v>
      </c>
      <c r="K81" s="820">
        <v>1</v>
      </c>
      <c r="L81" s="832">
        <v>1</v>
      </c>
      <c r="M81" s="833">
        <v>115.33</v>
      </c>
    </row>
    <row r="82" spans="1:13" ht="14.45" customHeight="1" x14ac:dyDescent="0.2">
      <c r="A82" s="814" t="s">
        <v>795</v>
      </c>
      <c r="B82" s="815" t="s">
        <v>1186</v>
      </c>
      <c r="C82" s="815" t="s">
        <v>997</v>
      </c>
      <c r="D82" s="815" t="s">
        <v>998</v>
      </c>
      <c r="E82" s="815" t="s">
        <v>999</v>
      </c>
      <c r="F82" s="832"/>
      <c r="G82" s="832"/>
      <c r="H82" s="820">
        <v>0</v>
      </c>
      <c r="I82" s="832">
        <v>3</v>
      </c>
      <c r="J82" s="832">
        <v>52.679999999999993</v>
      </c>
      <c r="K82" s="820">
        <v>1</v>
      </c>
      <c r="L82" s="832">
        <v>3</v>
      </c>
      <c r="M82" s="833">
        <v>52.679999999999993</v>
      </c>
    </row>
    <row r="83" spans="1:13" ht="14.45" customHeight="1" x14ac:dyDescent="0.2">
      <c r="A83" s="814" t="s">
        <v>795</v>
      </c>
      <c r="B83" s="815" t="s">
        <v>1188</v>
      </c>
      <c r="C83" s="815" t="s">
        <v>992</v>
      </c>
      <c r="D83" s="815" t="s">
        <v>993</v>
      </c>
      <c r="E83" s="815" t="s">
        <v>994</v>
      </c>
      <c r="F83" s="832"/>
      <c r="G83" s="832"/>
      <c r="H83" s="820">
        <v>0</v>
      </c>
      <c r="I83" s="832">
        <v>1</v>
      </c>
      <c r="J83" s="832">
        <v>93.27</v>
      </c>
      <c r="K83" s="820">
        <v>1</v>
      </c>
      <c r="L83" s="832">
        <v>1</v>
      </c>
      <c r="M83" s="833">
        <v>93.27</v>
      </c>
    </row>
    <row r="84" spans="1:13" ht="14.45" customHeight="1" x14ac:dyDescent="0.2">
      <c r="A84" s="814" t="s">
        <v>795</v>
      </c>
      <c r="B84" s="815" t="s">
        <v>1188</v>
      </c>
      <c r="C84" s="815" t="s">
        <v>995</v>
      </c>
      <c r="D84" s="815" t="s">
        <v>993</v>
      </c>
      <c r="E84" s="815" t="s">
        <v>996</v>
      </c>
      <c r="F84" s="832"/>
      <c r="G84" s="832"/>
      <c r="H84" s="820">
        <v>0</v>
      </c>
      <c r="I84" s="832">
        <v>1</v>
      </c>
      <c r="J84" s="832">
        <v>186.55</v>
      </c>
      <c r="K84" s="820">
        <v>1</v>
      </c>
      <c r="L84" s="832">
        <v>1</v>
      </c>
      <c r="M84" s="833">
        <v>186.55</v>
      </c>
    </row>
    <row r="85" spans="1:13" ht="14.45" customHeight="1" x14ac:dyDescent="0.2">
      <c r="A85" s="814" t="s">
        <v>795</v>
      </c>
      <c r="B85" s="815" t="s">
        <v>756</v>
      </c>
      <c r="C85" s="815" t="s">
        <v>865</v>
      </c>
      <c r="D85" s="815" t="s">
        <v>587</v>
      </c>
      <c r="E85" s="815" t="s">
        <v>866</v>
      </c>
      <c r="F85" s="832">
        <v>1</v>
      </c>
      <c r="G85" s="832">
        <v>74.08</v>
      </c>
      <c r="H85" s="820">
        <v>1</v>
      </c>
      <c r="I85" s="832"/>
      <c r="J85" s="832"/>
      <c r="K85" s="820">
        <v>0</v>
      </c>
      <c r="L85" s="832">
        <v>1</v>
      </c>
      <c r="M85" s="833">
        <v>74.08</v>
      </c>
    </row>
    <row r="86" spans="1:13" ht="14.45" customHeight="1" x14ac:dyDescent="0.2">
      <c r="A86" s="814" t="s">
        <v>795</v>
      </c>
      <c r="B86" s="815" t="s">
        <v>756</v>
      </c>
      <c r="C86" s="815" t="s">
        <v>877</v>
      </c>
      <c r="D86" s="815" t="s">
        <v>587</v>
      </c>
      <c r="E86" s="815" t="s">
        <v>878</v>
      </c>
      <c r="F86" s="832">
        <v>1</v>
      </c>
      <c r="G86" s="832">
        <v>63.14</v>
      </c>
      <c r="H86" s="820">
        <v>1</v>
      </c>
      <c r="I86" s="832"/>
      <c r="J86" s="832"/>
      <c r="K86" s="820">
        <v>0</v>
      </c>
      <c r="L86" s="832">
        <v>1</v>
      </c>
      <c r="M86" s="833">
        <v>63.14</v>
      </c>
    </row>
    <row r="87" spans="1:13" ht="14.45" customHeight="1" x14ac:dyDescent="0.2">
      <c r="A87" s="814" t="s">
        <v>795</v>
      </c>
      <c r="B87" s="815" t="s">
        <v>766</v>
      </c>
      <c r="C87" s="815" t="s">
        <v>769</v>
      </c>
      <c r="D87" s="815" t="s">
        <v>623</v>
      </c>
      <c r="E87" s="815" t="s">
        <v>770</v>
      </c>
      <c r="F87" s="832"/>
      <c r="G87" s="832"/>
      <c r="H87" s="820"/>
      <c r="I87" s="832">
        <v>1</v>
      </c>
      <c r="J87" s="832">
        <v>0</v>
      </c>
      <c r="K87" s="820"/>
      <c r="L87" s="832">
        <v>1</v>
      </c>
      <c r="M87" s="833">
        <v>0</v>
      </c>
    </row>
    <row r="88" spans="1:13" ht="14.45" customHeight="1" x14ac:dyDescent="0.2">
      <c r="A88" s="814" t="s">
        <v>796</v>
      </c>
      <c r="B88" s="815" t="s">
        <v>1176</v>
      </c>
      <c r="C88" s="815" t="s">
        <v>840</v>
      </c>
      <c r="D88" s="815" t="s">
        <v>841</v>
      </c>
      <c r="E88" s="815" t="s">
        <v>842</v>
      </c>
      <c r="F88" s="832"/>
      <c r="G88" s="832"/>
      <c r="H88" s="820">
        <v>0</v>
      </c>
      <c r="I88" s="832">
        <v>1</v>
      </c>
      <c r="J88" s="832">
        <v>102.93</v>
      </c>
      <c r="K88" s="820">
        <v>1</v>
      </c>
      <c r="L88" s="832">
        <v>1</v>
      </c>
      <c r="M88" s="833">
        <v>102.93</v>
      </c>
    </row>
    <row r="89" spans="1:13" ht="14.45" customHeight="1" x14ac:dyDescent="0.2">
      <c r="A89" s="814" t="s">
        <v>796</v>
      </c>
      <c r="B89" s="815" t="s">
        <v>1186</v>
      </c>
      <c r="C89" s="815" t="s">
        <v>1014</v>
      </c>
      <c r="D89" s="815" t="s">
        <v>948</v>
      </c>
      <c r="E89" s="815" t="s">
        <v>1015</v>
      </c>
      <c r="F89" s="832">
        <v>2</v>
      </c>
      <c r="G89" s="832">
        <v>70.22</v>
      </c>
      <c r="H89" s="820">
        <v>1</v>
      </c>
      <c r="I89" s="832"/>
      <c r="J89" s="832"/>
      <c r="K89" s="820">
        <v>0</v>
      </c>
      <c r="L89" s="832">
        <v>2</v>
      </c>
      <c r="M89" s="833">
        <v>70.22</v>
      </c>
    </row>
    <row r="90" spans="1:13" ht="14.45" customHeight="1" x14ac:dyDescent="0.2">
      <c r="A90" s="814" t="s">
        <v>796</v>
      </c>
      <c r="B90" s="815" t="s">
        <v>1186</v>
      </c>
      <c r="C90" s="815" t="s">
        <v>997</v>
      </c>
      <c r="D90" s="815" t="s">
        <v>998</v>
      </c>
      <c r="E90" s="815" t="s">
        <v>999</v>
      </c>
      <c r="F90" s="832"/>
      <c r="G90" s="832"/>
      <c r="H90" s="820">
        <v>0</v>
      </c>
      <c r="I90" s="832">
        <v>3</v>
      </c>
      <c r="J90" s="832">
        <v>52.679999999999993</v>
      </c>
      <c r="K90" s="820">
        <v>1</v>
      </c>
      <c r="L90" s="832">
        <v>3</v>
      </c>
      <c r="M90" s="833">
        <v>52.679999999999993</v>
      </c>
    </row>
    <row r="91" spans="1:13" ht="14.45" customHeight="1" x14ac:dyDescent="0.2">
      <c r="A91" s="814" t="s">
        <v>796</v>
      </c>
      <c r="B91" s="815" t="s">
        <v>1186</v>
      </c>
      <c r="C91" s="815" t="s">
        <v>1016</v>
      </c>
      <c r="D91" s="815" t="s">
        <v>998</v>
      </c>
      <c r="E91" s="815" t="s">
        <v>952</v>
      </c>
      <c r="F91" s="832"/>
      <c r="G91" s="832"/>
      <c r="H91" s="820">
        <v>0</v>
      </c>
      <c r="I91" s="832">
        <v>1</v>
      </c>
      <c r="J91" s="832">
        <v>117.03</v>
      </c>
      <c r="K91" s="820">
        <v>1</v>
      </c>
      <c r="L91" s="832">
        <v>1</v>
      </c>
      <c r="M91" s="833">
        <v>117.03</v>
      </c>
    </row>
    <row r="92" spans="1:13" ht="14.45" customHeight="1" x14ac:dyDescent="0.2">
      <c r="A92" s="814" t="s">
        <v>796</v>
      </c>
      <c r="B92" s="815" t="s">
        <v>1178</v>
      </c>
      <c r="C92" s="815" t="s">
        <v>848</v>
      </c>
      <c r="D92" s="815" t="s">
        <v>849</v>
      </c>
      <c r="E92" s="815" t="s">
        <v>850</v>
      </c>
      <c r="F92" s="832"/>
      <c r="G92" s="832"/>
      <c r="H92" s="820">
        <v>0</v>
      </c>
      <c r="I92" s="832">
        <v>2</v>
      </c>
      <c r="J92" s="832">
        <v>206.8</v>
      </c>
      <c r="K92" s="820">
        <v>1</v>
      </c>
      <c r="L92" s="832">
        <v>2</v>
      </c>
      <c r="M92" s="833">
        <v>206.8</v>
      </c>
    </row>
    <row r="93" spans="1:13" ht="14.45" customHeight="1" x14ac:dyDescent="0.2">
      <c r="A93" s="814" t="s">
        <v>796</v>
      </c>
      <c r="B93" s="815" t="s">
        <v>756</v>
      </c>
      <c r="C93" s="815" t="s">
        <v>865</v>
      </c>
      <c r="D93" s="815" t="s">
        <v>587</v>
      </c>
      <c r="E93" s="815" t="s">
        <v>866</v>
      </c>
      <c r="F93" s="832">
        <v>5</v>
      </c>
      <c r="G93" s="832">
        <v>370.4</v>
      </c>
      <c r="H93" s="820">
        <v>1</v>
      </c>
      <c r="I93" s="832"/>
      <c r="J93" s="832"/>
      <c r="K93" s="820">
        <v>0</v>
      </c>
      <c r="L93" s="832">
        <v>5</v>
      </c>
      <c r="M93" s="833">
        <v>370.4</v>
      </c>
    </row>
    <row r="94" spans="1:13" ht="14.45" customHeight="1" x14ac:dyDescent="0.2">
      <c r="A94" s="814" t="s">
        <v>796</v>
      </c>
      <c r="B94" s="815" t="s">
        <v>756</v>
      </c>
      <c r="C94" s="815" t="s">
        <v>757</v>
      </c>
      <c r="D94" s="815" t="s">
        <v>587</v>
      </c>
      <c r="E94" s="815" t="s">
        <v>590</v>
      </c>
      <c r="F94" s="832">
        <v>9</v>
      </c>
      <c r="G94" s="832">
        <v>848.52</v>
      </c>
      <c r="H94" s="820">
        <v>1</v>
      </c>
      <c r="I94" s="832"/>
      <c r="J94" s="832"/>
      <c r="K94" s="820">
        <v>0</v>
      </c>
      <c r="L94" s="832">
        <v>9</v>
      </c>
      <c r="M94" s="833">
        <v>848.52</v>
      </c>
    </row>
    <row r="95" spans="1:13" ht="14.45" customHeight="1" x14ac:dyDescent="0.2">
      <c r="A95" s="814" t="s">
        <v>796</v>
      </c>
      <c r="B95" s="815" t="s">
        <v>756</v>
      </c>
      <c r="C95" s="815" t="s">
        <v>867</v>
      </c>
      <c r="D95" s="815" t="s">
        <v>587</v>
      </c>
      <c r="E95" s="815" t="s">
        <v>868</v>
      </c>
      <c r="F95" s="832">
        <v>11</v>
      </c>
      <c r="G95" s="832">
        <v>1851.96</v>
      </c>
      <c r="H95" s="820">
        <v>1</v>
      </c>
      <c r="I95" s="832"/>
      <c r="J95" s="832"/>
      <c r="K95" s="820">
        <v>0</v>
      </c>
      <c r="L95" s="832">
        <v>11</v>
      </c>
      <c r="M95" s="833">
        <v>1851.96</v>
      </c>
    </row>
    <row r="96" spans="1:13" ht="14.45" customHeight="1" x14ac:dyDescent="0.2">
      <c r="A96" s="814" t="s">
        <v>796</v>
      </c>
      <c r="B96" s="815" t="s">
        <v>756</v>
      </c>
      <c r="C96" s="815" t="s">
        <v>869</v>
      </c>
      <c r="D96" s="815" t="s">
        <v>587</v>
      </c>
      <c r="E96" s="815" t="s">
        <v>870</v>
      </c>
      <c r="F96" s="832">
        <v>8</v>
      </c>
      <c r="G96" s="832">
        <v>922.64</v>
      </c>
      <c r="H96" s="820">
        <v>1</v>
      </c>
      <c r="I96" s="832"/>
      <c r="J96" s="832"/>
      <c r="K96" s="820">
        <v>0</v>
      </c>
      <c r="L96" s="832">
        <v>8</v>
      </c>
      <c r="M96" s="833">
        <v>922.64</v>
      </c>
    </row>
    <row r="97" spans="1:13" ht="14.45" customHeight="1" x14ac:dyDescent="0.2">
      <c r="A97" s="814" t="s">
        <v>796</v>
      </c>
      <c r="B97" s="815" t="s">
        <v>756</v>
      </c>
      <c r="C97" s="815" t="s">
        <v>871</v>
      </c>
      <c r="D97" s="815" t="s">
        <v>759</v>
      </c>
      <c r="E97" s="815" t="s">
        <v>872</v>
      </c>
      <c r="F97" s="832"/>
      <c r="G97" s="832"/>
      <c r="H97" s="820">
        <v>0</v>
      </c>
      <c r="I97" s="832">
        <v>40</v>
      </c>
      <c r="J97" s="832">
        <v>4209.2</v>
      </c>
      <c r="K97" s="820">
        <v>1</v>
      </c>
      <c r="L97" s="832">
        <v>40</v>
      </c>
      <c r="M97" s="833">
        <v>4209.2</v>
      </c>
    </row>
    <row r="98" spans="1:13" ht="14.45" customHeight="1" x14ac:dyDescent="0.2">
      <c r="A98" s="814" t="s">
        <v>796</v>
      </c>
      <c r="B98" s="815" t="s">
        <v>756</v>
      </c>
      <c r="C98" s="815" t="s">
        <v>761</v>
      </c>
      <c r="D98" s="815" t="s">
        <v>759</v>
      </c>
      <c r="E98" s="815" t="s">
        <v>762</v>
      </c>
      <c r="F98" s="832"/>
      <c r="G98" s="832"/>
      <c r="H98" s="820">
        <v>0</v>
      </c>
      <c r="I98" s="832">
        <v>44</v>
      </c>
      <c r="J98" s="832">
        <v>3703.9200000000005</v>
      </c>
      <c r="K98" s="820">
        <v>1</v>
      </c>
      <c r="L98" s="832">
        <v>44</v>
      </c>
      <c r="M98" s="833">
        <v>3703.9200000000005</v>
      </c>
    </row>
    <row r="99" spans="1:13" ht="14.45" customHeight="1" x14ac:dyDescent="0.2">
      <c r="A99" s="814" t="s">
        <v>796</v>
      </c>
      <c r="B99" s="815" t="s">
        <v>756</v>
      </c>
      <c r="C99" s="815" t="s">
        <v>877</v>
      </c>
      <c r="D99" s="815" t="s">
        <v>587</v>
      </c>
      <c r="E99" s="815" t="s">
        <v>878</v>
      </c>
      <c r="F99" s="832">
        <v>11</v>
      </c>
      <c r="G99" s="832">
        <v>694.54</v>
      </c>
      <c r="H99" s="820">
        <v>1</v>
      </c>
      <c r="I99" s="832"/>
      <c r="J99" s="832"/>
      <c r="K99" s="820">
        <v>0</v>
      </c>
      <c r="L99" s="832">
        <v>11</v>
      </c>
      <c r="M99" s="833">
        <v>694.54</v>
      </c>
    </row>
    <row r="100" spans="1:13" ht="14.45" customHeight="1" x14ac:dyDescent="0.2">
      <c r="A100" s="814" t="s">
        <v>796</v>
      </c>
      <c r="B100" s="815" t="s">
        <v>756</v>
      </c>
      <c r="C100" s="815" t="s">
        <v>879</v>
      </c>
      <c r="D100" s="815" t="s">
        <v>587</v>
      </c>
      <c r="E100" s="815" t="s">
        <v>880</v>
      </c>
      <c r="F100" s="832">
        <v>8</v>
      </c>
      <c r="G100" s="832">
        <v>841.84</v>
      </c>
      <c r="H100" s="820">
        <v>1</v>
      </c>
      <c r="I100" s="832"/>
      <c r="J100" s="832"/>
      <c r="K100" s="820">
        <v>0</v>
      </c>
      <c r="L100" s="832">
        <v>8</v>
      </c>
      <c r="M100" s="833">
        <v>841.84</v>
      </c>
    </row>
    <row r="101" spans="1:13" ht="14.45" customHeight="1" x14ac:dyDescent="0.2">
      <c r="A101" s="814" t="s">
        <v>796</v>
      </c>
      <c r="B101" s="815" t="s">
        <v>756</v>
      </c>
      <c r="C101" s="815" t="s">
        <v>881</v>
      </c>
      <c r="D101" s="815" t="s">
        <v>587</v>
      </c>
      <c r="E101" s="815" t="s">
        <v>765</v>
      </c>
      <c r="F101" s="832">
        <v>1</v>
      </c>
      <c r="G101" s="832">
        <v>49.08</v>
      </c>
      <c r="H101" s="820">
        <v>1</v>
      </c>
      <c r="I101" s="832"/>
      <c r="J101" s="832"/>
      <c r="K101" s="820">
        <v>0</v>
      </c>
      <c r="L101" s="832">
        <v>1</v>
      </c>
      <c r="M101" s="833">
        <v>49.08</v>
      </c>
    </row>
    <row r="102" spans="1:13" ht="14.45" customHeight="1" x14ac:dyDescent="0.2">
      <c r="A102" s="814" t="s">
        <v>796</v>
      </c>
      <c r="B102" s="815" t="s">
        <v>756</v>
      </c>
      <c r="C102" s="815" t="s">
        <v>882</v>
      </c>
      <c r="D102" s="815" t="s">
        <v>587</v>
      </c>
      <c r="E102" s="815" t="s">
        <v>883</v>
      </c>
      <c r="F102" s="832">
        <v>16</v>
      </c>
      <c r="G102" s="832">
        <v>2020.3200000000002</v>
      </c>
      <c r="H102" s="820">
        <v>1</v>
      </c>
      <c r="I102" s="832"/>
      <c r="J102" s="832"/>
      <c r="K102" s="820">
        <v>0</v>
      </c>
      <c r="L102" s="832">
        <v>16</v>
      </c>
      <c r="M102" s="833">
        <v>2020.3200000000002</v>
      </c>
    </row>
    <row r="103" spans="1:13" ht="14.45" customHeight="1" x14ac:dyDescent="0.2">
      <c r="A103" s="814" t="s">
        <v>796</v>
      </c>
      <c r="B103" s="815" t="s">
        <v>756</v>
      </c>
      <c r="C103" s="815" t="s">
        <v>884</v>
      </c>
      <c r="D103" s="815" t="s">
        <v>587</v>
      </c>
      <c r="E103" s="815" t="s">
        <v>588</v>
      </c>
      <c r="F103" s="832">
        <v>33</v>
      </c>
      <c r="G103" s="832">
        <v>2777.9400000000005</v>
      </c>
      <c r="H103" s="820">
        <v>1</v>
      </c>
      <c r="I103" s="832"/>
      <c r="J103" s="832"/>
      <c r="K103" s="820">
        <v>0</v>
      </c>
      <c r="L103" s="832">
        <v>33</v>
      </c>
      <c r="M103" s="833">
        <v>2777.9400000000005</v>
      </c>
    </row>
    <row r="104" spans="1:13" ht="14.45" customHeight="1" x14ac:dyDescent="0.2">
      <c r="A104" s="814" t="s">
        <v>796</v>
      </c>
      <c r="B104" s="815" t="s">
        <v>756</v>
      </c>
      <c r="C104" s="815" t="s">
        <v>873</v>
      </c>
      <c r="D104" s="815" t="s">
        <v>759</v>
      </c>
      <c r="E104" s="815" t="s">
        <v>874</v>
      </c>
      <c r="F104" s="832"/>
      <c r="G104" s="832"/>
      <c r="H104" s="820">
        <v>0</v>
      </c>
      <c r="I104" s="832">
        <v>43</v>
      </c>
      <c r="J104" s="832">
        <v>5429.61</v>
      </c>
      <c r="K104" s="820">
        <v>1</v>
      </c>
      <c r="L104" s="832">
        <v>43</v>
      </c>
      <c r="M104" s="833">
        <v>5429.61</v>
      </c>
    </row>
    <row r="105" spans="1:13" ht="14.45" customHeight="1" x14ac:dyDescent="0.2">
      <c r="A105" s="814" t="s">
        <v>796</v>
      </c>
      <c r="B105" s="815" t="s">
        <v>756</v>
      </c>
      <c r="C105" s="815" t="s">
        <v>875</v>
      </c>
      <c r="D105" s="815" t="s">
        <v>759</v>
      </c>
      <c r="E105" s="815" t="s">
        <v>876</v>
      </c>
      <c r="F105" s="832"/>
      <c r="G105" s="832"/>
      <c r="H105" s="820">
        <v>0</v>
      </c>
      <c r="I105" s="832">
        <v>13</v>
      </c>
      <c r="J105" s="832">
        <v>820.81999999999994</v>
      </c>
      <c r="K105" s="820">
        <v>1</v>
      </c>
      <c r="L105" s="832">
        <v>13</v>
      </c>
      <c r="M105" s="833">
        <v>820.81999999999994</v>
      </c>
    </row>
    <row r="106" spans="1:13" ht="14.45" customHeight="1" x14ac:dyDescent="0.2">
      <c r="A106" s="814" t="s">
        <v>796</v>
      </c>
      <c r="B106" s="815" t="s">
        <v>756</v>
      </c>
      <c r="C106" s="815" t="s">
        <v>758</v>
      </c>
      <c r="D106" s="815" t="s">
        <v>759</v>
      </c>
      <c r="E106" s="815" t="s">
        <v>760</v>
      </c>
      <c r="F106" s="832"/>
      <c r="G106" s="832"/>
      <c r="H106" s="820">
        <v>0</v>
      </c>
      <c r="I106" s="832">
        <v>24</v>
      </c>
      <c r="J106" s="832">
        <v>1177.92</v>
      </c>
      <c r="K106" s="820">
        <v>1</v>
      </c>
      <c r="L106" s="832">
        <v>24</v>
      </c>
      <c r="M106" s="833">
        <v>1177.92</v>
      </c>
    </row>
    <row r="107" spans="1:13" ht="14.45" customHeight="1" x14ac:dyDescent="0.2">
      <c r="A107" s="814" t="s">
        <v>796</v>
      </c>
      <c r="B107" s="815" t="s">
        <v>756</v>
      </c>
      <c r="C107" s="815" t="s">
        <v>1051</v>
      </c>
      <c r="D107" s="815" t="s">
        <v>587</v>
      </c>
      <c r="E107" s="815" t="s">
        <v>880</v>
      </c>
      <c r="F107" s="832"/>
      <c r="G107" s="832"/>
      <c r="H107" s="820">
        <v>0</v>
      </c>
      <c r="I107" s="832">
        <v>1</v>
      </c>
      <c r="J107" s="832">
        <v>105.23</v>
      </c>
      <c r="K107" s="820">
        <v>1</v>
      </c>
      <c r="L107" s="832">
        <v>1</v>
      </c>
      <c r="M107" s="833">
        <v>105.23</v>
      </c>
    </row>
    <row r="108" spans="1:13" ht="14.45" customHeight="1" x14ac:dyDescent="0.2">
      <c r="A108" s="814" t="s">
        <v>796</v>
      </c>
      <c r="B108" s="815" t="s">
        <v>756</v>
      </c>
      <c r="C108" s="815" t="s">
        <v>763</v>
      </c>
      <c r="D108" s="815" t="s">
        <v>587</v>
      </c>
      <c r="E108" s="815" t="s">
        <v>588</v>
      </c>
      <c r="F108" s="832"/>
      <c r="G108" s="832"/>
      <c r="H108" s="820">
        <v>0</v>
      </c>
      <c r="I108" s="832">
        <v>1</v>
      </c>
      <c r="J108" s="832">
        <v>84.18</v>
      </c>
      <c r="K108" s="820">
        <v>1</v>
      </c>
      <c r="L108" s="832">
        <v>1</v>
      </c>
      <c r="M108" s="833">
        <v>84.18</v>
      </c>
    </row>
    <row r="109" spans="1:13" ht="14.45" customHeight="1" x14ac:dyDescent="0.2">
      <c r="A109" s="814" t="s">
        <v>796</v>
      </c>
      <c r="B109" s="815" t="s">
        <v>756</v>
      </c>
      <c r="C109" s="815" t="s">
        <v>1053</v>
      </c>
      <c r="D109" s="815" t="s">
        <v>587</v>
      </c>
      <c r="E109" s="815" t="s">
        <v>883</v>
      </c>
      <c r="F109" s="832"/>
      <c r="G109" s="832"/>
      <c r="H109" s="820">
        <v>0</v>
      </c>
      <c r="I109" s="832">
        <v>1</v>
      </c>
      <c r="J109" s="832">
        <v>126.27</v>
      </c>
      <c r="K109" s="820">
        <v>1</v>
      </c>
      <c r="L109" s="832">
        <v>1</v>
      </c>
      <c r="M109" s="833">
        <v>126.27</v>
      </c>
    </row>
    <row r="110" spans="1:13" ht="14.45" customHeight="1" x14ac:dyDescent="0.2">
      <c r="A110" s="814" t="s">
        <v>796</v>
      </c>
      <c r="B110" s="815" t="s">
        <v>756</v>
      </c>
      <c r="C110" s="815" t="s">
        <v>1052</v>
      </c>
      <c r="D110" s="815" t="s">
        <v>587</v>
      </c>
      <c r="E110" s="815" t="s">
        <v>878</v>
      </c>
      <c r="F110" s="832"/>
      <c r="G110" s="832"/>
      <c r="H110" s="820">
        <v>0</v>
      </c>
      <c r="I110" s="832">
        <v>2</v>
      </c>
      <c r="J110" s="832">
        <v>126.28</v>
      </c>
      <c r="K110" s="820">
        <v>1</v>
      </c>
      <c r="L110" s="832">
        <v>2</v>
      </c>
      <c r="M110" s="833">
        <v>126.28</v>
      </c>
    </row>
    <row r="111" spans="1:13" ht="14.45" customHeight="1" x14ac:dyDescent="0.2">
      <c r="A111" s="814" t="s">
        <v>796</v>
      </c>
      <c r="B111" s="815" t="s">
        <v>766</v>
      </c>
      <c r="C111" s="815" t="s">
        <v>1043</v>
      </c>
      <c r="D111" s="815" t="s">
        <v>1044</v>
      </c>
      <c r="E111" s="815" t="s">
        <v>768</v>
      </c>
      <c r="F111" s="832">
        <v>3</v>
      </c>
      <c r="G111" s="832">
        <v>0</v>
      </c>
      <c r="H111" s="820"/>
      <c r="I111" s="832"/>
      <c r="J111" s="832"/>
      <c r="K111" s="820"/>
      <c r="L111" s="832">
        <v>3</v>
      </c>
      <c r="M111" s="833">
        <v>0</v>
      </c>
    </row>
    <row r="112" spans="1:13" ht="14.45" customHeight="1" x14ac:dyDescent="0.2">
      <c r="A112" s="814" t="s">
        <v>796</v>
      </c>
      <c r="B112" s="815" t="s">
        <v>766</v>
      </c>
      <c r="C112" s="815" t="s">
        <v>1045</v>
      </c>
      <c r="D112" s="815" t="s">
        <v>1044</v>
      </c>
      <c r="E112" s="815" t="s">
        <v>1046</v>
      </c>
      <c r="F112" s="832">
        <v>3</v>
      </c>
      <c r="G112" s="832">
        <v>0</v>
      </c>
      <c r="H112" s="820"/>
      <c r="I112" s="832"/>
      <c r="J112" s="832"/>
      <c r="K112" s="820"/>
      <c r="L112" s="832">
        <v>3</v>
      </c>
      <c r="M112" s="833">
        <v>0</v>
      </c>
    </row>
    <row r="113" spans="1:13" ht="14.45" customHeight="1" x14ac:dyDescent="0.2">
      <c r="A113" s="814" t="s">
        <v>796</v>
      </c>
      <c r="B113" s="815" t="s">
        <v>766</v>
      </c>
      <c r="C113" s="815" t="s">
        <v>769</v>
      </c>
      <c r="D113" s="815" t="s">
        <v>623</v>
      </c>
      <c r="E113" s="815" t="s">
        <v>770</v>
      </c>
      <c r="F113" s="832"/>
      <c r="G113" s="832"/>
      <c r="H113" s="820"/>
      <c r="I113" s="832">
        <v>2</v>
      </c>
      <c r="J113" s="832">
        <v>0</v>
      </c>
      <c r="K113" s="820"/>
      <c r="L113" s="832">
        <v>2</v>
      </c>
      <c r="M113" s="833">
        <v>0</v>
      </c>
    </row>
    <row r="114" spans="1:13" ht="14.45" customHeight="1" x14ac:dyDescent="0.2">
      <c r="A114" s="814" t="s">
        <v>797</v>
      </c>
      <c r="B114" s="815" t="s">
        <v>1176</v>
      </c>
      <c r="C114" s="815" t="s">
        <v>845</v>
      </c>
      <c r="D114" s="815" t="s">
        <v>841</v>
      </c>
      <c r="E114" s="815" t="s">
        <v>846</v>
      </c>
      <c r="F114" s="832"/>
      <c r="G114" s="832"/>
      <c r="H114" s="820">
        <v>0</v>
      </c>
      <c r="I114" s="832">
        <v>1</v>
      </c>
      <c r="J114" s="832">
        <v>28.81</v>
      </c>
      <c r="K114" s="820">
        <v>1</v>
      </c>
      <c r="L114" s="832">
        <v>1</v>
      </c>
      <c r="M114" s="833">
        <v>28.81</v>
      </c>
    </row>
    <row r="115" spans="1:13" ht="14.45" customHeight="1" x14ac:dyDescent="0.2">
      <c r="A115" s="814" t="s">
        <v>797</v>
      </c>
      <c r="B115" s="815" t="s">
        <v>1189</v>
      </c>
      <c r="C115" s="815" t="s">
        <v>1119</v>
      </c>
      <c r="D115" s="815" t="s">
        <v>1120</v>
      </c>
      <c r="E115" s="815" t="s">
        <v>1121</v>
      </c>
      <c r="F115" s="832"/>
      <c r="G115" s="832"/>
      <c r="H115" s="820">
        <v>0</v>
      </c>
      <c r="I115" s="832">
        <v>2</v>
      </c>
      <c r="J115" s="832">
        <v>68.94</v>
      </c>
      <c r="K115" s="820">
        <v>1</v>
      </c>
      <c r="L115" s="832">
        <v>2</v>
      </c>
      <c r="M115" s="833">
        <v>68.94</v>
      </c>
    </row>
    <row r="116" spans="1:13" ht="14.45" customHeight="1" x14ac:dyDescent="0.2">
      <c r="A116" s="814" t="s">
        <v>797</v>
      </c>
      <c r="B116" s="815" t="s">
        <v>766</v>
      </c>
      <c r="C116" s="815" t="s">
        <v>1122</v>
      </c>
      <c r="D116" s="815" t="s">
        <v>1123</v>
      </c>
      <c r="E116" s="815" t="s">
        <v>768</v>
      </c>
      <c r="F116" s="832">
        <v>1</v>
      </c>
      <c r="G116" s="832">
        <v>0</v>
      </c>
      <c r="H116" s="820"/>
      <c r="I116" s="832"/>
      <c r="J116" s="832"/>
      <c r="K116" s="820"/>
      <c r="L116" s="832">
        <v>1</v>
      </c>
      <c r="M116" s="833">
        <v>0</v>
      </c>
    </row>
    <row r="117" spans="1:13" ht="14.45" customHeight="1" x14ac:dyDescent="0.2">
      <c r="A117" s="814" t="s">
        <v>798</v>
      </c>
      <c r="B117" s="815" t="s">
        <v>1190</v>
      </c>
      <c r="C117" s="815" t="s">
        <v>1080</v>
      </c>
      <c r="D117" s="815" t="s">
        <v>1081</v>
      </c>
      <c r="E117" s="815" t="s">
        <v>1082</v>
      </c>
      <c r="F117" s="832"/>
      <c r="G117" s="832"/>
      <c r="H117" s="820">
        <v>0</v>
      </c>
      <c r="I117" s="832">
        <v>1</v>
      </c>
      <c r="J117" s="832">
        <v>186.87</v>
      </c>
      <c r="K117" s="820">
        <v>1</v>
      </c>
      <c r="L117" s="832">
        <v>1</v>
      </c>
      <c r="M117" s="833">
        <v>186.87</v>
      </c>
    </row>
    <row r="118" spans="1:13" ht="14.45" customHeight="1" x14ac:dyDescent="0.2">
      <c r="A118" s="814" t="s">
        <v>798</v>
      </c>
      <c r="B118" s="815" t="s">
        <v>756</v>
      </c>
      <c r="C118" s="815" t="s">
        <v>865</v>
      </c>
      <c r="D118" s="815" t="s">
        <v>587</v>
      </c>
      <c r="E118" s="815" t="s">
        <v>866</v>
      </c>
      <c r="F118" s="832">
        <v>2</v>
      </c>
      <c r="G118" s="832">
        <v>148.16</v>
      </c>
      <c r="H118" s="820">
        <v>1</v>
      </c>
      <c r="I118" s="832"/>
      <c r="J118" s="832"/>
      <c r="K118" s="820">
        <v>0</v>
      </c>
      <c r="L118" s="832">
        <v>2</v>
      </c>
      <c r="M118" s="833">
        <v>148.16</v>
      </c>
    </row>
    <row r="119" spans="1:13" ht="14.45" customHeight="1" x14ac:dyDescent="0.2">
      <c r="A119" s="814" t="s">
        <v>798</v>
      </c>
      <c r="B119" s="815" t="s">
        <v>756</v>
      </c>
      <c r="C119" s="815" t="s">
        <v>757</v>
      </c>
      <c r="D119" s="815" t="s">
        <v>587</v>
      </c>
      <c r="E119" s="815" t="s">
        <v>590</v>
      </c>
      <c r="F119" s="832">
        <v>9</v>
      </c>
      <c r="G119" s="832">
        <v>848.52</v>
      </c>
      <c r="H119" s="820">
        <v>1</v>
      </c>
      <c r="I119" s="832"/>
      <c r="J119" s="832"/>
      <c r="K119" s="820">
        <v>0</v>
      </c>
      <c r="L119" s="832">
        <v>9</v>
      </c>
      <c r="M119" s="833">
        <v>848.52</v>
      </c>
    </row>
    <row r="120" spans="1:13" ht="14.45" customHeight="1" x14ac:dyDescent="0.2">
      <c r="A120" s="814" t="s">
        <v>798</v>
      </c>
      <c r="B120" s="815" t="s">
        <v>756</v>
      </c>
      <c r="C120" s="815" t="s">
        <v>867</v>
      </c>
      <c r="D120" s="815" t="s">
        <v>587</v>
      </c>
      <c r="E120" s="815" t="s">
        <v>868</v>
      </c>
      <c r="F120" s="832">
        <v>1</v>
      </c>
      <c r="G120" s="832">
        <v>168.36</v>
      </c>
      <c r="H120" s="820">
        <v>1</v>
      </c>
      <c r="I120" s="832"/>
      <c r="J120" s="832"/>
      <c r="K120" s="820">
        <v>0</v>
      </c>
      <c r="L120" s="832">
        <v>1</v>
      </c>
      <c r="M120" s="833">
        <v>168.36</v>
      </c>
    </row>
    <row r="121" spans="1:13" ht="14.45" customHeight="1" x14ac:dyDescent="0.2">
      <c r="A121" s="814" t="s">
        <v>798</v>
      </c>
      <c r="B121" s="815" t="s">
        <v>756</v>
      </c>
      <c r="C121" s="815" t="s">
        <v>869</v>
      </c>
      <c r="D121" s="815" t="s">
        <v>587</v>
      </c>
      <c r="E121" s="815" t="s">
        <v>870</v>
      </c>
      <c r="F121" s="832">
        <v>4</v>
      </c>
      <c r="G121" s="832">
        <v>461.32</v>
      </c>
      <c r="H121" s="820">
        <v>1</v>
      </c>
      <c r="I121" s="832"/>
      <c r="J121" s="832"/>
      <c r="K121" s="820">
        <v>0</v>
      </c>
      <c r="L121" s="832">
        <v>4</v>
      </c>
      <c r="M121" s="833">
        <v>461.32</v>
      </c>
    </row>
    <row r="122" spans="1:13" ht="14.45" customHeight="1" x14ac:dyDescent="0.2">
      <c r="A122" s="814" t="s">
        <v>798</v>
      </c>
      <c r="B122" s="815" t="s">
        <v>756</v>
      </c>
      <c r="C122" s="815" t="s">
        <v>871</v>
      </c>
      <c r="D122" s="815" t="s">
        <v>759</v>
      </c>
      <c r="E122" s="815" t="s">
        <v>872</v>
      </c>
      <c r="F122" s="832"/>
      <c r="G122" s="832"/>
      <c r="H122" s="820">
        <v>0</v>
      </c>
      <c r="I122" s="832">
        <v>10</v>
      </c>
      <c r="J122" s="832">
        <v>1052.3</v>
      </c>
      <c r="K122" s="820">
        <v>1</v>
      </c>
      <c r="L122" s="832">
        <v>10</v>
      </c>
      <c r="M122" s="833">
        <v>1052.3</v>
      </c>
    </row>
    <row r="123" spans="1:13" ht="14.45" customHeight="1" x14ac:dyDescent="0.2">
      <c r="A123" s="814" t="s">
        <v>798</v>
      </c>
      <c r="B123" s="815" t="s">
        <v>756</v>
      </c>
      <c r="C123" s="815" t="s">
        <v>761</v>
      </c>
      <c r="D123" s="815" t="s">
        <v>759</v>
      </c>
      <c r="E123" s="815" t="s">
        <v>762</v>
      </c>
      <c r="F123" s="832"/>
      <c r="G123" s="832"/>
      <c r="H123" s="820">
        <v>0</v>
      </c>
      <c r="I123" s="832">
        <v>16</v>
      </c>
      <c r="J123" s="832">
        <v>1346.8800000000003</v>
      </c>
      <c r="K123" s="820">
        <v>1</v>
      </c>
      <c r="L123" s="832">
        <v>16</v>
      </c>
      <c r="M123" s="833">
        <v>1346.8800000000003</v>
      </c>
    </row>
    <row r="124" spans="1:13" ht="14.45" customHeight="1" x14ac:dyDescent="0.2">
      <c r="A124" s="814" t="s">
        <v>798</v>
      </c>
      <c r="B124" s="815" t="s">
        <v>756</v>
      </c>
      <c r="C124" s="815" t="s">
        <v>879</v>
      </c>
      <c r="D124" s="815" t="s">
        <v>587</v>
      </c>
      <c r="E124" s="815" t="s">
        <v>880</v>
      </c>
      <c r="F124" s="832">
        <v>2</v>
      </c>
      <c r="G124" s="832">
        <v>210.46</v>
      </c>
      <c r="H124" s="820">
        <v>1</v>
      </c>
      <c r="I124" s="832"/>
      <c r="J124" s="832"/>
      <c r="K124" s="820">
        <v>0</v>
      </c>
      <c r="L124" s="832">
        <v>2</v>
      </c>
      <c r="M124" s="833">
        <v>210.46</v>
      </c>
    </row>
    <row r="125" spans="1:13" ht="14.45" customHeight="1" x14ac:dyDescent="0.2">
      <c r="A125" s="814" t="s">
        <v>798</v>
      </c>
      <c r="B125" s="815" t="s">
        <v>756</v>
      </c>
      <c r="C125" s="815" t="s">
        <v>882</v>
      </c>
      <c r="D125" s="815" t="s">
        <v>587</v>
      </c>
      <c r="E125" s="815" t="s">
        <v>883</v>
      </c>
      <c r="F125" s="832">
        <v>3</v>
      </c>
      <c r="G125" s="832">
        <v>378.81</v>
      </c>
      <c r="H125" s="820">
        <v>1</v>
      </c>
      <c r="I125" s="832"/>
      <c r="J125" s="832"/>
      <c r="K125" s="820">
        <v>0</v>
      </c>
      <c r="L125" s="832">
        <v>3</v>
      </c>
      <c r="M125" s="833">
        <v>378.81</v>
      </c>
    </row>
    <row r="126" spans="1:13" ht="14.45" customHeight="1" x14ac:dyDescent="0.2">
      <c r="A126" s="814" t="s">
        <v>798</v>
      </c>
      <c r="B126" s="815" t="s">
        <v>756</v>
      </c>
      <c r="C126" s="815" t="s">
        <v>884</v>
      </c>
      <c r="D126" s="815" t="s">
        <v>587</v>
      </c>
      <c r="E126" s="815" t="s">
        <v>588</v>
      </c>
      <c r="F126" s="832">
        <v>3</v>
      </c>
      <c r="G126" s="832">
        <v>252.54000000000002</v>
      </c>
      <c r="H126" s="820">
        <v>1</v>
      </c>
      <c r="I126" s="832"/>
      <c r="J126" s="832"/>
      <c r="K126" s="820">
        <v>0</v>
      </c>
      <c r="L126" s="832">
        <v>3</v>
      </c>
      <c r="M126" s="833">
        <v>252.54000000000002</v>
      </c>
    </row>
    <row r="127" spans="1:13" ht="14.45" customHeight="1" x14ac:dyDescent="0.2">
      <c r="A127" s="814" t="s">
        <v>798</v>
      </c>
      <c r="B127" s="815" t="s">
        <v>756</v>
      </c>
      <c r="C127" s="815" t="s">
        <v>873</v>
      </c>
      <c r="D127" s="815" t="s">
        <v>759</v>
      </c>
      <c r="E127" s="815" t="s">
        <v>874</v>
      </c>
      <c r="F127" s="832"/>
      <c r="G127" s="832"/>
      <c r="H127" s="820">
        <v>0</v>
      </c>
      <c r="I127" s="832">
        <v>28</v>
      </c>
      <c r="J127" s="832">
        <v>3535.56</v>
      </c>
      <c r="K127" s="820">
        <v>1</v>
      </c>
      <c r="L127" s="832">
        <v>28</v>
      </c>
      <c r="M127" s="833">
        <v>3535.56</v>
      </c>
    </row>
    <row r="128" spans="1:13" ht="14.45" customHeight="1" x14ac:dyDescent="0.2">
      <c r="A128" s="814" t="s">
        <v>798</v>
      </c>
      <c r="B128" s="815" t="s">
        <v>756</v>
      </c>
      <c r="C128" s="815" t="s">
        <v>875</v>
      </c>
      <c r="D128" s="815" t="s">
        <v>759</v>
      </c>
      <c r="E128" s="815" t="s">
        <v>876</v>
      </c>
      <c r="F128" s="832"/>
      <c r="G128" s="832"/>
      <c r="H128" s="820">
        <v>0</v>
      </c>
      <c r="I128" s="832">
        <v>1</v>
      </c>
      <c r="J128" s="832">
        <v>63.14</v>
      </c>
      <c r="K128" s="820">
        <v>1</v>
      </c>
      <c r="L128" s="832">
        <v>1</v>
      </c>
      <c r="M128" s="833">
        <v>63.14</v>
      </c>
    </row>
    <row r="129" spans="1:13" ht="14.45" customHeight="1" x14ac:dyDescent="0.2">
      <c r="A129" s="814" t="s">
        <v>798</v>
      </c>
      <c r="B129" s="815" t="s">
        <v>756</v>
      </c>
      <c r="C129" s="815" t="s">
        <v>758</v>
      </c>
      <c r="D129" s="815" t="s">
        <v>759</v>
      </c>
      <c r="E129" s="815" t="s">
        <v>760</v>
      </c>
      <c r="F129" s="832"/>
      <c r="G129" s="832"/>
      <c r="H129" s="820">
        <v>0</v>
      </c>
      <c r="I129" s="832">
        <v>12</v>
      </c>
      <c r="J129" s="832">
        <v>588.96</v>
      </c>
      <c r="K129" s="820">
        <v>1</v>
      </c>
      <c r="L129" s="832">
        <v>12</v>
      </c>
      <c r="M129" s="833">
        <v>588.96</v>
      </c>
    </row>
    <row r="130" spans="1:13" ht="14.45" customHeight="1" x14ac:dyDescent="0.2">
      <c r="A130" s="814" t="s">
        <v>799</v>
      </c>
      <c r="B130" s="815" t="s">
        <v>756</v>
      </c>
      <c r="C130" s="815" t="s">
        <v>865</v>
      </c>
      <c r="D130" s="815" t="s">
        <v>587</v>
      </c>
      <c r="E130" s="815" t="s">
        <v>866</v>
      </c>
      <c r="F130" s="832">
        <v>2</v>
      </c>
      <c r="G130" s="832">
        <v>148.16</v>
      </c>
      <c r="H130" s="820">
        <v>1</v>
      </c>
      <c r="I130" s="832"/>
      <c r="J130" s="832"/>
      <c r="K130" s="820">
        <v>0</v>
      </c>
      <c r="L130" s="832">
        <v>2</v>
      </c>
      <c r="M130" s="833">
        <v>148.16</v>
      </c>
    </row>
    <row r="131" spans="1:13" ht="14.45" customHeight="1" x14ac:dyDescent="0.2">
      <c r="A131" s="814" t="s">
        <v>799</v>
      </c>
      <c r="B131" s="815" t="s">
        <v>756</v>
      </c>
      <c r="C131" s="815" t="s">
        <v>757</v>
      </c>
      <c r="D131" s="815" t="s">
        <v>587</v>
      </c>
      <c r="E131" s="815" t="s">
        <v>590</v>
      </c>
      <c r="F131" s="832">
        <v>14</v>
      </c>
      <c r="G131" s="832">
        <v>1319.92</v>
      </c>
      <c r="H131" s="820">
        <v>1</v>
      </c>
      <c r="I131" s="832"/>
      <c r="J131" s="832"/>
      <c r="K131" s="820">
        <v>0</v>
      </c>
      <c r="L131" s="832">
        <v>14</v>
      </c>
      <c r="M131" s="833">
        <v>1319.92</v>
      </c>
    </row>
    <row r="132" spans="1:13" ht="14.45" customHeight="1" x14ac:dyDescent="0.2">
      <c r="A132" s="814" t="s">
        <v>799</v>
      </c>
      <c r="B132" s="815" t="s">
        <v>756</v>
      </c>
      <c r="C132" s="815" t="s">
        <v>867</v>
      </c>
      <c r="D132" s="815" t="s">
        <v>587</v>
      </c>
      <c r="E132" s="815" t="s">
        <v>868</v>
      </c>
      <c r="F132" s="832">
        <v>7</v>
      </c>
      <c r="G132" s="832">
        <v>1178.52</v>
      </c>
      <c r="H132" s="820">
        <v>1</v>
      </c>
      <c r="I132" s="832"/>
      <c r="J132" s="832"/>
      <c r="K132" s="820">
        <v>0</v>
      </c>
      <c r="L132" s="832">
        <v>7</v>
      </c>
      <c r="M132" s="833">
        <v>1178.52</v>
      </c>
    </row>
    <row r="133" spans="1:13" ht="14.45" customHeight="1" x14ac:dyDescent="0.2">
      <c r="A133" s="814" t="s">
        <v>799</v>
      </c>
      <c r="B133" s="815" t="s">
        <v>756</v>
      </c>
      <c r="C133" s="815" t="s">
        <v>869</v>
      </c>
      <c r="D133" s="815" t="s">
        <v>587</v>
      </c>
      <c r="E133" s="815" t="s">
        <v>870</v>
      </c>
      <c r="F133" s="832">
        <v>11</v>
      </c>
      <c r="G133" s="832">
        <v>1268.6300000000001</v>
      </c>
      <c r="H133" s="820">
        <v>1</v>
      </c>
      <c r="I133" s="832"/>
      <c r="J133" s="832"/>
      <c r="K133" s="820">
        <v>0</v>
      </c>
      <c r="L133" s="832">
        <v>11</v>
      </c>
      <c r="M133" s="833">
        <v>1268.6300000000001</v>
      </c>
    </row>
    <row r="134" spans="1:13" ht="14.45" customHeight="1" x14ac:dyDescent="0.2">
      <c r="A134" s="814" t="s">
        <v>799</v>
      </c>
      <c r="B134" s="815" t="s">
        <v>756</v>
      </c>
      <c r="C134" s="815" t="s">
        <v>871</v>
      </c>
      <c r="D134" s="815" t="s">
        <v>759</v>
      </c>
      <c r="E134" s="815" t="s">
        <v>872</v>
      </c>
      <c r="F134" s="832"/>
      <c r="G134" s="832"/>
      <c r="H134" s="820">
        <v>0</v>
      </c>
      <c r="I134" s="832">
        <v>41</v>
      </c>
      <c r="J134" s="832">
        <v>4314.43</v>
      </c>
      <c r="K134" s="820">
        <v>1</v>
      </c>
      <c r="L134" s="832">
        <v>41</v>
      </c>
      <c r="M134" s="833">
        <v>4314.43</v>
      </c>
    </row>
    <row r="135" spans="1:13" ht="14.45" customHeight="1" x14ac:dyDescent="0.2">
      <c r="A135" s="814" t="s">
        <v>799</v>
      </c>
      <c r="B135" s="815" t="s">
        <v>756</v>
      </c>
      <c r="C135" s="815" t="s">
        <v>761</v>
      </c>
      <c r="D135" s="815" t="s">
        <v>759</v>
      </c>
      <c r="E135" s="815" t="s">
        <v>762</v>
      </c>
      <c r="F135" s="832"/>
      <c r="G135" s="832"/>
      <c r="H135" s="820">
        <v>0</v>
      </c>
      <c r="I135" s="832">
        <v>83</v>
      </c>
      <c r="J135" s="832">
        <v>6986.9400000000014</v>
      </c>
      <c r="K135" s="820">
        <v>1</v>
      </c>
      <c r="L135" s="832">
        <v>83</v>
      </c>
      <c r="M135" s="833">
        <v>6986.9400000000014</v>
      </c>
    </row>
    <row r="136" spans="1:13" ht="14.45" customHeight="1" x14ac:dyDescent="0.2">
      <c r="A136" s="814" t="s">
        <v>799</v>
      </c>
      <c r="B136" s="815" t="s">
        <v>756</v>
      </c>
      <c r="C136" s="815" t="s">
        <v>877</v>
      </c>
      <c r="D136" s="815" t="s">
        <v>587</v>
      </c>
      <c r="E136" s="815" t="s">
        <v>878</v>
      </c>
      <c r="F136" s="832">
        <v>4</v>
      </c>
      <c r="G136" s="832">
        <v>252.56</v>
      </c>
      <c r="H136" s="820">
        <v>1</v>
      </c>
      <c r="I136" s="832"/>
      <c r="J136" s="832"/>
      <c r="K136" s="820">
        <v>0</v>
      </c>
      <c r="L136" s="832">
        <v>4</v>
      </c>
      <c r="M136" s="833">
        <v>252.56</v>
      </c>
    </row>
    <row r="137" spans="1:13" ht="14.45" customHeight="1" x14ac:dyDescent="0.2">
      <c r="A137" s="814" t="s">
        <v>799</v>
      </c>
      <c r="B137" s="815" t="s">
        <v>756</v>
      </c>
      <c r="C137" s="815" t="s">
        <v>879</v>
      </c>
      <c r="D137" s="815" t="s">
        <v>587</v>
      </c>
      <c r="E137" s="815" t="s">
        <v>880</v>
      </c>
      <c r="F137" s="832">
        <v>15</v>
      </c>
      <c r="G137" s="832">
        <v>1578.45</v>
      </c>
      <c r="H137" s="820">
        <v>1</v>
      </c>
      <c r="I137" s="832"/>
      <c r="J137" s="832"/>
      <c r="K137" s="820">
        <v>0</v>
      </c>
      <c r="L137" s="832">
        <v>15</v>
      </c>
      <c r="M137" s="833">
        <v>1578.45</v>
      </c>
    </row>
    <row r="138" spans="1:13" ht="14.45" customHeight="1" x14ac:dyDescent="0.2">
      <c r="A138" s="814" t="s">
        <v>799</v>
      </c>
      <c r="B138" s="815" t="s">
        <v>756</v>
      </c>
      <c r="C138" s="815" t="s">
        <v>881</v>
      </c>
      <c r="D138" s="815" t="s">
        <v>587</v>
      </c>
      <c r="E138" s="815" t="s">
        <v>765</v>
      </c>
      <c r="F138" s="832">
        <v>1</v>
      </c>
      <c r="G138" s="832">
        <v>49.08</v>
      </c>
      <c r="H138" s="820">
        <v>1</v>
      </c>
      <c r="I138" s="832"/>
      <c r="J138" s="832"/>
      <c r="K138" s="820">
        <v>0</v>
      </c>
      <c r="L138" s="832">
        <v>1</v>
      </c>
      <c r="M138" s="833">
        <v>49.08</v>
      </c>
    </row>
    <row r="139" spans="1:13" ht="14.45" customHeight="1" x14ac:dyDescent="0.2">
      <c r="A139" s="814" t="s">
        <v>799</v>
      </c>
      <c r="B139" s="815" t="s">
        <v>756</v>
      </c>
      <c r="C139" s="815" t="s">
        <v>882</v>
      </c>
      <c r="D139" s="815" t="s">
        <v>587</v>
      </c>
      <c r="E139" s="815" t="s">
        <v>883</v>
      </c>
      <c r="F139" s="832">
        <v>11</v>
      </c>
      <c r="G139" s="832">
        <v>1388.97</v>
      </c>
      <c r="H139" s="820">
        <v>1</v>
      </c>
      <c r="I139" s="832"/>
      <c r="J139" s="832"/>
      <c r="K139" s="820">
        <v>0</v>
      </c>
      <c r="L139" s="832">
        <v>11</v>
      </c>
      <c r="M139" s="833">
        <v>1388.97</v>
      </c>
    </row>
    <row r="140" spans="1:13" ht="14.45" customHeight="1" x14ac:dyDescent="0.2">
      <c r="A140" s="814" t="s">
        <v>799</v>
      </c>
      <c r="B140" s="815" t="s">
        <v>756</v>
      </c>
      <c r="C140" s="815" t="s">
        <v>884</v>
      </c>
      <c r="D140" s="815" t="s">
        <v>587</v>
      </c>
      <c r="E140" s="815" t="s">
        <v>588</v>
      </c>
      <c r="F140" s="832">
        <v>24</v>
      </c>
      <c r="G140" s="832">
        <v>2020.3200000000004</v>
      </c>
      <c r="H140" s="820">
        <v>1</v>
      </c>
      <c r="I140" s="832"/>
      <c r="J140" s="832"/>
      <c r="K140" s="820">
        <v>0</v>
      </c>
      <c r="L140" s="832">
        <v>24</v>
      </c>
      <c r="M140" s="833">
        <v>2020.3200000000004</v>
      </c>
    </row>
    <row r="141" spans="1:13" ht="14.45" customHeight="1" x14ac:dyDescent="0.2">
      <c r="A141" s="814" t="s">
        <v>799</v>
      </c>
      <c r="B141" s="815" t="s">
        <v>756</v>
      </c>
      <c r="C141" s="815" t="s">
        <v>873</v>
      </c>
      <c r="D141" s="815" t="s">
        <v>759</v>
      </c>
      <c r="E141" s="815" t="s">
        <v>874</v>
      </c>
      <c r="F141" s="832"/>
      <c r="G141" s="832"/>
      <c r="H141" s="820">
        <v>0</v>
      </c>
      <c r="I141" s="832">
        <v>70</v>
      </c>
      <c r="J141" s="832">
        <v>8838.9000000000015</v>
      </c>
      <c r="K141" s="820">
        <v>1</v>
      </c>
      <c r="L141" s="832">
        <v>70</v>
      </c>
      <c r="M141" s="833">
        <v>8838.9000000000015</v>
      </c>
    </row>
    <row r="142" spans="1:13" ht="14.45" customHeight="1" x14ac:dyDescent="0.2">
      <c r="A142" s="814" t="s">
        <v>799</v>
      </c>
      <c r="B142" s="815" t="s">
        <v>756</v>
      </c>
      <c r="C142" s="815" t="s">
        <v>875</v>
      </c>
      <c r="D142" s="815" t="s">
        <v>759</v>
      </c>
      <c r="E142" s="815" t="s">
        <v>876</v>
      </c>
      <c r="F142" s="832"/>
      <c r="G142" s="832"/>
      <c r="H142" s="820">
        <v>0</v>
      </c>
      <c r="I142" s="832">
        <v>11</v>
      </c>
      <c r="J142" s="832">
        <v>694.54</v>
      </c>
      <c r="K142" s="820">
        <v>1</v>
      </c>
      <c r="L142" s="832">
        <v>11</v>
      </c>
      <c r="M142" s="833">
        <v>694.54</v>
      </c>
    </row>
    <row r="143" spans="1:13" ht="14.45" customHeight="1" x14ac:dyDescent="0.2">
      <c r="A143" s="814" t="s">
        <v>799</v>
      </c>
      <c r="B143" s="815" t="s">
        <v>756</v>
      </c>
      <c r="C143" s="815" t="s">
        <v>758</v>
      </c>
      <c r="D143" s="815" t="s">
        <v>759</v>
      </c>
      <c r="E143" s="815" t="s">
        <v>760</v>
      </c>
      <c r="F143" s="832"/>
      <c r="G143" s="832"/>
      <c r="H143" s="820">
        <v>0</v>
      </c>
      <c r="I143" s="832">
        <v>2</v>
      </c>
      <c r="J143" s="832">
        <v>98.16</v>
      </c>
      <c r="K143" s="820">
        <v>1</v>
      </c>
      <c r="L143" s="832">
        <v>2</v>
      </c>
      <c r="M143" s="833">
        <v>98.16</v>
      </c>
    </row>
    <row r="144" spans="1:13" ht="14.45" customHeight="1" x14ac:dyDescent="0.2">
      <c r="A144" s="814" t="s">
        <v>799</v>
      </c>
      <c r="B144" s="815" t="s">
        <v>756</v>
      </c>
      <c r="C144" s="815" t="s">
        <v>763</v>
      </c>
      <c r="D144" s="815" t="s">
        <v>587</v>
      </c>
      <c r="E144" s="815" t="s">
        <v>588</v>
      </c>
      <c r="F144" s="832"/>
      <c r="G144" s="832"/>
      <c r="H144" s="820">
        <v>0</v>
      </c>
      <c r="I144" s="832">
        <v>1</v>
      </c>
      <c r="J144" s="832">
        <v>84.18</v>
      </c>
      <c r="K144" s="820">
        <v>1</v>
      </c>
      <c r="L144" s="832">
        <v>1</v>
      </c>
      <c r="M144" s="833">
        <v>84.18</v>
      </c>
    </row>
    <row r="145" spans="1:13" ht="14.45" customHeight="1" x14ac:dyDescent="0.2">
      <c r="A145" s="814" t="s">
        <v>799</v>
      </c>
      <c r="B145" s="815" t="s">
        <v>1191</v>
      </c>
      <c r="C145" s="815" t="s">
        <v>1112</v>
      </c>
      <c r="D145" s="815" t="s">
        <v>1113</v>
      </c>
      <c r="E145" s="815" t="s">
        <v>1114</v>
      </c>
      <c r="F145" s="832">
        <v>1</v>
      </c>
      <c r="G145" s="832">
        <v>25.5</v>
      </c>
      <c r="H145" s="820">
        <v>1</v>
      </c>
      <c r="I145" s="832"/>
      <c r="J145" s="832"/>
      <c r="K145" s="820">
        <v>0</v>
      </c>
      <c r="L145" s="832">
        <v>1</v>
      </c>
      <c r="M145" s="833">
        <v>25.5</v>
      </c>
    </row>
    <row r="146" spans="1:13" ht="14.45" customHeight="1" x14ac:dyDescent="0.2">
      <c r="A146" s="814" t="s">
        <v>799</v>
      </c>
      <c r="B146" s="815" t="s">
        <v>1184</v>
      </c>
      <c r="C146" s="815" t="s">
        <v>1092</v>
      </c>
      <c r="D146" s="815" t="s">
        <v>891</v>
      </c>
      <c r="E146" s="815" t="s">
        <v>974</v>
      </c>
      <c r="F146" s="832"/>
      <c r="G146" s="832"/>
      <c r="H146" s="820">
        <v>0</v>
      </c>
      <c r="I146" s="832">
        <v>1</v>
      </c>
      <c r="J146" s="832">
        <v>176.32</v>
      </c>
      <c r="K146" s="820">
        <v>1</v>
      </c>
      <c r="L146" s="832">
        <v>1</v>
      </c>
      <c r="M146" s="833">
        <v>176.32</v>
      </c>
    </row>
    <row r="147" spans="1:13" ht="14.45" customHeight="1" thickBot="1" x14ac:dyDescent="0.25">
      <c r="A147" s="822" t="s">
        <v>799</v>
      </c>
      <c r="B147" s="823" t="s">
        <v>1180</v>
      </c>
      <c r="C147" s="823" t="s">
        <v>861</v>
      </c>
      <c r="D147" s="823" t="s">
        <v>862</v>
      </c>
      <c r="E147" s="823" t="s">
        <v>863</v>
      </c>
      <c r="F147" s="834"/>
      <c r="G147" s="834"/>
      <c r="H147" s="828">
        <v>0</v>
      </c>
      <c r="I147" s="834">
        <v>1</v>
      </c>
      <c r="J147" s="834">
        <v>414.07</v>
      </c>
      <c r="K147" s="828">
        <v>1</v>
      </c>
      <c r="L147" s="834">
        <v>1</v>
      </c>
      <c r="M147" s="835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142AE0F-E9F6-44B2-B4A1-4ADF3D40475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542</v>
      </c>
      <c r="B5" s="713" t="s">
        <v>543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542</v>
      </c>
      <c r="B6" s="713" t="s">
        <v>1193</v>
      </c>
      <c r="C6" s="714">
        <v>0.62441999999999998</v>
      </c>
      <c r="D6" s="714">
        <v>0.70457999999999987</v>
      </c>
      <c r="E6" s="714"/>
      <c r="F6" s="714">
        <v>0</v>
      </c>
      <c r="G6" s="714">
        <v>0</v>
      </c>
      <c r="H6" s="714">
        <v>0</v>
      </c>
      <c r="I6" s="715" t="s">
        <v>329</v>
      </c>
      <c r="J6" s="716" t="s">
        <v>1</v>
      </c>
    </row>
    <row r="7" spans="1:10" ht="14.45" customHeight="1" x14ac:dyDescent="0.2">
      <c r="A7" s="712" t="s">
        <v>542</v>
      </c>
      <c r="B7" s="713" t="s">
        <v>1194</v>
      </c>
      <c r="C7" s="714">
        <v>11.710049999999999</v>
      </c>
      <c r="D7" s="714">
        <v>8.7347599999999996</v>
      </c>
      <c r="E7" s="714"/>
      <c r="F7" s="714">
        <v>7.2675699999999983</v>
      </c>
      <c r="G7" s="714">
        <v>0</v>
      </c>
      <c r="H7" s="714">
        <v>7.2675699999999983</v>
      </c>
      <c r="I7" s="715" t="s">
        <v>329</v>
      </c>
      <c r="J7" s="716" t="s">
        <v>1</v>
      </c>
    </row>
    <row r="8" spans="1:10" ht="14.45" customHeight="1" x14ac:dyDescent="0.2">
      <c r="A8" s="712" t="s">
        <v>542</v>
      </c>
      <c r="B8" s="713" t="s">
        <v>1195</v>
      </c>
      <c r="C8" s="714">
        <v>1197.3758400000006</v>
      </c>
      <c r="D8" s="714">
        <v>1173.4281800000001</v>
      </c>
      <c r="E8" s="714"/>
      <c r="F8" s="714">
        <v>1121.1615099999999</v>
      </c>
      <c r="G8" s="714">
        <v>0</v>
      </c>
      <c r="H8" s="714">
        <v>1121.1615099999999</v>
      </c>
      <c r="I8" s="715" t="s">
        <v>329</v>
      </c>
      <c r="J8" s="716" t="s">
        <v>1</v>
      </c>
    </row>
    <row r="9" spans="1:10" ht="14.45" customHeight="1" x14ac:dyDescent="0.2">
      <c r="A9" s="712" t="s">
        <v>542</v>
      </c>
      <c r="B9" s="713" t="s">
        <v>1196</v>
      </c>
      <c r="C9" s="714">
        <v>0</v>
      </c>
      <c r="D9" s="714">
        <v>0</v>
      </c>
      <c r="E9" s="714"/>
      <c r="F9" s="714">
        <v>0</v>
      </c>
      <c r="G9" s="714">
        <v>0</v>
      </c>
      <c r="H9" s="714">
        <v>0</v>
      </c>
      <c r="I9" s="715" t="s">
        <v>329</v>
      </c>
      <c r="J9" s="716" t="s">
        <v>1</v>
      </c>
    </row>
    <row r="10" spans="1:10" ht="14.45" customHeight="1" x14ac:dyDescent="0.2">
      <c r="A10" s="712" t="s">
        <v>542</v>
      </c>
      <c r="B10" s="713" t="s">
        <v>1197</v>
      </c>
      <c r="C10" s="714">
        <v>4.46</v>
      </c>
      <c r="D10" s="714">
        <v>8.2063699999999997</v>
      </c>
      <c r="E10" s="714"/>
      <c r="F10" s="714">
        <v>7.0482499999999995</v>
      </c>
      <c r="G10" s="714">
        <v>0</v>
      </c>
      <c r="H10" s="714">
        <v>7.0482499999999995</v>
      </c>
      <c r="I10" s="715" t="s">
        <v>329</v>
      </c>
      <c r="J10" s="716" t="s">
        <v>1</v>
      </c>
    </row>
    <row r="11" spans="1:10" ht="14.45" customHeight="1" x14ac:dyDescent="0.2">
      <c r="A11" s="712" t="s">
        <v>542</v>
      </c>
      <c r="B11" s="713" t="s">
        <v>1198</v>
      </c>
      <c r="C11" s="714">
        <v>21.668939999999999</v>
      </c>
      <c r="D11" s="714">
        <v>16.266390000000001</v>
      </c>
      <c r="E11" s="714"/>
      <c r="F11" s="714">
        <v>17.949729999999999</v>
      </c>
      <c r="G11" s="714">
        <v>0</v>
      </c>
      <c r="H11" s="714">
        <v>17.949729999999999</v>
      </c>
      <c r="I11" s="715" t="s">
        <v>329</v>
      </c>
      <c r="J11" s="716" t="s">
        <v>1</v>
      </c>
    </row>
    <row r="12" spans="1:10" ht="14.45" customHeight="1" x14ac:dyDescent="0.2">
      <c r="A12" s="712" t="s">
        <v>542</v>
      </c>
      <c r="B12" s="713" t="s">
        <v>1199</v>
      </c>
      <c r="C12" s="714">
        <v>1.694</v>
      </c>
      <c r="D12" s="714">
        <v>0</v>
      </c>
      <c r="E12" s="714"/>
      <c r="F12" s="714">
        <v>0</v>
      </c>
      <c r="G12" s="714">
        <v>0</v>
      </c>
      <c r="H12" s="714">
        <v>0</v>
      </c>
      <c r="I12" s="715" t="s">
        <v>329</v>
      </c>
      <c r="J12" s="716" t="s">
        <v>1</v>
      </c>
    </row>
    <row r="13" spans="1:10" ht="14.45" customHeight="1" x14ac:dyDescent="0.2">
      <c r="A13" s="712" t="s">
        <v>542</v>
      </c>
      <c r="B13" s="713" t="s">
        <v>549</v>
      </c>
      <c r="C13" s="714">
        <v>1237.5332500000006</v>
      </c>
      <c r="D13" s="714">
        <v>1207.3402800000001</v>
      </c>
      <c r="E13" s="714"/>
      <c r="F13" s="714">
        <v>1153.42706</v>
      </c>
      <c r="G13" s="714">
        <v>0</v>
      </c>
      <c r="H13" s="714">
        <v>1153.42706</v>
      </c>
      <c r="I13" s="715" t="s">
        <v>329</v>
      </c>
      <c r="J13" s="716" t="s">
        <v>550</v>
      </c>
    </row>
    <row r="15" spans="1:10" ht="14.45" customHeight="1" x14ac:dyDescent="0.2">
      <c r="A15" s="712" t="s">
        <v>542</v>
      </c>
      <c r="B15" s="713" t="s">
        <v>543</v>
      </c>
      <c r="C15" s="714" t="s">
        <v>329</v>
      </c>
      <c r="D15" s="714" t="s">
        <v>329</v>
      </c>
      <c r="E15" s="714"/>
      <c r="F15" s="714" t="s">
        <v>329</v>
      </c>
      <c r="G15" s="714" t="s">
        <v>329</v>
      </c>
      <c r="H15" s="714" t="s">
        <v>329</v>
      </c>
      <c r="I15" s="715" t="s">
        <v>329</v>
      </c>
      <c r="J15" s="716" t="s">
        <v>73</v>
      </c>
    </row>
    <row r="16" spans="1:10" ht="14.45" customHeight="1" x14ac:dyDescent="0.2">
      <c r="A16" s="712" t="s">
        <v>551</v>
      </c>
      <c r="B16" s="713" t="s">
        <v>552</v>
      </c>
      <c r="C16" s="714" t="s">
        <v>329</v>
      </c>
      <c r="D16" s="714" t="s">
        <v>329</v>
      </c>
      <c r="E16" s="714"/>
      <c r="F16" s="714" t="s">
        <v>329</v>
      </c>
      <c r="G16" s="714" t="s">
        <v>329</v>
      </c>
      <c r="H16" s="714" t="s">
        <v>329</v>
      </c>
      <c r="I16" s="715" t="s">
        <v>329</v>
      </c>
      <c r="J16" s="716" t="s">
        <v>0</v>
      </c>
    </row>
    <row r="17" spans="1:10" ht="14.45" customHeight="1" x14ac:dyDescent="0.2">
      <c r="A17" s="712" t="s">
        <v>551</v>
      </c>
      <c r="B17" s="713" t="s">
        <v>1194</v>
      </c>
      <c r="C17" s="714">
        <v>1.85849</v>
      </c>
      <c r="D17" s="714">
        <v>6.9000000000000006E-2</v>
      </c>
      <c r="E17" s="714"/>
      <c r="F17" s="714">
        <v>0.21442000000000003</v>
      </c>
      <c r="G17" s="714">
        <v>0</v>
      </c>
      <c r="H17" s="714">
        <v>0.21442000000000003</v>
      </c>
      <c r="I17" s="715" t="s">
        <v>329</v>
      </c>
      <c r="J17" s="716" t="s">
        <v>1</v>
      </c>
    </row>
    <row r="18" spans="1:10" ht="14.45" customHeight="1" x14ac:dyDescent="0.2">
      <c r="A18" s="712" t="s">
        <v>551</v>
      </c>
      <c r="B18" s="713" t="s">
        <v>1195</v>
      </c>
      <c r="C18" s="714">
        <v>4.6480100000000002</v>
      </c>
      <c r="D18" s="714">
        <v>5.4462199999999994</v>
      </c>
      <c r="E18" s="714"/>
      <c r="F18" s="714">
        <v>4.0316399999999994</v>
      </c>
      <c r="G18" s="714">
        <v>0</v>
      </c>
      <c r="H18" s="714">
        <v>4.0316399999999994</v>
      </c>
      <c r="I18" s="715" t="s">
        <v>329</v>
      </c>
      <c r="J18" s="716" t="s">
        <v>1</v>
      </c>
    </row>
    <row r="19" spans="1:10" ht="14.45" customHeight="1" x14ac:dyDescent="0.2">
      <c r="A19" s="712" t="s">
        <v>551</v>
      </c>
      <c r="B19" s="713" t="s">
        <v>1197</v>
      </c>
      <c r="C19" s="714">
        <v>2.0110000000000001</v>
      </c>
      <c r="D19" s="714">
        <v>2.9260000000000002</v>
      </c>
      <c r="E19" s="714"/>
      <c r="F19" s="714">
        <v>2.4740000000000002</v>
      </c>
      <c r="G19" s="714">
        <v>0</v>
      </c>
      <c r="H19" s="714">
        <v>2.4740000000000002</v>
      </c>
      <c r="I19" s="715" t="s">
        <v>329</v>
      </c>
      <c r="J19" s="716" t="s">
        <v>1</v>
      </c>
    </row>
    <row r="20" spans="1:10" ht="14.45" customHeight="1" x14ac:dyDescent="0.2">
      <c r="A20" s="712" t="s">
        <v>551</v>
      </c>
      <c r="B20" s="713" t="s">
        <v>1198</v>
      </c>
      <c r="C20" s="714">
        <v>2.8935999999999997</v>
      </c>
      <c r="D20" s="714">
        <v>2.262</v>
      </c>
      <c r="E20" s="714"/>
      <c r="F20" s="714">
        <v>2.3559999999999999</v>
      </c>
      <c r="G20" s="714">
        <v>0</v>
      </c>
      <c r="H20" s="714">
        <v>2.3559999999999999</v>
      </c>
      <c r="I20" s="715" t="s">
        <v>329</v>
      </c>
      <c r="J20" s="716" t="s">
        <v>1</v>
      </c>
    </row>
    <row r="21" spans="1:10" ht="14.45" customHeight="1" x14ac:dyDescent="0.2">
      <c r="A21" s="712" t="s">
        <v>551</v>
      </c>
      <c r="B21" s="713" t="s">
        <v>553</v>
      </c>
      <c r="C21" s="714">
        <v>11.411099999999999</v>
      </c>
      <c r="D21" s="714">
        <v>10.70322</v>
      </c>
      <c r="E21" s="714"/>
      <c r="F21" s="714">
        <v>9.0760599999999982</v>
      </c>
      <c r="G21" s="714">
        <v>0</v>
      </c>
      <c r="H21" s="714">
        <v>9.0760599999999982</v>
      </c>
      <c r="I21" s="715" t="s">
        <v>329</v>
      </c>
      <c r="J21" s="716" t="s">
        <v>554</v>
      </c>
    </row>
    <row r="22" spans="1:10" ht="14.45" customHeight="1" x14ac:dyDescent="0.2">
      <c r="A22" s="712" t="s">
        <v>329</v>
      </c>
      <c r="B22" s="713" t="s">
        <v>329</v>
      </c>
      <c r="C22" s="714" t="s">
        <v>329</v>
      </c>
      <c r="D22" s="714" t="s">
        <v>329</v>
      </c>
      <c r="E22" s="714"/>
      <c r="F22" s="714" t="s">
        <v>329</v>
      </c>
      <c r="G22" s="714" t="s">
        <v>329</v>
      </c>
      <c r="H22" s="714" t="s">
        <v>329</v>
      </c>
      <c r="I22" s="715" t="s">
        <v>329</v>
      </c>
      <c r="J22" s="716" t="s">
        <v>555</v>
      </c>
    </row>
    <row r="23" spans="1:10" ht="14.45" customHeight="1" x14ac:dyDescent="0.2">
      <c r="A23" s="712" t="s">
        <v>556</v>
      </c>
      <c r="B23" s="713" t="s">
        <v>557</v>
      </c>
      <c r="C23" s="714" t="s">
        <v>329</v>
      </c>
      <c r="D23" s="714" t="s">
        <v>329</v>
      </c>
      <c r="E23" s="714"/>
      <c r="F23" s="714" t="s">
        <v>329</v>
      </c>
      <c r="G23" s="714" t="s">
        <v>329</v>
      </c>
      <c r="H23" s="714" t="s">
        <v>329</v>
      </c>
      <c r="I23" s="715" t="s">
        <v>329</v>
      </c>
      <c r="J23" s="716" t="s">
        <v>0</v>
      </c>
    </row>
    <row r="24" spans="1:10" ht="14.45" customHeight="1" x14ac:dyDescent="0.2">
      <c r="A24" s="712" t="s">
        <v>556</v>
      </c>
      <c r="B24" s="713" t="s">
        <v>1193</v>
      </c>
      <c r="C24" s="714">
        <v>0</v>
      </c>
      <c r="D24" s="714">
        <v>0.70457999999999987</v>
      </c>
      <c r="E24" s="714"/>
      <c r="F24" s="714">
        <v>0</v>
      </c>
      <c r="G24" s="714">
        <v>0</v>
      </c>
      <c r="H24" s="714">
        <v>0</v>
      </c>
      <c r="I24" s="715" t="s">
        <v>329</v>
      </c>
      <c r="J24" s="716" t="s">
        <v>1</v>
      </c>
    </row>
    <row r="25" spans="1:10" ht="14.45" customHeight="1" x14ac:dyDescent="0.2">
      <c r="A25" s="712" t="s">
        <v>556</v>
      </c>
      <c r="B25" s="713" t="s">
        <v>1194</v>
      </c>
      <c r="C25" s="714">
        <v>2.3412800000000002</v>
      </c>
      <c r="D25" s="714">
        <v>2.6822400000000002</v>
      </c>
      <c r="E25" s="714"/>
      <c r="F25" s="714">
        <v>1.82992</v>
      </c>
      <c r="G25" s="714">
        <v>0</v>
      </c>
      <c r="H25" s="714">
        <v>1.82992</v>
      </c>
      <c r="I25" s="715" t="s">
        <v>329</v>
      </c>
      <c r="J25" s="716" t="s">
        <v>1</v>
      </c>
    </row>
    <row r="26" spans="1:10" ht="14.45" customHeight="1" x14ac:dyDescent="0.2">
      <c r="A26" s="712" t="s">
        <v>556</v>
      </c>
      <c r="B26" s="713" t="s">
        <v>1195</v>
      </c>
      <c r="C26" s="714">
        <v>50.595740000000006</v>
      </c>
      <c r="D26" s="714">
        <v>53.511960000000002</v>
      </c>
      <c r="E26" s="714"/>
      <c r="F26" s="714">
        <v>46.602789999999992</v>
      </c>
      <c r="G26" s="714">
        <v>0</v>
      </c>
      <c r="H26" s="714">
        <v>46.602789999999992</v>
      </c>
      <c r="I26" s="715" t="s">
        <v>329</v>
      </c>
      <c r="J26" s="716" t="s">
        <v>1</v>
      </c>
    </row>
    <row r="27" spans="1:10" ht="14.45" customHeight="1" x14ac:dyDescent="0.2">
      <c r="A27" s="712" t="s">
        <v>556</v>
      </c>
      <c r="B27" s="713" t="s">
        <v>1196</v>
      </c>
      <c r="C27" s="714">
        <v>0</v>
      </c>
      <c r="D27" s="714">
        <v>0</v>
      </c>
      <c r="E27" s="714"/>
      <c r="F27" s="714">
        <v>0</v>
      </c>
      <c r="G27" s="714">
        <v>0</v>
      </c>
      <c r="H27" s="714">
        <v>0</v>
      </c>
      <c r="I27" s="715" t="s">
        <v>329</v>
      </c>
      <c r="J27" s="716" t="s">
        <v>1</v>
      </c>
    </row>
    <row r="28" spans="1:10" ht="14.45" customHeight="1" x14ac:dyDescent="0.2">
      <c r="A28" s="712" t="s">
        <v>556</v>
      </c>
      <c r="B28" s="713" t="s">
        <v>1197</v>
      </c>
      <c r="C28" s="714">
        <v>0.82799999999999996</v>
      </c>
      <c r="D28" s="714">
        <v>0.82122000000000006</v>
      </c>
      <c r="E28" s="714"/>
      <c r="F28" s="714">
        <v>0.54</v>
      </c>
      <c r="G28" s="714">
        <v>0</v>
      </c>
      <c r="H28" s="714">
        <v>0.54</v>
      </c>
      <c r="I28" s="715" t="s">
        <v>329</v>
      </c>
      <c r="J28" s="716" t="s">
        <v>1</v>
      </c>
    </row>
    <row r="29" spans="1:10" ht="14.45" customHeight="1" x14ac:dyDescent="0.2">
      <c r="A29" s="712" t="s">
        <v>556</v>
      </c>
      <c r="B29" s="713" t="s">
        <v>1198</v>
      </c>
      <c r="C29" s="714">
        <v>6.2444000000000006</v>
      </c>
      <c r="D29" s="714">
        <v>4.8228</v>
      </c>
      <c r="E29" s="714"/>
      <c r="F29" s="714">
        <v>5.7080000000000002</v>
      </c>
      <c r="G29" s="714">
        <v>0</v>
      </c>
      <c r="H29" s="714">
        <v>5.7080000000000002</v>
      </c>
      <c r="I29" s="715" t="s">
        <v>329</v>
      </c>
      <c r="J29" s="716" t="s">
        <v>1</v>
      </c>
    </row>
    <row r="30" spans="1:10" ht="14.45" customHeight="1" x14ac:dyDescent="0.2">
      <c r="A30" s="712" t="s">
        <v>556</v>
      </c>
      <c r="B30" s="713" t="s">
        <v>1199</v>
      </c>
      <c r="C30" s="714">
        <v>1.694</v>
      </c>
      <c r="D30" s="714">
        <v>0</v>
      </c>
      <c r="E30" s="714"/>
      <c r="F30" s="714">
        <v>0</v>
      </c>
      <c r="G30" s="714">
        <v>0</v>
      </c>
      <c r="H30" s="714">
        <v>0</v>
      </c>
      <c r="I30" s="715" t="s">
        <v>329</v>
      </c>
      <c r="J30" s="716" t="s">
        <v>1</v>
      </c>
    </row>
    <row r="31" spans="1:10" ht="14.45" customHeight="1" x14ac:dyDescent="0.2">
      <c r="A31" s="712" t="s">
        <v>556</v>
      </c>
      <c r="B31" s="713" t="s">
        <v>558</v>
      </c>
      <c r="C31" s="714">
        <v>61.703420000000008</v>
      </c>
      <c r="D31" s="714">
        <v>62.5428</v>
      </c>
      <c r="E31" s="714"/>
      <c r="F31" s="714">
        <v>54.680709999999991</v>
      </c>
      <c r="G31" s="714">
        <v>0</v>
      </c>
      <c r="H31" s="714">
        <v>54.680709999999991</v>
      </c>
      <c r="I31" s="715" t="s">
        <v>329</v>
      </c>
      <c r="J31" s="716" t="s">
        <v>554</v>
      </c>
    </row>
    <row r="32" spans="1:10" ht="14.45" customHeight="1" x14ac:dyDescent="0.2">
      <c r="A32" s="712" t="s">
        <v>329</v>
      </c>
      <c r="B32" s="713" t="s">
        <v>329</v>
      </c>
      <c r="C32" s="714" t="s">
        <v>329</v>
      </c>
      <c r="D32" s="714" t="s">
        <v>329</v>
      </c>
      <c r="E32" s="714"/>
      <c r="F32" s="714" t="s">
        <v>329</v>
      </c>
      <c r="G32" s="714" t="s">
        <v>329</v>
      </c>
      <c r="H32" s="714" t="s">
        <v>329</v>
      </c>
      <c r="I32" s="715" t="s">
        <v>329</v>
      </c>
      <c r="J32" s="716" t="s">
        <v>555</v>
      </c>
    </row>
    <row r="33" spans="1:10" ht="14.45" customHeight="1" x14ac:dyDescent="0.2">
      <c r="A33" s="712" t="s">
        <v>559</v>
      </c>
      <c r="B33" s="713" t="s">
        <v>560</v>
      </c>
      <c r="C33" s="714" t="s">
        <v>329</v>
      </c>
      <c r="D33" s="714" t="s">
        <v>329</v>
      </c>
      <c r="E33" s="714"/>
      <c r="F33" s="714" t="s">
        <v>329</v>
      </c>
      <c r="G33" s="714" t="s">
        <v>329</v>
      </c>
      <c r="H33" s="714" t="s">
        <v>329</v>
      </c>
      <c r="I33" s="715" t="s">
        <v>329</v>
      </c>
      <c r="J33" s="716" t="s">
        <v>0</v>
      </c>
    </row>
    <row r="34" spans="1:10" ht="14.45" customHeight="1" x14ac:dyDescent="0.2">
      <c r="A34" s="712" t="s">
        <v>559</v>
      </c>
      <c r="B34" s="713" t="s">
        <v>1194</v>
      </c>
      <c r="C34" s="714">
        <v>1.6154199999999999</v>
      </c>
      <c r="D34" s="714">
        <v>1.95E-2</v>
      </c>
      <c r="E34" s="714"/>
      <c r="F34" s="714">
        <v>0.17133999999999999</v>
      </c>
      <c r="G34" s="714">
        <v>0</v>
      </c>
      <c r="H34" s="714">
        <v>0.17133999999999999</v>
      </c>
      <c r="I34" s="715" t="s">
        <v>329</v>
      </c>
      <c r="J34" s="716" t="s">
        <v>1</v>
      </c>
    </row>
    <row r="35" spans="1:10" ht="14.45" customHeight="1" x14ac:dyDescent="0.2">
      <c r="A35" s="712" t="s">
        <v>559</v>
      </c>
      <c r="B35" s="713" t="s">
        <v>1195</v>
      </c>
      <c r="C35" s="714">
        <v>2.0681400000000001</v>
      </c>
      <c r="D35" s="714">
        <v>2.0721599999999998</v>
      </c>
      <c r="E35" s="714"/>
      <c r="F35" s="714">
        <v>1.75735</v>
      </c>
      <c r="G35" s="714">
        <v>0</v>
      </c>
      <c r="H35" s="714">
        <v>1.75735</v>
      </c>
      <c r="I35" s="715" t="s">
        <v>329</v>
      </c>
      <c r="J35" s="716" t="s">
        <v>1</v>
      </c>
    </row>
    <row r="36" spans="1:10" ht="14.45" customHeight="1" x14ac:dyDescent="0.2">
      <c r="A36" s="712" t="s">
        <v>559</v>
      </c>
      <c r="B36" s="713" t="s">
        <v>1197</v>
      </c>
      <c r="C36" s="714">
        <v>0.82899999999999996</v>
      </c>
      <c r="D36" s="714">
        <v>2.5339999999999998</v>
      </c>
      <c r="E36" s="714"/>
      <c r="F36" s="714">
        <v>1.9692499999999999</v>
      </c>
      <c r="G36" s="714">
        <v>0</v>
      </c>
      <c r="H36" s="714">
        <v>1.9692499999999999</v>
      </c>
      <c r="I36" s="715" t="s">
        <v>329</v>
      </c>
      <c r="J36" s="716" t="s">
        <v>1</v>
      </c>
    </row>
    <row r="37" spans="1:10" ht="14.45" customHeight="1" x14ac:dyDescent="0.2">
      <c r="A37" s="712" t="s">
        <v>559</v>
      </c>
      <c r="B37" s="713" t="s">
        <v>1198</v>
      </c>
      <c r="C37" s="714">
        <v>2.4180000000000001</v>
      </c>
      <c r="D37" s="714">
        <v>1</v>
      </c>
      <c r="E37" s="714"/>
      <c r="F37" s="714">
        <v>0.94399999999999995</v>
      </c>
      <c r="G37" s="714">
        <v>0</v>
      </c>
      <c r="H37" s="714">
        <v>0.94399999999999995</v>
      </c>
      <c r="I37" s="715" t="s">
        <v>329</v>
      </c>
      <c r="J37" s="716" t="s">
        <v>1</v>
      </c>
    </row>
    <row r="38" spans="1:10" ht="14.45" customHeight="1" x14ac:dyDescent="0.2">
      <c r="A38" s="712" t="s">
        <v>559</v>
      </c>
      <c r="B38" s="713" t="s">
        <v>561</v>
      </c>
      <c r="C38" s="714">
        <v>6.9305599999999998</v>
      </c>
      <c r="D38" s="714">
        <v>5.6256599999999999</v>
      </c>
      <c r="E38" s="714"/>
      <c r="F38" s="714">
        <v>4.8419400000000001</v>
      </c>
      <c r="G38" s="714">
        <v>0</v>
      </c>
      <c r="H38" s="714">
        <v>4.8419400000000001</v>
      </c>
      <c r="I38" s="715" t="s">
        <v>329</v>
      </c>
      <c r="J38" s="716" t="s">
        <v>554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555</v>
      </c>
    </row>
    <row r="40" spans="1:10" ht="14.45" customHeight="1" x14ac:dyDescent="0.2">
      <c r="A40" s="712" t="s">
        <v>562</v>
      </c>
      <c r="B40" s="713" t="s">
        <v>563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562</v>
      </c>
      <c r="B41" s="713" t="s">
        <v>1193</v>
      </c>
      <c r="C41" s="714">
        <v>0.62441999999999998</v>
      </c>
      <c r="D41" s="714">
        <v>0</v>
      </c>
      <c r="E41" s="714"/>
      <c r="F41" s="714">
        <v>0</v>
      </c>
      <c r="G41" s="714">
        <v>0</v>
      </c>
      <c r="H41" s="714">
        <v>0</v>
      </c>
      <c r="I41" s="715" t="s">
        <v>329</v>
      </c>
      <c r="J41" s="716" t="s">
        <v>1</v>
      </c>
    </row>
    <row r="42" spans="1:10" ht="14.45" customHeight="1" x14ac:dyDescent="0.2">
      <c r="A42" s="712" t="s">
        <v>562</v>
      </c>
      <c r="B42" s="713" t="s">
        <v>1194</v>
      </c>
      <c r="C42" s="714">
        <v>5.8948599999999995</v>
      </c>
      <c r="D42" s="714">
        <v>5.9640199999999997</v>
      </c>
      <c r="E42" s="714"/>
      <c r="F42" s="714">
        <v>5.0518899999999993</v>
      </c>
      <c r="G42" s="714">
        <v>0</v>
      </c>
      <c r="H42" s="714">
        <v>5.0518899999999993</v>
      </c>
      <c r="I42" s="715" t="s">
        <v>329</v>
      </c>
      <c r="J42" s="716" t="s">
        <v>1</v>
      </c>
    </row>
    <row r="43" spans="1:10" ht="14.45" customHeight="1" x14ac:dyDescent="0.2">
      <c r="A43" s="712" t="s">
        <v>562</v>
      </c>
      <c r="B43" s="713" t="s">
        <v>1195</v>
      </c>
      <c r="C43" s="714">
        <v>1140.0639500000004</v>
      </c>
      <c r="D43" s="714">
        <v>1112.3978400000001</v>
      </c>
      <c r="E43" s="714"/>
      <c r="F43" s="714">
        <v>1068.76973</v>
      </c>
      <c r="G43" s="714">
        <v>0</v>
      </c>
      <c r="H43" s="714">
        <v>1068.76973</v>
      </c>
      <c r="I43" s="715" t="s">
        <v>329</v>
      </c>
      <c r="J43" s="716" t="s">
        <v>1</v>
      </c>
    </row>
    <row r="44" spans="1:10" ht="14.45" customHeight="1" x14ac:dyDescent="0.2">
      <c r="A44" s="712" t="s">
        <v>562</v>
      </c>
      <c r="B44" s="713" t="s">
        <v>1196</v>
      </c>
      <c r="C44" s="714">
        <v>0</v>
      </c>
      <c r="D44" s="714">
        <v>0</v>
      </c>
      <c r="E44" s="714"/>
      <c r="F44" s="714">
        <v>0</v>
      </c>
      <c r="G44" s="714">
        <v>0</v>
      </c>
      <c r="H44" s="714">
        <v>0</v>
      </c>
      <c r="I44" s="715" t="s">
        <v>329</v>
      </c>
      <c r="J44" s="716" t="s">
        <v>1</v>
      </c>
    </row>
    <row r="45" spans="1:10" ht="14.45" customHeight="1" x14ac:dyDescent="0.2">
      <c r="A45" s="712" t="s">
        <v>562</v>
      </c>
      <c r="B45" s="713" t="s">
        <v>1197</v>
      </c>
      <c r="C45" s="714">
        <v>0.79200000000000004</v>
      </c>
      <c r="D45" s="714">
        <v>1.9251500000000001</v>
      </c>
      <c r="E45" s="714"/>
      <c r="F45" s="714">
        <v>2.0649999999999999</v>
      </c>
      <c r="G45" s="714">
        <v>0</v>
      </c>
      <c r="H45" s="714">
        <v>2.0649999999999999</v>
      </c>
      <c r="I45" s="715" t="s">
        <v>329</v>
      </c>
      <c r="J45" s="716" t="s">
        <v>1</v>
      </c>
    </row>
    <row r="46" spans="1:10" ht="14.45" customHeight="1" x14ac:dyDescent="0.2">
      <c r="A46" s="712" t="s">
        <v>562</v>
      </c>
      <c r="B46" s="713" t="s">
        <v>1198</v>
      </c>
      <c r="C46" s="714">
        <v>10.112939999999998</v>
      </c>
      <c r="D46" s="714">
        <v>8.1815899999999999</v>
      </c>
      <c r="E46" s="714"/>
      <c r="F46" s="714">
        <v>8.9417299999999997</v>
      </c>
      <c r="G46" s="714">
        <v>0</v>
      </c>
      <c r="H46" s="714">
        <v>8.9417299999999997</v>
      </c>
      <c r="I46" s="715" t="s">
        <v>329</v>
      </c>
      <c r="J46" s="716" t="s">
        <v>1</v>
      </c>
    </row>
    <row r="47" spans="1:10" ht="14.45" customHeight="1" x14ac:dyDescent="0.2">
      <c r="A47" s="712" t="s">
        <v>562</v>
      </c>
      <c r="B47" s="713" t="s">
        <v>1199</v>
      </c>
      <c r="C47" s="714">
        <v>0</v>
      </c>
      <c r="D47" s="714">
        <v>0</v>
      </c>
      <c r="E47" s="714"/>
      <c r="F47" s="714">
        <v>0</v>
      </c>
      <c r="G47" s="714">
        <v>0</v>
      </c>
      <c r="H47" s="714">
        <v>0</v>
      </c>
      <c r="I47" s="715" t="s">
        <v>329</v>
      </c>
      <c r="J47" s="716" t="s">
        <v>1</v>
      </c>
    </row>
    <row r="48" spans="1:10" ht="14.45" customHeight="1" x14ac:dyDescent="0.2">
      <c r="A48" s="712" t="s">
        <v>562</v>
      </c>
      <c r="B48" s="713" t="s">
        <v>564</v>
      </c>
      <c r="C48" s="714">
        <v>1157.4881700000003</v>
      </c>
      <c r="D48" s="714">
        <v>1128.4685999999999</v>
      </c>
      <c r="E48" s="714"/>
      <c r="F48" s="714">
        <v>1084.82835</v>
      </c>
      <c r="G48" s="714">
        <v>0</v>
      </c>
      <c r="H48" s="714">
        <v>1084.82835</v>
      </c>
      <c r="I48" s="715" t="s">
        <v>329</v>
      </c>
      <c r="J48" s="716" t="s">
        <v>554</v>
      </c>
    </row>
    <row r="49" spans="1:10" ht="14.45" customHeight="1" x14ac:dyDescent="0.2">
      <c r="A49" s="712" t="s">
        <v>329</v>
      </c>
      <c r="B49" s="713" t="s">
        <v>329</v>
      </c>
      <c r="C49" s="714" t="s">
        <v>329</v>
      </c>
      <c r="D49" s="714" t="s">
        <v>329</v>
      </c>
      <c r="E49" s="714"/>
      <c r="F49" s="714" t="s">
        <v>329</v>
      </c>
      <c r="G49" s="714" t="s">
        <v>329</v>
      </c>
      <c r="H49" s="714" t="s">
        <v>329</v>
      </c>
      <c r="I49" s="715" t="s">
        <v>329</v>
      </c>
      <c r="J49" s="716" t="s">
        <v>555</v>
      </c>
    </row>
    <row r="50" spans="1:10" ht="14.45" customHeight="1" x14ac:dyDescent="0.2">
      <c r="A50" s="712" t="s">
        <v>542</v>
      </c>
      <c r="B50" s="713" t="s">
        <v>549</v>
      </c>
      <c r="C50" s="714">
        <v>1237.5332500000004</v>
      </c>
      <c r="D50" s="714">
        <v>1207.3402800000001</v>
      </c>
      <c r="E50" s="714"/>
      <c r="F50" s="714">
        <v>1153.42706</v>
      </c>
      <c r="G50" s="714">
        <v>0</v>
      </c>
      <c r="H50" s="714">
        <v>1153.42706</v>
      </c>
      <c r="I50" s="715" t="s">
        <v>329</v>
      </c>
      <c r="J50" s="716" t="s">
        <v>550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59001791-CFF5-460C-B413-9C762165290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1478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705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14.545499181462038</v>
      </c>
      <c r="J3" s="203">
        <f>SUBTOTAL(9,J5:J1048576)</f>
        <v>279020</v>
      </c>
      <c r="K3" s="204">
        <f>SUBTOTAL(9,K5:K1048576)</f>
        <v>4058485.1816115379</v>
      </c>
    </row>
    <row r="4" spans="1:11" s="330" customFormat="1" ht="14.45" customHeight="1" thickBot="1" x14ac:dyDescent="0.25">
      <c r="A4" s="843" t="s">
        <v>4</v>
      </c>
      <c r="B4" s="844" t="s">
        <v>5</v>
      </c>
      <c r="C4" s="844" t="s">
        <v>0</v>
      </c>
      <c r="D4" s="844" t="s">
        <v>6</v>
      </c>
      <c r="E4" s="844" t="s">
        <v>7</v>
      </c>
      <c r="F4" s="844" t="s">
        <v>1</v>
      </c>
      <c r="G4" s="844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542</v>
      </c>
      <c r="B5" s="808" t="s">
        <v>543</v>
      </c>
      <c r="C5" s="811" t="s">
        <v>551</v>
      </c>
      <c r="D5" s="845" t="s">
        <v>552</v>
      </c>
      <c r="E5" s="811" t="s">
        <v>1200</v>
      </c>
      <c r="F5" s="845" t="s">
        <v>1201</v>
      </c>
      <c r="G5" s="811" t="s">
        <v>1202</v>
      </c>
      <c r="H5" s="811" t="s">
        <v>1203</v>
      </c>
      <c r="I5" s="225">
        <v>0.87999999523162842</v>
      </c>
      <c r="J5" s="225">
        <v>200</v>
      </c>
      <c r="K5" s="831">
        <v>176</v>
      </c>
    </row>
    <row r="6" spans="1:11" ht="14.45" customHeight="1" x14ac:dyDescent="0.2">
      <c r="A6" s="814" t="s">
        <v>542</v>
      </c>
      <c r="B6" s="815" t="s">
        <v>543</v>
      </c>
      <c r="C6" s="818" t="s">
        <v>551</v>
      </c>
      <c r="D6" s="846" t="s">
        <v>552</v>
      </c>
      <c r="E6" s="818" t="s">
        <v>1200</v>
      </c>
      <c r="F6" s="846" t="s">
        <v>1201</v>
      </c>
      <c r="G6" s="818" t="s">
        <v>1204</v>
      </c>
      <c r="H6" s="818" t="s">
        <v>1205</v>
      </c>
      <c r="I6" s="832">
        <v>6.5399999618530273</v>
      </c>
      <c r="J6" s="832">
        <v>100</v>
      </c>
      <c r="K6" s="833">
        <v>654</v>
      </c>
    </row>
    <row r="7" spans="1:11" ht="14.45" customHeight="1" x14ac:dyDescent="0.2">
      <c r="A7" s="814" t="s">
        <v>542</v>
      </c>
      <c r="B7" s="815" t="s">
        <v>543</v>
      </c>
      <c r="C7" s="818" t="s">
        <v>551</v>
      </c>
      <c r="D7" s="846" t="s">
        <v>552</v>
      </c>
      <c r="E7" s="818" t="s">
        <v>1200</v>
      </c>
      <c r="F7" s="846" t="s">
        <v>1201</v>
      </c>
      <c r="G7" s="818" t="s">
        <v>1206</v>
      </c>
      <c r="H7" s="818" t="s">
        <v>1207</v>
      </c>
      <c r="I7" s="832">
        <v>8.119999885559082</v>
      </c>
      <c r="J7" s="832">
        <v>24</v>
      </c>
      <c r="K7" s="833">
        <v>194.8800048828125</v>
      </c>
    </row>
    <row r="8" spans="1:11" ht="14.45" customHeight="1" x14ac:dyDescent="0.2">
      <c r="A8" s="814" t="s">
        <v>542</v>
      </c>
      <c r="B8" s="815" t="s">
        <v>543</v>
      </c>
      <c r="C8" s="818" t="s">
        <v>551</v>
      </c>
      <c r="D8" s="846" t="s">
        <v>552</v>
      </c>
      <c r="E8" s="818" t="s">
        <v>1200</v>
      </c>
      <c r="F8" s="846" t="s">
        <v>1201</v>
      </c>
      <c r="G8" s="818" t="s">
        <v>1208</v>
      </c>
      <c r="H8" s="818" t="s">
        <v>1209</v>
      </c>
      <c r="I8" s="832">
        <v>13.079999923706055</v>
      </c>
      <c r="J8" s="832">
        <v>36</v>
      </c>
      <c r="K8" s="833">
        <v>470.8800048828125</v>
      </c>
    </row>
    <row r="9" spans="1:11" ht="14.45" customHeight="1" x14ac:dyDescent="0.2">
      <c r="A9" s="814" t="s">
        <v>542</v>
      </c>
      <c r="B9" s="815" t="s">
        <v>543</v>
      </c>
      <c r="C9" s="818" t="s">
        <v>551</v>
      </c>
      <c r="D9" s="846" t="s">
        <v>552</v>
      </c>
      <c r="E9" s="818" t="s">
        <v>1200</v>
      </c>
      <c r="F9" s="846" t="s">
        <v>1201</v>
      </c>
      <c r="G9" s="818" t="s">
        <v>1210</v>
      </c>
      <c r="H9" s="818" t="s">
        <v>1211</v>
      </c>
      <c r="I9" s="832">
        <v>1.3799999952316284</v>
      </c>
      <c r="J9" s="832">
        <v>50</v>
      </c>
      <c r="K9" s="833">
        <v>69</v>
      </c>
    </row>
    <row r="10" spans="1:11" ht="14.45" customHeight="1" x14ac:dyDescent="0.2">
      <c r="A10" s="814" t="s">
        <v>542</v>
      </c>
      <c r="B10" s="815" t="s">
        <v>543</v>
      </c>
      <c r="C10" s="818" t="s">
        <v>551</v>
      </c>
      <c r="D10" s="846" t="s">
        <v>552</v>
      </c>
      <c r="E10" s="818" t="s">
        <v>1200</v>
      </c>
      <c r="F10" s="846" t="s">
        <v>1201</v>
      </c>
      <c r="G10" s="818" t="s">
        <v>1212</v>
      </c>
      <c r="H10" s="818" t="s">
        <v>1213</v>
      </c>
      <c r="I10" s="832">
        <v>30.806666692097981</v>
      </c>
      <c r="J10" s="832">
        <v>19</v>
      </c>
      <c r="K10" s="833">
        <v>580.42000007629395</v>
      </c>
    </row>
    <row r="11" spans="1:11" ht="14.45" customHeight="1" x14ac:dyDescent="0.2">
      <c r="A11" s="814" t="s">
        <v>542</v>
      </c>
      <c r="B11" s="815" t="s">
        <v>543</v>
      </c>
      <c r="C11" s="818" t="s">
        <v>551</v>
      </c>
      <c r="D11" s="846" t="s">
        <v>552</v>
      </c>
      <c r="E11" s="818" t="s">
        <v>1200</v>
      </c>
      <c r="F11" s="846" t="s">
        <v>1201</v>
      </c>
      <c r="G11" s="818" t="s">
        <v>1214</v>
      </c>
      <c r="H11" s="818" t="s">
        <v>1215</v>
      </c>
      <c r="I11" s="832">
        <v>260.29000854492188</v>
      </c>
      <c r="J11" s="832">
        <v>4</v>
      </c>
      <c r="K11" s="833">
        <v>1041.1700439453125</v>
      </c>
    </row>
    <row r="12" spans="1:11" ht="14.45" customHeight="1" x14ac:dyDescent="0.2">
      <c r="A12" s="814" t="s">
        <v>542</v>
      </c>
      <c r="B12" s="815" t="s">
        <v>543</v>
      </c>
      <c r="C12" s="818" t="s">
        <v>551</v>
      </c>
      <c r="D12" s="846" t="s">
        <v>552</v>
      </c>
      <c r="E12" s="818" t="s">
        <v>1216</v>
      </c>
      <c r="F12" s="846" t="s">
        <v>1217</v>
      </c>
      <c r="G12" s="818" t="s">
        <v>1218</v>
      </c>
      <c r="H12" s="818" t="s">
        <v>1219</v>
      </c>
      <c r="I12" s="832">
        <v>2.3599998950958252</v>
      </c>
      <c r="J12" s="832">
        <v>2</v>
      </c>
      <c r="K12" s="833">
        <v>4.7199997901916504</v>
      </c>
    </row>
    <row r="13" spans="1:11" ht="14.45" customHeight="1" x14ac:dyDescent="0.2">
      <c r="A13" s="814" t="s">
        <v>542</v>
      </c>
      <c r="B13" s="815" t="s">
        <v>543</v>
      </c>
      <c r="C13" s="818" t="s">
        <v>551</v>
      </c>
      <c r="D13" s="846" t="s">
        <v>552</v>
      </c>
      <c r="E13" s="818" t="s">
        <v>1216</v>
      </c>
      <c r="F13" s="846" t="s">
        <v>1217</v>
      </c>
      <c r="G13" s="818" t="s">
        <v>1220</v>
      </c>
      <c r="H13" s="818" t="s">
        <v>1221</v>
      </c>
      <c r="I13" s="832">
        <v>2.3599998950958252</v>
      </c>
      <c r="J13" s="832">
        <v>2</v>
      </c>
      <c r="K13" s="833">
        <v>4.7199997901916504</v>
      </c>
    </row>
    <row r="14" spans="1:11" ht="14.45" customHeight="1" x14ac:dyDescent="0.2">
      <c r="A14" s="814" t="s">
        <v>542</v>
      </c>
      <c r="B14" s="815" t="s">
        <v>543</v>
      </c>
      <c r="C14" s="818" t="s">
        <v>551</v>
      </c>
      <c r="D14" s="846" t="s">
        <v>552</v>
      </c>
      <c r="E14" s="818" t="s">
        <v>1216</v>
      </c>
      <c r="F14" s="846" t="s">
        <v>1217</v>
      </c>
      <c r="G14" s="818" t="s">
        <v>1222</v>
      </c>
      <c r="H14" s="818" t="s">
        <v>1223</v>
      </c>
      <c r="I14" s="832">
        <v>2.3599998950958252</v>
      </c>
      <c r="J14" s="832">
        <v>2</v>
      </c>
      <c r="K14" s="833">
        <v>4.7199997901916504</v>
      </c>
    </row>
    <row r="15" spans="1:11" ht="14.45" customHeight="1" x14ac:dyDescent="0.2">
      <c r="A15" s="814" t="s">
        <v>542</v>
      </c>
      <c r="B15" s="815" t="s">
        <v>543</v>
      </c>
      <c r="C15" s="818" t="s">
        <v>551</v>
      </c>
      <c r="D15" s="846" t="s">
        <v>552</v>
      </c>
      <c r="E15" s="818" t="s">
        <v>1216</v>
      </c>
      <c r="F15" s="846" t="s">
        <v>1217</v>
      </c>
      <c r="G15" s="818" t="s">
        <v>1224</v>
      </c>
      <c r="H15" s="818" t="s">
        <v>1225</v>
      </c>
      <c r="I15" s="832">
        <v>1.1666666405896345E-2</v>
      </c>
      <c r="J15" s="832">
        <v>3500</v>
      </c>
      <c r="K15" s="833">
        <v>41</v>
      </c>
    </row>
    <row r="16" spans="1:11" ht="14.45" customHeight="1" x14ac:dyDescent="0.2">
      <c r="A16" s="814" t="s">
        <v>542</v>
      </c>
      <c r="B16" s="815" t="s">
        <v>543</v>
      </c>
      <c r="C16" s="818" t="s">
        <v>551</v>
      </c>
      <c r="D16" s="846" t="s">
        <v>552</v>
      </c>
      <c r="E16" s="818" t="s">
        <v>1216</v>
      </c>
      <c r="F16" s="846" t="s">
        <v>1217</v>
      </c>
      <c r="G16" s="818" t="s">
        <v>1224</v>
      </c>
      <c r="H16" s="818" t="s">
        <v>1226</v>
      </c>
      <c r="I16" s="832">
        <v>1.4999999664723873E-2</v>
      </c>
      <c r="J16" s="832">
        <v>3000</v>
      </c>
      <c r="K16" s="833">
        <v>46</v>
      </c>
    </row>
    <row r="17" spans="1:11" ht="14.45" customHeight="1" x14ac:dyDescent="0.2">
      <c r="A17" s="814" t="s">
        <v>542</v>
      </c>
      <c r="B17" s="815" t="s">
        <v>543</v>
      </c>
      <c r="C17" s="818" t="s">
        <v>551</v>
      </c>
      <c r="D17" s="846" t="s">
        <v>552</v>
      </c>
      <c r="E17" s="818" t="s">
        <v>1216</v>
      </c>
      <c r="F17" s="846" t="s">
        <v>1217</v>
      </c>
      <c r="G17" s="818" t="s">
        <v>1227</v>
      </c>
      <c r="H17" s="818" t="s">
        <v>1228</v>
      </c>
      <c r="I17" s="832">
        <v>11.739999771118164</v>
      </c>
      <c r="J17" s="832">
        <v>30</v>
      </c>
      <c r="K17" s="833">
        <v>352.20000457763672</v>
      </c>
    </row>
    <row r="18" spans="1:11" ht="14.45" customHeight="1" x14ac:dyDescent="0.2">
      <c r="A18" s="814" t="s">
        <v>542</v>
      </c>
      <c r="B18" s="815" t="s">
        <v>543</v>
      </c>
      <c r="C18" s="818" t="s">
        <v>551</v>
      </c>
      <c r="D18" s="846" t="s">
        <v>552</v>
      </c>
      <c r="E18" s="818" t="s">
        <v>1216</v>
      </c>
      <c r="F18" s="846" t="s">
        <v>1217</v>
      </c>
      <c r="G18" s="818" t="s">
        <v>1229</v>
      </c>
      <c r="H18" s="818" t="s">
        <v>1230</v>
      </c>
      <c r="I18" s="832">
        <v>13.310000419616699</v>
      </c>
      <c r="J18" s="832">
        <v>130</v>
      </c>
      <c r="K18" s="833">
        <v>1730.3000640869141</v>
      </c>
    </row>
    <row r="19" spans="1:11" ht="14.45" customHeight="1" x14ac:dyDescent="0.2">
      <c r="A19" s="814" t="s">
        <v>542</v>
      </c>
      <c r="B19" s="815" t="s">
        <v>543</v>
      </c>
      <c r="C19" s="818" t="s">
        <v>551</v>
      </c>
      <c r="D19" s="846" t="s">
        <v>552</v>
      </c>
      <c r="E19" s="818" t="s">
        <v>1216</v>
      </c>
      <c r="F19" s="846" t="s">
        <v>1217</v>
      </c>
      <c r="G19" s="818" t="s">
        <v>1231</v>
      </c>
      <c r="H19" s="818" t="s">
        <v>1232</v>
      </c>
      <c r="I19" s="832">
        <v>2.2883332967758179</v>
      </c>
      <c r="J19" s="832">
        <v>300</v>
      </c>
      <c r="K19" s="833">
        <v>686.5</v>
      </c>
    </row>
    <row r="20" spans="1:11" ht="14.45" customHeight="1" x14ac:dyDescent="0.2">
      <c r="A20" s="814" t="s">
        <v>542</v>
      </c>
      <c r="B20" s="815" t="s">
        <v>543</v>
      </c>
      <c r="C20" s="818" t="s">
        <v>551</v>
      </c>
      <c r="D20" s="846" t="s">
        <v>552</v>
      </c>
      <c r="E20" s="818" t="s">
        <v>1216</v>
      </c>
      <c r="F20" s="846" t="s">
        <v>1217</v>
      </c>
      <c r="G20" s="818" t="s">
        <v>1229</v>
      </c>
      <c r="H20" s="818" t="s">
        <v>1233</v>
      </c>
      <c r="I20" s="832">
        <v>13.313333511352539</v>
      </c>
      <c r="J20" s="832">
        <v>64</v>
      </c>
      <c r="K20" s="833">
        <v>852.1400146484375</v>
      </c>
    </row>
    <row r="21" spans="1:11" ht="14.45" customHeight="1" x14ac:dyDescent="0.2">
      <c r="A21" s="814" t="s">
        <v>542</v>
      </c>
      <c r="B21" s="815" t="s">
        <v>543</v>
      </c>
      <c r="C21" s="818" t="s">
        <v>551</v>
      </c>
      <c r="D21" s="846" t="s">
        <v>552</v>
      </c>
      <c r="E21" s="818" t="s">
        <v>1216</v>
      </c>
      <c r="F21" s="846" t="s">
        <v>1217</v>
      </c>
      <c r="G21" s="818" t="s">
        <v>1231</v>
      </c>
      <c r="H21" s="818" t="s">
        <v>1234</v>
      </c>
      <c r="I21" s="832">
        <v>2.2799999713897705</v>
      </c>
      <c r="J21" s="832">
        <v>150</v>
      </c>
      <c r="K21" s="833">
        <v>342</v>
      </c>
    </row>
    <row r="22" spans="1:11" ht="14.45" customHeight="1" x14ac:dyDescent="0.2">
      <c r="A22" s="814" t="s">
        <v>542</v>
      </c>
      <c r="B22" s="815" t="s">
        <v>543</v>
      </c>
      <c r="C22" s="818" t="s">
        <v>551</v>
      </c>
      <c r="D22" s="846" t="s">
        <v>552</v>
      </c>
      <c r="E22" s="818" t="s">
        <v>1216</v>
      </c>
      <c r="F22" s="846" t="s">
        <v>1217</v>
      </c>
      <c r="G22" s="818" t="s">
        <v>1235</v>
      </c>
      <c r="H22" s="818" t="s">
        <v>1236</v>
      </c>
      <c r="I22" s="832">
        <v>172.5</v>
      </c>
      <c r="J22" s="832">
        <v>1</v>
      </c>
      <c r="K22" s="833">
        <v>172.5</v>
      </c>
    </row>
    <row r="23" spans="1:11" ht="14.45" customHeight="1" x14ac:dyDescent="0.2">
      <c r="A23" s="814" t="s">
        <v>542</v>
      </c>
      <c r="B23" s="815" t="s">
        <v>543</v>
      </c>
      <c r="C23" s="818" t="s">
        <v>551</v>
      </c>
      <c r="D23" s="846" t="s">
        <v>552</v>
      </c>
      <c r="E23" s="818" t="s">
        <v>1216</v>
      </c>
      <c r="F23" s="846" t="s">
        <v>1217</v>
      </c>
      <c r="G23" s="818" t="s">
        <v>1237</v>
      </c>
      <c r="H23" s="818" t="s">
        <v>1238</v>
      </c>
      <c r="I23" s="832">
        <v>0.82999998331069946</v>
      </c>
      <c r="J23" s="832">
        <v>100</v>
      </c>
      <c r="K23" s="833">
        <v>83</v>
      </c>
    </row>
    <row r="24" spans="1:11" ht="14.45" customHeight="1" x14ac:dyDescent="0.2">
      <c r="A24" s="814" t="s">
        <v>542</v>
      </c>
      <c r="B24" s="815" t="s">
        <v>543</v>
      </c>
      <c r="C24" s="818" t="s">
        <v>551</v>
      </c>
      <c r="D24" s="846" t="s">
        <v>552</v>
      </c>
      <c r="E24" s="818" t="s">
        <v>1216</v>
      </c>
      <c r="F24" s="846" t="s">
        <v>1217</v>
      </c>
      <c r="G24" s="818" t="s">
        <v>1239</v>
      </c>
      <c r="H24" s="818" t="s">
        <v>1240</v>
      </c>
      <c r="I24" s="832">
        <v>1.0800000429153442</v>
      </c>
      <c r="J24" s="832">
        <v>100</v>
      </c>
      <c r="K24" s="833">
        <v>108</v>
      </c>
    </row>
    <row r="25" spans="1:11" ht="14.45" customHeight="1" x14ac:dyDescent="0.2">
      <c r="A25" s="814" t="s">
        <v>542</v>
      </c>
      <c r="B25" s="815" t="s">
        <v>543</v>
      </c>
      <c r="C25" s="818" t="s">
        <v>551</v>
      </c>
      <c r="D25" s="846" t="s">
        <v>552</v>
      </c>
      <c r="E25" s="818" t="s">
        <v>1216</v>
      </c>
      <c r="F25" s="846" t="s">
        <v>1217</v>
      </c>
      <c r="G25" s="818" t="s">
        <v>1241</v>
      </c>
      <c r="H25" s="818" t="s">
        <v>1242</v>
      </c>
      <c r="I25" s="832">
        <v>0.47999998927116394</v>
      </c>
      <c r="J25" s="832">
        <v>400</v>
      </c>
      <c r="K25" s="833">
        <v>192</v>
      </c>
    </row>
    <row r="26" spans="1:11" ht="14.45" customHeight="1" x14ac:dyDescent="0.2">
      <c r="A26" s="814" t="s">
        <v>542</v>
      </c>
      <c r="B26" s="815" t="s">
        <v>543</v>
      </c>
      <c r="C26" s="818" t="s">
        <v>551</v>
      </c>
      <c r="D26" s="846" t="s">
        <v>552</v>
      </c>
      <c r="E26" s="818" t="s">
        <v>1216</v>
      </c>
      <c r="F26" s="846" t="s">
        <v>1217</v>
      </c>
      <c r="G26" s="818" t="s">
        <v>1239</v>
      </c>
      <c r="H26" s="818" t="s">
        <v>1243</v>
      </c>
      <c r="I26" s="832">
        <v>1.0850000381469727</v>
      </c>
      <c r="J26" s="832">
        <v>200</v>
      </c>
      <c r="K26" s="833">
        <v>217</v>
      </c>
    </row>
    <row r="27" spans="1:11" ht="14.45" customHeight="1" x14ac:dyDescent="0.2">
      <c r="A27" s="814" t="s">
        <v>542</v>
      </c>
      <c r="B27" s="815" t="s">
        <v>543</v>
      </c>
      <c r="C27" s="818" t="s">
        <v>551</v>
      </c>
      <c r="D27" s="846" t="s">
        <v>552</v>
      </c>
      <c r="E27" s="818" t="s">
        <v>1216</v>
      </c>
      <c r="F27" s="846" t="s">
        <v>1217</v>
      </c>
      <c r="G27" s="818" t="s">
        <v>1241</v>
      </c>
      <c r="H27" s="818" t="s">
        <v>1244</v>
      </c>
      <c r="I27" s="832">
        <v>0.47999998927116394</v>
      </c>
      <c r="J27" s="832">
        <v>200</v>
      </c>
      <c r="K27" s="833">
        <v>96</v>
      </c>
    </row>
    <row r="28" spans="1:11" ht="14.45" customHeight="1" x14ac:dyDescent="0.2">
      <c r="A28" s="814" t="s">
        <v>542</v>
      </c>
      <c r="B28" s="815" t="s">
        <v>543</v>
      </c>
      <c r="C28" s="818" t="s">
        <v>551</v>
      </c>
      <c r="D28" s="846" t="s">
        <v>552</v>
      </c>
      <c r="E28" s="818" t="s">
        <v>1216</v>
      </c>
      <c r="F28" s="846" t="s">
        <v>1217</v>
      </c>
      <c r="G28" s="818" t="s">
        <v>1245</v>
      </c>
      <c r="H28" s="818" t="s">
        <v>1246</v>
      </c>
      <c r="I28" s="832">
        <v>0.67000001668930054</v>
      </c>
      <c r="J28" s="832">
        <v>200</v>
      </c>
      <c r="K28" s="833">
        <v>134</v>
      </c>
    </row>
    <row r="29" spans="1:11" ht="14.45" customHeight="1" x14ac:dyDescent="0.2">
      <c r="A29" s="814" t="s">
        <v>542</v>
      </c>
      <c r="B29" s="815" t="s">
        <v>543</v>
      </c>
      <c r="C29" s="818" t="s">
        <v>551</v>
      </c>
      <c r="D29" s="846" t="s">
        <v>552</v>
      </c>
      <c r="E29" s="818" t="s">
        <v>1216</v>
      </c>
      <c r="F29" s="846" t="s">
        <v>1217</v>
      </c>
      <c r="G29" s="818" t="s">
        <v>1247</v>
      </c>
      <c r="H29" s="818" t="s">
        <v>1248</v>
      </c>
      <c r="I29" s="832">
        <v>35.090000152587891</v>
      </c>
      <c r="J29" s="832">
        <v>2</v>
      </c>
      <c r="K29" s="833">
        <v>70.180000305175781</v>
      </c>
    </row>
    <row r="30" spans="1:11" ht="14.45" customHeight="1" x14ac:dyDescent="0.2">
      <c r="A30" s="814" t="s">
        <v>542</v>
      </c>
      <c r="B30" s="815" t="s">
        <v>543</v>
      </c>
      <c r="C30" s="818" t="s">
        <v>551</v>
      </c>
      <c r="D30" s="846" t="s">
        <v>552</v>
      </c>
      <c r="E30" s="818" t="s">
        <v>1216</v>
      </c>
      <c r="F30" s="846" t="s">
        <v>1217</v>
      </c>
      <c r="G30" s="818" t="s">
        <v>1249</v>
      </c>
      <c r="H30" s="818" t="s">
        <v>1250</v>
      </c>
      <c r="I30" s="832">
        <v>79.870002746582031</v>
      </c>
      <c r="J30" s="832">
        <v>5</v>
      </c>
      <c r="K30" s="833">
        <v>399.35000610351563</v>
      </c>
    </row>
    <row r="31" spans="1:11" ht="14.45" customHeight="1" x14ac:dyDescent="0.2">
      <c r="A31" s="814" t="s">
        <v>542</v>
      </c>
      <c r="B31" s="815" t="s">
        <v>543</v>
      </c>
      <c r="C31" s="818" t="s">
        <v>551</v>
      </c>
      <c r="D31" s="846" t="s">
        <v>552</v>
      </c>
      <c r="E31" s="818" t="s">
        <v>1216</v>
      </c>
      <c r="F31" s="846" t="s">
        <v>1217</v>
      </c>
      <c r="G31" s="818" t="s">
        <v>1251</v>
      </c>
      <c r="H31" s="818" t="s">
        <v>1252</v>
      </c>
      <c r="I31" s="832">
        <v>1.9900000095367432</v>
      </c>
      <c r="J31" s="832">
        <v>150</v>
      </c>
      <c r="K31" s="833">
        <v>298.5</v>
      </c>
    </row>
    <row r="32" spans="1:11" ht="14.45" customHeight="1" x14ac:dyDescent="0.2">
      <c r="A32" s="814" t="s">
        <v>542</v>
      </c>
      <c r="B32" s="815" t="s">
        <v>543</v>
      </c>
      <c r="C32" s="818" t="s">
        <v>551</v>
      </c>
      <c r="D32" s="846" t="s">
        <v>552</v>
      </c>
      <c r="E32" s="818" t="s">
        <v>1216</v>
      </c>
      <c r="F32" s="846" t="s">
        <v>1217</v>
      </c>
      <c r="G32" s="818" t="s">
        <v>1251</v>
      </c>
      <c r="H32" s="818" t="s">
        <v>1253</v>
      </c>
      <c r="I32" s="832">
        <v>1.9750000238418579</v>
      </c>
      <c r="J32" s="832">
        <v>300</v>
      </c>
      <c r="K32" s="833">
        <v>592.62999725341797</v>
      </c>
    </row>
    <row r="33" spans="1:11" ht="14.45" customHeight="1" x14ac:dyDescent="0.2">
      <c r="A33" s="814" t="s">
        <v>542</v>
      </c>
      <c r="B33" s="815" t="s">
        <v>543</v>
      </c>
      <c r="C33" s="818" t="s">
        <v>551</v>
      </c>
      <c r="D33" s="846" t="s">
        <v>552</v>
      </c>
      <c r="E33" s="818" t="s">
        <v>1216</v>
      </c>
      <c r="F33" s="846" t="s">
        <v>1217</v>
      </c>
      <c r="G33" s="818" t="s">
        <v>1254</v>
      </c>
      <c r="H33" s="818" t="s">
        <v>1255</v>
      </c>
      <c r="I33" s="832">
        <v>2.6980000495910645</v>
      </c>
      <c r="J33" s="832">
        <v>1900</v>
      </c>
      <c r="K33" s="833">
        <v>5126</v>
      </c>
    </row>
    <row r="34" spans="1:11" ht="14.45" customHeight="1" x14ac:dyDescent="0.2">
      <c r="A34" s="814" t="s">
        <v>542</v>
      </c>
      <c r="B34" s="815" t="s">
        <v>543</v>
      </c>
      <c r="C34" s="818" t="s">
        <v>551</v>
      </c>
      <c r="D34" s="846" t="s">
        <v>552</v>
      </c>
      <c r="E34" s="818" t="s">
        <v>1216</v>
      </c>
      <c r="F34" s="846" t="s">
        <v>1217</v>
      </c>
      <c r="G34" s="818" t="s">
        <v>1256</v>
      </c>
      <c r="H34" s="818" t="s">
        <v>1257</v>
      </c>
      <c r="I34" s="832">
        <v>3.0799999237060547</v>
      </c>
      <c r="J34" s="832">
        <v>50</v>
      </c>
      <c r="K34" s="833">
        <v>154</v>
      </c>
    </row>
    <row r="35" spans="1:11" ht="14.45" customHeight="1" x14ac:dyDescent="0.2">
      <c r="A35" s="814" t="s">
        <v>542</v>
      </c>
      <c r="B35" s="815" t="s">
        <v>543</v>
      </c>
      <c r="C35" s="818" t="s">
        <v>551</v>
      </c>
      <c r="D35" s="846" t="s">
        <v>552</v>
      </c>
      <c r="E35" s="818" t="s">
        <v>1216</v>
      </c>
      <c r="F35" s="846" t="s">
        <v>1217</v>
      </c>
      <c r="G35" s="818" t="s">
        <v>1258</v>
      </c>
      <c r="H35" s="818" t="s">
        <v>1259</v>
      </c>
      <c r="I35" s="832">
        <v>3.0999999046325684</v>
      </c>
      <c r="J35" s="832">
        <v>50</v>
      </c>
      <c r="K35" s="833">
        <v>155</v>
      </c>
    </row>
    <row r="36" spans="1:11" ht="14.45" customHeight="1" x14ac:dyDescent="0.2">
      <c r="A36" s="814" t="s">
        <v>542</v>
      </c>
      <c r="B36" s="815" t="s">
        <v>543</v>
      </c>
      <c r="C36" s="818" t="s">
        <v>551</v>
      </c>
      <c r="D36" s="846" t="s">
        <v>552</v>
      </c>
      <c r="E36" s="818" t="s">
        <v>1216</v>
      </c>
      <c r="F36" s="846" t="s">
        <v>1217</v>
      </c>
      <c r="G36" s="818" t="s">
        <v>1260</v>
      </c>
      <c r="H36" s="818" t="s">
        <v>1261</v>
      </c>
      <c r="I36" s="832">
        <v>1.9299999475479126</v>
      </c>
      <c r="J36" s="832">
        <v>50</v>
      </c>
      <c r="K36" s="833">
        <v>96.5</v>
      </c>
    </row>
    <row r="37" spans="1:11" ht="14.45" customHeight="1" x14ac:dyDescent="0.2">
      <c r="A37" s="814" t="s">
        <v>542</v>
      </c>
      <c r="B37" s="815" t="s">
        <v>543</v>
      </c>
      <c r="C37" s="818" t="s">
        <v>551</v>
      </c>
      <c r="D37" s="846" t="s">
        <v>552</v>
      </c>
      <c r="E37" s="818" t="s">
        <v>1216</v>
      </c>
      <c r="F37" s="846" t="s">
        <v>1217</v>
      </c>
      <c r="G37" s="818" t="s">
        <v>1254</v>
      </c>
      <c r="H37" s="818" t="s">
        <v>1262</v>
      </c>
      <c r="I37" s="832">
        <v>2.6980000495910645</v>
      </c>
      <c r="J37" s="832">
        <v>1000</v>
      </c>
      <c r="K37" s="833">
        <v>2697</v>
      </c>
    </row>
    <row r="38" spans="1:11" ht="14.45" customHeight="1" x14ac:dyDescent="0.2">
      <c r="A38" s="814" t="s">
        <v>542</v>
      </c>
      <c r="B38" s="815" t="s">
        <v>543</v>
      </c>
      <c r="C38" s="818" t="s">
        <v>551</v>
      </c>
      <c r="D38" s="846" t="s">
        <v>552</v>
      </c>
      <c r="E38" s="818" t="s">
        <v>1216</v>
      </c>
      <c r="F38" s="846" t="s">
        <v>1217</v>
      </c>
      <c r="G38" s="818" t="s">
        <v>1256</v>
      </c>
      <c r="H38" s="818" t="s">
        <v>1263</v>
      </c>
      <c r="I38" s="832">
        <v>3.0699999332427979</v>
      </c>
      <c r="J38" s="832">
        <v>300</v>
      </c>
      <c r="K38" s="833">
        <v>921</v>
      </c>
    </row>
    <row r="39" spans="1:11" ht="14.45" customHeight="1" x14ac:dyDescent="0.2">
      <c r="A39" s="814" t="s">
        <v>542</v>
      </c>
      <c r="B39" s="815" t="s">
        <v>543</v>
      </c>
      <c r="C39" s="818" t="s">
        <v>551</v>
      </c>
      <c r="D39" s="846" t="s">
        <v>552</v>
      </c>
      <c r="E39" s="818" t="s">
        <v>1216</v>
      </c>
      <c r="F39" s="846" t="s">
        <v>1217</v>
      </c>
      <c r="G39" s="818" t="s">
        <v>1258</v>
      </c>
      <c r="H39" s="818" t="s">
        <v>1264</v>
      </c>
      <c r="I39" s="832">
        <v>3.0999999046325684</v>
      </c>
      <c r="J39" s="832">
        <v>50</v>
      </c>
      <c r="K39" s="833">
        <v>155</v>
      </c>
    </row>
    <row r="40" spans="1:11" ht="14.45" customHeight="1" x14ac:dyDescent="0.2">
      <c r="A40" s="814" t="s">
        <v>542</v>
      </c>
      <c r="B40" s="815" t="s">
        <v>543</v>
      </c>
      <c r="C40" s="818" t="s">
        <v>551</v>
      </c>
      <c r="D40" s="846" t="s">
        <v>552</v>
      </c>
      <c r="E40" s="818" t="s">
        <v>1216</v>
      </c>
      <c r="F40" s="846" t="s">
        <v>1217</v>
      </c>
      <c r="G40" s="818" t="s">
        <v>1260</v>
      </c>
      <c r="H40" s="818" t="s">
        <v>1265</v>
      </c>
      <c r="I40" s="832">
        <v>1.9199999570846558</v>
      </c>
      <c r="J40" s="832">
        <v>50</v>
      </c>
      <c r="K40" s="833">
        <v>96</v>
      </c>
    </row>
    <row r="41" spans="1:11" ht="14.45" customHeight="1" x14ac:dyDescent="0.2">
      <c r="A41" s="814" t="s">
        <v>542</v>
      </c>
      <c r="B41" s="815" t="s">
        <v>543</v>
      </c>
      <c r="C41" s="818" t="s">
        <v>551</v>
      </c>
      <c r="D41" s="846" t="s">
        <v>552</v>
      </c>
      <c r="E41" s="818" t="s">
        <v>1216</v>
      </c>
      <c r="F41" s="846" t="s">
        <v>1217</v>
      </c>
      <c r="G41" s="818" t="s">
        <v>1266</v>
      </c>
      <c r="H41" s="818" t="s">
        <v>1267</v>
      </c>
      <c r="I41" s="832">
        <v>2.5133333206176758</v>
      </c>
      <c r="J41" s="832">
        <v>300</v>
      </c>
      <c r="K41" s="833">
        <v>754</v>
      </c>
    </row>
    <row r="42" spans="1:11" ht="14.45" customHeight="1" x14ac:dyDescent="0.2">
      <c r="A42" s="814" t="s">
        <v>542</v>
      </c>
      <c r="B42" s="815" t="s">
        <v>543</v>
      </c>
      <c r="C42" s="818" t="s">
        <v>551</v>
      </c>
      <c r="D42" s="846" t="s">
        <v>552</v>
      </c>
      <c r="E42" s="818" t="s">
        <v>1216</v>
      </c>
      <c r="F42" s="846" t="s">
        <v>1217</v>
      </c>
      <c r="G42" s="818" t="s">
        <v>1266</v>
      </c>
      <c r="H42" s="818" t="s">
        <v>1268</v>
      </c>
      <c r="I42" s="832">
        <v>2.5133333206176758</v>
      </c>
      <c r="J42" s="832">
        <v>150</v>
      </c>
      <c r="K42" s="833">
        <v>377</v>
      </c>
    </row>
    <row r="43" spans="1:11" ht="14.45" customHeight="1" x14ac:dyDescent="0.2">
      <c r="A43" s="814" t="s">
        <v>542</v>
      </c>
      <c r="B43" s="815" t="s">
        <v>543</v>
      </c>
      <c r="C43" s="818" t="s">
        <v>551</v>
      </c>
      <c r="D43" s="846" t="s">
        <v>552</v>
      </c>
      <c r="E43" s="818" t="s">
        <v>1269</v>
      </c>
      <c r="F43" s="846" t="s">
        <v>1270</v>
      </c>
      <c r="G43" s="818" t="s">
        <v>1271</v>
      </c>
      <c r="H43" s="818" t="s">
        <v>1272</v>
      </c>
      <c r="I43" s="832">
        <v>0.30000001192092896</v>
      </c>
      <c r="J43" s="832">
        <v>600</v>
      </c>
      <c r="K43" s="833">
        <v>180</v>
      </c>
    </row>
    <row r="44" spans="1:11" ht="14.45" customHeight="1" x14ac:dyDescent="0.2">
      <c r="A44" s="814" t="s">
        <v>542</v>
      </c>
      <c r="B44" s="815" t="s">
        <v>543</v>
      </c>
      <c r="C44" s="818" t="s">
        <v>551</v>
      </c>
      <c r="D44" s="846" t="s">
        <v>552</v>
      </c>
      <c r="E44" s="818" t="s">
        <v>1269</v>
      </c>
      <c r="F44" s="846" t="s">
        <v>1270</v>
      </c>
      <c r="G44" s="818" t="s">
        <v>1273</v>
      </c>
      <c r="H44" s="818" t="s">
        <v>1274</v>
      </c>
      <c r="I44" s="832">
        <v>0.30000001192092896</v>
      </c>
      <c r="J44" s="832">
        <v>100</v>
      </c>
      <c r="K44" s="833">
        <v>30</v>
      </c>
    </row>
    <row r="45" spans="1:11" ht="14.45" customHeight="1" x14ac:dyDescent="0.2">
      <c r="A45" s="814" t="s">
        <v>542</v>
      </c>
      <c r="B45" s="815" t="s">
        <v>543</v>
      </c>
      <c r="C45" s="818" t="s">
        <v>551</v>
      </c>
      <c r="D45" s="846" t="s">
        <v>552</v>
      </c>
      <c r="E45" s="818" t="s">
        <v>1269</v>
      </c>
      <c r="F45" s="846" t="s">
        <v>1270</v>
      </c>
      <c r="G45" s="818" t="s">
        <v>1275</v>
      </c>
      <c r="H45" s="818" t="s">
        <v>1276</v>
      </c>
      <c r="I45" s="832">
        <v>0.30000001192092896</v>
      </c>
      <c r="J45" s="832">
        <v>100</v>
      </c>
      <c r="K45" s="833">
        <v>30</v>
      </c>
    </row>
    <row r="46" spans="1:11" ht="14.45" customHeight="1" x14ac:dyDescent="0.2">
      <c r="A46" s="814" t="s">
        <v>542</v>
      </c>
      <c r="B46" s="815" t="s">
        <v>543</v>
      </c>
      <c r="C46" s="818" t="s">
        <v>551</v>
      </c>
      <c r="D46" s="846" t="s">
        <v>552</v>
      </c>
      <c r="E46" s="818" t="s">
        <v>1269</v>
      </c>
      <c r="F46" s="846" t="s">
        <v>1270</v>
      </c>
      <c r="G46" s="818" t="s">
        <v>1277</v>
      </c>
      <c r="H46" s="818" t="s">
        <v>1278</v>
      </c>
      <c r="I46" s="832">
        <v>0.30500000715255737</v>
      </c>
      <c r="J46" s="832">
        <v>400</v>
      </c>
      <c r="K46" s="833">
        <v>121</v>
      </c>
    </row>
    <row r="47" spans="1:11" ht="14.45" customHeight="1" x14ac:dyDescent="0.2">
      <c r="A47" s="814" t="s">
        <v>542</v>
      </c>
      <c r="B47" s="815" t="s">
        <v>543</v>
      </c>
      <c r="C47" s="818" t="s">
        <v>551</v>
      </c>
      <c r="D47" s="846" t="s">
        <v>552</v>
      </c>
      <c r="E47" s="818" t="s">
        <v>1269</v>
      </c>
      <c r="F47" s="846" t="s">
        <v>1270</v>
      </c>
      <c r="G47" s="818" t="s">
        <v>1279</v>
      </c>
      <c r="H47" s="818" t="s">
        <v>1280</v>
      </c>
      <c r="I47" s="832">
        <v>0.54000002145767212</v>
      </c>
      <c r="J47" s="832">
        <v>400</v>
      </c>
      <c r="K47" s="833">
        <v>216</v>
      </c>
    </row>
    <row r="48" spans="1:11" ht="14.45" customHeight="1" x14ac:dyDescent="0.2">
      <c r="A48" s="814" t="s">
        <v>542</v>
      </c>
      <c r="B48" s="815" t="s">
        <v>543</v>
      </c>
      <c r="C48" s="818" t="s">
        <v>551</v>
      </c>
      <c r="D48" s="846" t="s">
        <v>552</v>
      </c>
      <c r="E48" s="818" t="s">
        <v>1269</v>
      </c>
      <c r="F48" s="846" t="s">
        <v>1270</v>
      </c>
      <c r="G48" s="818" t="s">
        <v>1273</v>
      </c>
      <c r="H48" s="818" t="s">
        <v>1281</v>
      </c>
      <c r="I48" s="832">
        <v>0.30000001192092896</v>
      </c>
      <c r="J48" s="832">
        <v>100</v>
      </c>
      <c r="K48" s="833">
        <v>30</v>
      </c>
    </row>
    <row r="49" spans="1:11" ht="14.45" customHeight="1" x14ac:dyDescent="0.2">
      <c r="A49" s="814" t="s">
        <v>542</v>
      </c>
      <c r="B49" s="815" t="s">
        <v>543</v>
      </c>
      <c r="C49" s="818" t="s">
        <v>551</v>
      </c>
      <c r="D49" s="846" t="s">
        <v>552</v>
      </c>
      <c r="E49" s="818" t="s">
        <v>1269</v>
      </c>
      <c r="F49" s="846" t="s">
        <v>1270</v>
      </c>
      <c r="G49" s="818" t="s">
        <v>1282</v>
      </c>
      <c r="H49" s="818" t="s">
        <v>1283</v>
      </c>
      <c r="I49" s="832">
        <v>0.96666667858759558</v>
      </c>
      <c r="J49" s="832">
        <v>600</v>
      </c>
      <c r="K49" s="833">
        <v>580</v>
      </c>
    </row>
    <row r="50" spans="1:11" ht="14.45" customHeight="1" x14ac:dyDescent="0.2">
      <c r="A50" s="814" t="s">
        <v>542</v>
      </c>
      <c r="B50" s="815" t="s">
        <v>543</v>
      </c>
      <c r="C50" s="818" t="s">
        <v>551</v>
      </c>
      <c r="D50" s="846" t="s">
        <v>552</v>
      </c>
      <c r="E50" s="818" t="s">
        <v>1269</v>
      </c>
      <c r="F50" s="846" t="s">
        <v>1270</v>
      </c>
      <c r="G50" s="818" t="s">
        <v>1282</v>
      </c>
      <c r="H50" s="818" t="s">
        <v>1284</v>
      </c>
      <c r="I50" s="832">
        <v>0.96500000357627869</v>
      </c>
      <c r="J50" s="832">
        <v>200</v>
      </c>
      <c r="K50" s="833">
        <v>193</v>
      </c>
    </row>
    <row r="51" spans="1:11" ht="14.45" customHeight="1" x14ac:dyDescent="0.2">
      <c r="A51" s="814" t="s">
        <v>542</v>
      </c>
      <c r="B51" s="815" t="s">
        <v>543</v>
      </c>
      <c r="C51" s="818" t="s">
        <v>551</v>
      </c>
      <c r="D51" s="846" t="s">
        <v>552</v>
      </c>
      <c r="E51" s="818" t="s">
        <v>1269</v>
      </c>
      <c r="F51" s="846" t="s">
        <v>1270</v>
      </c>
      <c r="G51" s="818" t="s">
        <v>1285</v>
      </c>
      <c r="H51" s="818" t="s">
        <v>1286</v>
      </c>
      <c r="I51" s="832">
        <v>1.8033332824707031</v>
      </c>
      <c r="J51" s="832">
        <v>1700</v>
      </c>
      <c r="K51" s="833">
        <v>3065</v>
      </c>
    </row>
    <row r="52" spans="1:11" ht="14.45" customHeight="1" x14ac:dyDescent="0.2">
      <c r="A52" s="814" t="s">
        <v>542</v>
      </c>
      <c r="B52" s="815" t="s">
        <v>543</v>
      </c>
      <c r="C52" s="818" t="s">
        <v>551</v>
      </c>
      <c r="D52" s="846" t="s">
        <v>552</v>
      </c>
      <c r="E52" s="818" t="s">
        <v>1269</v>
      </c>
      <c r="F52" s="846" t="s">
        <v>1270</v>
      </c>
      <c r="G52" s="818" t="s">
        <v>1287</v>
      </c>
      <c r="H52" s="818" t="s">
        <v>1288</v>
      </c>
      <c r="I52" s="832">
        <v>1.809999942779541</v>
      </c>
      <c r="J52" s="832">
        <v>100</v>
      </c>
      <c r="K52" s="833">
        <v>181</v>
      </c>
    </row>
    <row r="53" spans="1:11" ht="14.45" customHeight="1" x14ac:dyDescent="0.2">
      <c r="A53" s="814" t="s">
        <v>542</v>
      </c>
      <c r="B53" s="815" t="s">
        <v>543</v>
      </c>
      <c r="C53" s="818" t="s">
        <v>551</v>
      </c>
      <c r="D53" s="846" t="s">
        <v>552</v>
      </c>
      <c r="E53" s="818" t="s">
        <v>1269</v>
      </c>
      <c r="F53" s="846" t="s">
        <v>1270</v>
      </c>
      <c r="G53" s="818" t="s">
        <v>1285</v>
      </c>
      <c r="H53" s="818" t="s">
        <v>1289</v>
      </c>
      <c r="I53" s="832">
        <v>1.8009999513626098</v>
      </c>
      <c r="J53" s="832">
        <v>2200</v>
      </c>
      <c r="K53" s="833">
        <v>3962</v>
      </c>
    </row>
    <row r="54" spans="1:11" ht="14.45" customHeight="1" x14ac:dyDescent="0.2">
      <c r="A54" s="814" t="s">
        <v>542</v>
      </c>
      <c r="B54" s="815" t="s">
        <v>543</v>
      </c>
      <c r="C54" s="818" t="s">
        <v>551</v>
      </c>
      <c r="D54" s="846" t="s">
        <v>552</v>
      </c>
      <c r="E54" s="818" t="s">
        <v>1269</v>
      </c>
      <c r="F54" s="846" t="s">
        <v>1270</v>
      </c>
      <c r="G54" s="818" t="s">
        <v>1287</v>
      </c>
      <c r="H54" s="818" t="s">
        <v>1290</v>
      </c>
      <c r="I54" s="832">
        <v>1.7999999523162842</v>
      </c>
      <c r="J54" s="832">
        <v>500</v>
      </c>
      <c r="K54" s="833">
        <v>900</v>
      </c>
    </row>
    <row r="55" spans="1:11" ht="14.45" customHeight="1" x14ac:dyDescent="0.2">
      <c r="A55" s="814" t="s">
        <v>542</v>
      </c>
      <c r="B55" s="815" t="s">
        <v>543</v>
      </c>
      <c r="C55" s="818" t="s">
        <v>551</v>
      </c>
      <c r="D55" s="846" t="s">
        <v>552</v>
      </c>
      <c r="E55" s="818" t="s">
        <v>1291</v>
      </c>
      <c r="F55" s="846" t="s">
        <v>1292</v>
      </c>
      <c r="G55" s="818" t="s">
        <v>1293</v>
      </c>
      <c r="H55" s="818" t="s">
        <v>1294</v>
      </c>
      <c r="I55" s="832">
        <v>0.62999999523162842</v>
      </c>
      <c r="J55" s="832">
        <v>800</v>
      </c>
      <c r="K55" s="833">
        <v>504</v>
      </c>
    </row>
    <row r="56" spans="1:11" ht="14.45" customHeight="1" x14ac:dyDescent="0.2">
      <c r="A56" s="814" t="s">
        <v>542</v>
      </c>
      <c r="B56" s="815" t="s">
        <v>543</v>
      </c>
      <c r="C56" s="818" t="s">
        <v>551</v>
      </c>
      <c r="D56" s="846" t="s">
        <v>552</v>
      </c>
      <c r="E56" s="818" t="s">
        <v>1291</v>
      </c>
      <c r="F56" s="846" t="s">
        <v>1292</v>
      </c>
      <c r="G56" s="818" t="s">
        <v>1295</v>
      </c>
      <c r="H56" s="818" t="s">
        <v>1296</v>
      </c>
      <c r="I56" s="832">
        <v>0.63999999653209338</v>
      </c>
      <c r="J56" s="832">
        <v>7600</v>
      </c>
      <c r="K56" s="833">
        <v>4876</v>
      </c>
    </row>
    <row r="57" spans="1:11" ht="14.45" customHeight="1" x14ac:dyDescent="0.2">
      <c r="A57" s="814" t="s">
        <v>542</v>
      </c>
      <c r="B57" s="815" t="s">
        <v>543</v>
      </c>
      <c r="C57" s="818" t="s">
        <v>551</v>
      </c>
      <c r="D57" s="846" t="s">
        <v>552</v>
      </c>
      <c r="E57" s="818" t="s">
        <v>1291</v>
      </c>
      <c r="F57" s="846" t="s">
        <v>1292</v>
      </c>
      <c r="G57" s="818" t="s">
        <v>1293</v>
      </c>
      <c r="H57" s="818" t="s">
        <v>1297</v>
      </c>
      <c r="I57" s="832">
        <v>0.62999999523162842</v>
      </c>
      <c r="J57" s="832">
        <v>1000</v>
      </c>
      <c r="K57" s="833">
        <v>630</v>
      </c>
    </row>
    <row r="58" spans="1:11" ht="14.45" customHeight="1" x14ac:dyDescent="0.2">
      <c r="A58" s="814" t="s">
        <v>542</v>
      </c>
      <c r="B58" s="815" t="s">
        <v>543</v>
      </c>
      <c r="C58" s="818" t="s">
        <v>551</v>
      </c>
      <c r="D58" s="846" t="s">
        <v>552</v>
      </c>
      <c r="E58" s="818" t="s">
        <v>1291</v>
      </c>
      <c r="F58" s="846" t="s">
        <v>1292</v>
      </c>
      <c r="G58" s="818" t="s">
        <v>1295</v>
      </c>
      <c r="H58" s="818" t="s">
        <v>1298</v>
      </c>
      <c r="I58" s="832">
        <v>0.62833333015441895</v>
      </c>
      <c r="J58" s="832">
        <v>3600</v>
      </c>
      <c r="K58" s="833">
        <v>2262</v>
      </c>
    </row>
    <row r="59" spans="1:11" ht="14.45" customHeight="1" x14ac:dyDescent="0.2">
      <c r="A59" s="814" t="s">
        <v>542</v>
      </c>
      <c r="B59" s="815" t="s">
        <v>543</v>
      </c>
      <c r="C59" s="818" t="s">
        <v>556</v>
      </c>
      <c r="D59" s="846" t="s">
        <v>557</v>
      </c>
      <c r="E59" s="818" t="s">
        <v>1299</v>
      </c>
      <c r="F59" s="846" t="s">
        <v>1300</v>
      </c>
      <c r="G59" s="818" t="s">
        <v>1301</v>
      </c>
      <c r="H59" s="818" t="s">
        <v>1302</v>
      </c>
      <c r="I59" s="832">
        <v>84.580001831054688</v>
      </c>
      <c r="J59" s="832">
        <v>1</v>
      </c>
      <c r="K59" s="833">
        <v>84.580001831054688</v>
      </c>
    </row>
    <row r="60" spans="1:11" ht="14.45" customHeight="1" x14ac:dyDescent="0.2">
      <c r="A60" s="814" t="s">
        <v>542</v>
      </c>
      <c r="B60" s="815" t="s">
        <v>543</v>
      </c>
      <c r="C60" s="818" t="s">
        <v>556</v>
      </c>
      <c r="D60" s="846" t="s">
        <v>557</v>
      </c>
      <c r="E60" s="818" t="s">
        <v>1200</v>
      </c>
      <c r="F60" s="846" t="s">
        <v>1201</v>
      </c>
      <c r="G60" s="818" t="s">
        <v>1202</v>
      </c>
      <c r="H60" s="818" t="s">
        <v>1303</v>
      </c>
      <c r="I60" s="832">
        <v>0.87999999523162842</v>
      </c>
      <c r="J60" s="832">
        <v>308</v>
      </c>
      <c r="K60" s="833">
        <v>271.03999996185303</v>
      </c>
    </row>
    <row r="61" spans="1:11" ht="14.45" customHeight="1" x14ac:dyDescent="0.2">
      <c r="A61" s="814" t="s">
        <v>542</v>
      </c>
      <c r="B61" s="815" t="s">
        <v>543</v>
      </c>
      <c r="C61" s="818" t="s">
        <v>556</v>
      </c>
      <c r="D61" s="846" t="s">
        <v>557</v>
      </c>
      <c r="E61" s="818" t="s">
        <v>1200</v>
      </c>
      <c r="F61" s="846" t="s">
        <v>1201</v>
      </c>
      <c r="G61" s="818" t="s">
        <v>1210</v>
      </c>
      <c r="H61" s="818" t="s">
        <v>1304</v>
      </c>
      <c r="I61" s="832">
        <v>1.3799999952316284</v>
      </c>
      <c r="J61" s="832">
        <v>50</v>
      </c>
      <c r="K61" s="833">
        <v>69</v>
      </c>
    </row>
    <row r="62" spans="1:11" ht="14.45" customHeight="1" x14ac:dyDescent="0.2">
      <c r="A62" s="814" t="s">
        <v>542</v>
      </c>
      <c r="B62" s="815" t="s">
        <v>543</v>
      </c>
      <c r="C62" s="818" t="s">
        <v>556</v>
      </c>
      <c r="D62" s="846" t="s">
        <v>557</v>
      </c>
      <c r="E62" s="818" t="s">
        <v>1200</v>
      </c>
      <c r="F62" s="846" t="s">
        <v>1201</v>
      </c>
      <c r="G62" s="818" t="s">
        <v>1305</v>
      </c>
      <c r="H62" s="818" t="s">
        <v>1306</v>
      </c>
      <c r="I62" s="832">
        <v>13.010000228881836</v>
      </c>
      <c r="J62" s="832">
        <v>2</v>
      </c>
      <c r="K62" s="833">
        <v>26.020000457763672</v>
      </c>
    </row>
    <row r="63" spans="1:11" ht="14.45" customHeight="1" x14ac:dyDescent="0.2">
      <c r="A63" s="814" t="s">
        <v>542</v>
      </c>
      <c r="B63" s="815" t="s">
        <v>543</v>
      </c>
      <c r="C63" s="818" t="s">
        <v>556</v>
      </c>
      <c r="D63" s="846" t="s">
        <v>557</v>
      </c>
      <c r="E63" s="818" t="s">
        <v>1200</v>
      </c>
      <c r="F63" s="846" t="s">
        <v>1201</v>
      </c>
      <c r="G63" s="818" t="s">
        <v>1206</v>
      </c>
      <c r="H63" s="818" t="s">
        <v>1207</v>
      </c>
      <c r="I63" s="832">
        <v>10.329999923706055</v>
      </c>
      <c r="J63" s="832">
        <v>12</v>
      </c>
      <c r="K63" s="833">
        <v>123.95999908447266</v>
      </c>
    </row>
    <row r="64" spans="1:11" ht="14.45" customHeight="1" x14ac:dyDescent="0.2">
      <c r="A64" s="814" t="s">
        <v>542</v>
      </c>
      <c r="B64" s="815" t="s">
        <v>543</v>
      </c>
      <c r="C64" s="818" t="s">
        <v>556</v>
      </c>
      <c r="D64" s="846" t="s">
        <v>557</v>
      </c>
      <c r="E64" s="818" t="s">
        <v>1200</v>
      </c>
      <c r="F64" s="846" t="s">
        <v>1201</v>
      </c>
      <c r="G64" s="818" t="s">
        <v>1307</v>
      </c>
      <c r="H64" s="818" t="s">
        <v>1308</v>
      </c>
      <c r="I64" s="832">
        <v>0.37999999523162842</v>
      </c>
      <c r="J64" s="832">
        <v>40</v>
      </c>
      <c r="K64" s="833">
        <v>15.199999809265137</v>
      </c>
    </row>
    <row r="65" spans="1:11" ht="14.45" customHeight="1" x14ac:dyDescent="0.2">
      <c r="A65" s="814" t="s">
        <v>542</v>
      </c>
      <c r="B65" s="815" t="s">
        <v>543</v>
      </c>
      <c r="C65" s="818" t="s">
        <v>556</v>
      </c>
      <c r="D65" s="846" t="s">
        <v>557</v>
      </c>
      <c r="E65" s="818" t="s">
        <v>1200</v>
      </c>
      <c r="F65" s="846" t="s">
        <v>1201</v>
      </c>
      <c r="G65" s="818" t="s">
        <v>1208</v>
      </c>
      <c r="H65" s="818" t="s">
        <v>1209</v>
      </c>
      <c r="I65" s="832">
        <v>13.079999923706055</v>
      </c>
      <c r="J65" s="832">
        <v>192</v>
      </c>
      <c r="K65" s="833">
        <v>2511.360107421875</v>
      </c>
    </row>
    <row r="66" spans="1:11" ht="14.45" customHeight="1" x14ac:dyDescent="0.2">
      <c r="A66" s="814" t="s">
        <v>542</v>
      </c>
      <c r="B66" s="815" t="s">
        <v>543</v>
      </c>
      <c r="C66" s="818" t="s">
        <v>556</v>
      </c>
      <c r="D66" s="846" t="s">
        <v>557</v>
      </c>
      <c r="E66" s="818" t="s">
        <v>1200</v>
      </c>
      <c r="F66" s="846" t="s">
        <v>1201</v>
      </c>
      <c r="G66" s="818" t="s">
        <v>1208</v>
      </c>
      <c r="H66" s="818" t="s">
        <v>1309</v>
      </c>
      <c r="I66" s="832">
        <v>13.081999969482421</v>
      </c>
      <c r="J66" s="832">
        <v>120</v>
      </c>
      <c r="K66" s="833">
        <v>1569.8400573730469</v>
      </c>
    </row>
    <row r="67" spans="1:11" ht="14.45" customHeight="1" x14ac:dyDescent="0.2">
      <c r="A67" s="814" t="s">
        <v>542</v>
      </c>
      <c r="B67" s="815" t="s">
        <v>543</v>
      </c>
      <c r="C67" s="818" t="s">
        <v>556</v>
      </c>
      <c r="D67" s="846" t="s">
        <v>557</v>
      </c>
      <c r="E67" s="818" t="s">
        <v>1200</v>
      </c>
      <c r="F67" s="846" t="s">
        <v>1201</v>
      </c>
      <c r="G67" s="818" t="s">
        <v>1310</v>
      </c>
      <c r="H67" s="818" t="s">
        <v>1311</v>
      </c>
      <c r="I67" s="832">
        <v>72.220001220703125</v>
      </c>
      <c r="J67" s="832">
        <v>29</v>
      </c>
      <c r="K67" s="833">
        <v>2094.3800354003906</v>
      </c>
    </row>
    <row r="68" spans="1:11" ht="14.45" customHeight="1" x14ac:dyDescent="0.2">
      <c r="A68" s="814" t="s">
        <v>542</v>
      </c>
      <c r="B68" s="815" t="s">
        <v>543</v>
      </c>
      <c r="C68" s="818" t="s">
        <v>556</v>
      </c>
      <c r="D68" s="846" t="s">
        <v>557</v>
      </c>
      <c r="E68" s="818" t="s">
        <v>1200</v>
      </c>
      <c r="F68" s="846" t="s">
        <v>1201</v>
      </c>
      <c r="G68" s="818" t="s">
        <v>1310</v>
      </c>
      <c r="H68" s="818" t="s">
        <v>1312</v>
      </c>
      <c r="I68" s="832">
        <v>72.220001220703125</v>
      </c>
      <c r="J68" s="832">
        <v>18</v>
      </c>
      <c r="K68" s="833">
        <v>1299.9600219726563</v>
      </c>
    </row>
    <row r="69" spans="1:11" ht="14.45" customHeight="1" x14ac:dyDescent="0.2">
      <c r="A69" s="814" t="s">
        <v>542</v>
      </c>
      <c r="B69" s="815" t="s">
        <v>543</v>
      </c>
      <c r="C69" s="818" t="s">
        <v>556</v>
      </c>
      <c r="D69" s="846" t="s">
        <v>557</v>
      </c>
      <c r="E69" s="818" t="s">
        <v>1200</v>
      </c>
      <c r="F69" s="846" t="s">
        <v>1201</v>
      </c>
      <c r="G69" s="818" t="s">
        <v>1313</v>
      </c>
      <c r="H69" s="818" t="s">
        <v>1314</v>
      </c>
      <c r="I69" s="832">
        <v>0.67000001668930054</v>
      </c>
      <c r="J69" s="832">
        <v>40</v>
      </c>
      <c r="K69" s="833">
        <v>26.799999237060547</v>
      </c>
    </row>
    <row r="70" spans="1:11" ht="14.45" customHeight="1" x14ac:dyDescent="0.2">
      <c r="A70" s="814" t="s">
        <v>542</v>
      </c>
      <c r="B70" s="815" t="s">
        <v>543</v>
      </c>
      <c r="C70" s="818" t="s">
        <v>556</v>
      </c>
      <c r="D70" s="846" t="s">
        <v>557</v>
      </c>
      <c r="E70" s="818" t="s">
        <v>1200</v>
      </c>
      <c r="F70" s="846" t="s">
        <v>1201</v>
      </c>
      <c r="G70" s="818" t="s">
        <v>1212</v>
      </c>
      <c r="H70" s="818" t="s">
        <v>1213</v>
      </c>
      <c r="I70" s="832">
        <v>30.503333409627277</v>
      </c>
      <c r="J70" s="832">
        <v>24</v>
      </c>
      <c r="K70" s="833">
        <v>732.08000183105469</v>
      </c>
    </row>
    <row r="71" spans="1:11" ht="14.45" customHeight="1" x14ac:dyDescent="0.2">
      <c r="A71" s="814" t="s">
        <v>542</v>
      </c>
      <c r="B71" s="815" t="s">
        <v>543</v>
      </c>
      <c r="C71" s="818" t="s">
        <v>556</v>
      </c>
      <c r="D71" s="846" t="s">
        <v>557</v>
      </c>
      <c r="E71" s="818" t="s">
        <v>1200</v>
      </c>
      <c r="F71" s="846" t="s">
        <v>1201</v>
      </c>
      <c r="G71" s="818" t="s">
        <v>1315</v>
      </c>
      <c r="H71" s="818" t="s">
        <v>1316</v>
      </c>
      <c r="I71" s="832">
        <v>10.350000381469727</v>
      </c>
      <c r="J71" s="832">
        <v>4</v>
      </c>
      <c r="K71" s="833">
        <v>41.400001525878906</v>
      </c>
    </row>
    <row r="72" spans="1:11" ht="14.45" customHeight="1" x14ac:dyDescent="0.2">
      <c r="A72" s="814" t="s">
        <v>542</v>
      </c>
      <c r="B72" s="815" t="s">
        <v>543</v>
      </c>
      <c r="C72" s="818" t="s">
        <v>556</v>
      </c>
      <c r="D72" s="846" t="s">
        <v>557</v>
      </c>
      <c r="E72" s="818" t="s">
        <v>1216</v>
      </c>
      <c r="F72" s="846" t="s">
        <v>1217</v>
      </c>
      <c r="G72" s="818" t="s">
        <v>1218</v>
      </c>
      <c r="H72" s="818" t="s">
        <v>1219</v>
      </c>
      <c r="I72" s="832">
        <v>2.3599998950958252</v>
      </c>
      <c r="J72" s="832">
        <v>2</v>
      </c>
      <c r="K72" s="833">
        <v>4.7199997901916504</v>
      </c>
    </row>
    <row r="73" spans="1:11" ht="14.45" customHeight="1" x14ac:dyDescent="0.2">
      <c r="A73" s="814" t="s">
        <v>542</v>
      </c>
      <c r="B73" s="815" t="s">
        <v>543</v>
      </c>
      <c r="C73" s="818" t="s">
        <v>556</v>
      </c>
      <c r="D73" s="846" t="s">
        <v>557</v>
      </c>
      <c r="E73" s="818" t="s">
        <v>1216</v>
      </c>
      <c r="F73" s="846" t="s">
        <v>1217</v>
      </c>
      <c r="G73" s="818" t="s">
        <v>1220</v>
      </c>
      <c r="H73" s="818" t="s">
        <v>1221</v>
      </c>
      <c r="I73" s="832">
        <v>2.3549998998641968</v>
      </c>
      <c r="J73" s="832">
        <v>4</v>
      </c>
      <c r="K73" s="833">
        <v>9.4199995994567871</v>
      </c>
    </row>
    <row r="74" spans="1:11" ht="14.45" customHeight="1" x14ac:dyDescent="0.2">
      <c r="A74" s="814" t="s">
        <v>542</v>
      </c>
      <c r="B74" s="815" t="s">
        <v>543</v>
      </c>
      <c r="C74" s="818" t="s">
        <v>556</v>
      </c>
      <c r="D74" s="846" t="s">
        <v>557</v>
      </c>
      <c r="E74" s="818" t="s">
        <v>1216</v>
      </c>
      <c r="F74" s="846" t="s">
        <v>1217</v>
      </c>
      <c r="G74" s="818" t="s">
        <v>1222</v>
      </c>
      <c r="H74" s="818" t="s">
        <v>1223</v>
      </c>
      <c r="I74" s="832">
        <v>2.3599998950958252</v>
      </c>
      <c r="J74" s="832">
        <v>2</v>
      </c>
      <c r="K74" s="833">
        <v>4.7199997901916504</v>
      </c>
    </row>
    <row r="75" spans="1:11" ht="14.45" customHeight="1" x14ac:dyDescent="0.2">
      <c r="A75" s="814" t="s">
        <v>542</v>
      </c>
      <c r="B75" s="815" t="s">
        <v>543</v>
      </c>
      <c r="C75" s="818" t="s">
        <v>556</v>
      </c>
      <c r="D75" s="846" t="s">
        <v>557</v>
      </c>
      <c r="E75" s="818" t="s">
        <v>1216</v>
      </c>
      <c r="F75" s="846" t="s">
        <v>1217</v>
      </c>
      <c r="G75" s="818" t="s">
        <v>1317</v>
      </c>
      <c r="H75" s="818" t="s">
        <v>1318</v>
      </c>
      <c r="I75" s="832">
        <v>5238.08984375</v>
      </c>
      <c r="J75" s="832">
        <v>1</v>
      </c>
      <c r="K75" s="833">
        <v>5238.08984375</v>
      </c>
    </row>
    <row r="76" spans="1:11" ht="14.45" customHeight="1" x14ac:dyDescent="0.2">
      <c r="A76" s="814" t="s">
        <v>542</v>
      </c>
      <c r="B76" s="815" t="s">
        <v>543</v>
      </c>
      <c r="C76" s="818" t="s">
        <v>556</v>
      </c>
      <c r="D76" s="846" t="s">
        <v>557</v>
      </c>
      <c r="E76" s="818" t="s">
        <v>1216</v>
      </c>
      <c r="F76" s="846" t="s">
        <v>1217</v>
      </c>
      <c r="G76" s="818" t="s">
        <v>1319</v>
      </c>
      <c r="H76" s="818" t="s">
        <v>1320</v>
      </c>
      <c r="I76" s="832">
        <v>1.690000057220459</v>
      </c>
      <c r="J76" s="832">
        <v>6050</v>
      </c>
      <c r="K76" s="833">
        <v>10224.5</v>
      </c>
    </row>
    <row r="77" spans="1:11" ht="14.45" customHeight="1" x14ac:dyDescent="0.2">
      <c r="A77" s="814" t="s">
        <v>542</v>
      </c>
      <c r="B77" s="815" t="s">
        <v>543</v>
      </c>
      <c r="C77" s="818" t="s">
        <v>556</v>
      </c>
      <c r="D77" s="846" t="s">
        <v>557</v>
      </c>
      <c r="E77" s="818" t="s">
        <v>1216</v>
      </c>
      <c r="F77" s="846" t="s">
        <v>1217</v>
      </c>
      <c r="G77" s="818" t="s">
        <v>1319</v>
      </c>
      <c r="H77" s="818" t="s">
        <v>1321</v>
      </c>
      <c r="I77" s="832">
        <v>1.6912500560283661</v>
      </c>
      <c r="J77" s="832">
        <v>10900</v>
      </c>
      <c r="K77" s="833">
        <v>18437</v>
      </c>
    </row>
    <row r="78" spans="1:11" ht="14.45" customHeight="1" x14ac:dyDescent="0.2">
      <c r="A78" s="814" t="s">
        <v>542</v>
      </c>
      <c r="B78" s="815" t="s">
        <v>543</v>
      </c>
      <c r="C78" s="818" t="s">
        <v>556</v>
      </c>
      <c r="D78" s="846" t="s">
        <v>557</v>
      </c>
      <c r="E78" s="818" t="s">
        <v>1216</v>
      </c>
      <c r="F78" s="846" t="s">
        <v>1217</v>
      </c>
      <c r="G78" s="818" t="s">
        <v>1319</v>
      </c>
      <c r="H78" s="818" t="s">
        <v>1322</v>
      </c>
      <c r="I78" s="832">
        <v>1.6942857674189977</v>
      </c>
      <c r="J78" s="832">
        <v>8500</v>
      </c>
      <c r="K78" s="833">
        <v>14388.5</v>
      </c>
    </row>
    <row r="79" spans="1:11" ht="14.45" customHeight="1" x14ac:dyDescent="0.2">
      <c r="A79" s="814" t="s">
        <v>542</v>
      </c>
      <c r="B79" s="815" t="s">
        <v>543</v>
      </c>
      <c r="C79" s="818" t="s">
        <v>556</v>
      </c>
      <c r="D79" s="846" t="s">
        <v>557</v>
      </c>
      <c r="E79" s="818" t="s">
        <v>1216</v>
      </c>
      <c r="F79" s="846" t="s">
        <v>1217</v>
      </c>
      <c r="G79" s="818" t="s">
        <v>1323</v>
      </c>
      <c r="H79" s="818" t="s">
        <v>1324</v>
      </c>
      <c r="I79" s="832">
        <v>33.880001068115234</v>
      </c>
      <c r="J79" s="832">
        <v>5</v>
      </c>
      <c r="K79" s="833">
        <v>169.39999389648438</v>
      </c>
    </row>
    <row r="80" spans="1:11" ht="14.45" customHeight="1" x14ac:dyDescent="0.2">
      <c r="A80" s="814" t="s">
        <v>542</v>
      </c>
      <c r="B80" s="815" t="s">
        <v>543</v>
      </c>
      <c r="C80" s="818" t="s">
        <v>556</v>
      </c>
      <c r="D80" s="846" t="s">
        <v>557</v>
      </c>
      <c r="E80" s="818" t="s">
        <v>1216</v>
      </c>
      <c r="F80" s="846" t="s">
        <v>1217</v>
      </c>
      <c r="G80" s="818" t="s">
        <v>1325</v>
      </c>
      <c r="H80" s="818" t="s">
        <v>1326</v>
      </c>
      <c r="I80" s="832">
        <v>152.63999938964844</v>
      </c>
      <c r="J80" s="832">
        <v>200</v>
      </c>
      <c r="K80" s="833">
        <v>30528.12060546875</v>
      </c>
    </row>
    <row r="81" spans="1:11" ht="14.45" customHeight="1" x14ac:dyDescent="0.2">
      <c r="A81" s="814" t="s">
        <v>542</v>
      </c>
      <c r="B81" s="815" t="s">
        <v>543</v>
      </c>
      <c r="C81" s="818" t="s">
        <v>556</v>
      </c>
      <c r="D81" s="846" t="s">
        <v>557</v>
      </c>
      <c r="E81" s="818" t="s">
        <v>1216</v>
      </c>
      <c r="F81" s="846" t="s">
        <v>1217</v>
      </c>
      <c r="G81" s="818" t="s">
        <v>1325</v>
      </c>
      <c r="H81" s="818" t="s">
        <v>1327</v>
      </c>
      <c r="I81" s="832">
        <v>152.63999938964844</v>
      </c>
      <c r="J81" s="832">
        <v>120</v>
      </c>
      <c r="K81" s="833">
        <v>18316.98046875</v>
      </c>
    </row>
    <row r="82" spans="1:11" ht="14.45" customHeight="1" x14ac:dyDescent="0.2">
      <c r="A82" s="814" t="s">
        <v>542</v>
      </c>
      <c r="B82" s="815" t="s">
        <v>543</v>
      </c>
      <c r="C82" s="818" t="s">
        <v>556</v>
      </c>
      <c r="D82" s="846" t="s">
        <v>557</v>
      </c>
      <c r="E82" s="818" t="s">
        <v>1216</v>
      </c>
      <c r="F82" s="846" t="s">
        <v>1217</v>
      </c>
      <c r="G82" s="818" t="s">
        <v>1328</v>
      </c>
      <c r="H82" s="818" t="s">
        <v>1329</v>
      </c>
      <c r="I82" s="832">
        <v>15.930000305175781</v>
      </c>
      <c r="J82" s="832">
        <v>100</v>
      </c>
      <c r="K82" s="833">
        <v>1593</v>
      </c>
    </row>
    <row r="83" spans="1:11" ht="14.45" customHeight="1" x14ac:dyDescent="0.2">
      <c r="A83" s="814" t="s">
        <v>542</v>
      </c>
      <c r="B83" s="815" t="s">
        <v>543</v>
      </c>
      <c r="C83" s="818" t="s">
        <v>556</v>
      </c>
      <c r="D83" s="846" t="s">
        <v>557</v>
      </c>
      <c r="E83" s="818" t="s">
        <v>1216</v>
      </c>
      <c r="F83" s="846" t="s">
        <v>1217</v>
      </c>
      <c r="G83" s="818" t="s">
        <v>1330</v>
      </c>
      <c r="H83" s="818" t="s">
        <v>1331</v>
      </c>
      <c r="I83" s="832">
        <v>3.4820000171661376</v>
      </c>
      <c r="J83" s="832">
        <v>1100</v>
      </c>
      <c r="K83" s="833">
        <v>3830</v>
      </c>
    </row>
    <row r="84" spans="1:11" ht="14.45" customHeight="1" x14ac:dyDescent="0.2">
      <c r="A84" s="814" t="s">
        <v>542</v>
      </c>
      <c r="B84" s="815" t="s">
        <v>543</v>
      </c>
      <c r="C84" s="818" t="s">
        <v>556</v>
      </c>
      <c r="D84" s="846" t="s">
        <v>557</v>
      </c>
      <c r="E84" s="818" t="s">
        <v>1216</v>
      </c>
      <c r="F84" s="846" t="s">
        <v>1217</v>
      </c>
      <c r="G84" s="818" t="s">
        <v>1332</v>
      </c>
      <c r="H84" s="818" t="s">
        <v>1333</v>
      </c>
      <c r="I84" s="832">
        <v>5.440000057220459</v>
      </c>
      <c r="J84" s="832">
        <v>200</v>
      </c>
      <c r="K84" s="833">
        <v>1088</v>
      </c>
    </row>
    <row r="85" spans="1:11" ht="14.45" customHeight="1" x14ac:dyDescent="0.2">
      <c r="A85" s="814" t="s">
        <v>542</v>
      </c>
      <c r="B85" s="815" t="s">
        <v>543</v>
      </c>
      <c r="C85" s="818" t="s">
        <v>556</v>
      </c>
      <c r="D85" s="846" t="s">
        <v>557</v>
      </c>
      <c r="E85" s="818" t="s">
        <v>1216</v>
      </c>
      <c r="F85" s="846" t="s">
        <v>1217</v>
      </c>
      <c r="G85" s="818" t="s">
        <v>1330</v>
      </c>
      <c r="H85" s="818" t="s">
        <v>1334</v>
      </c>
      <c r="I85" s="832">
        <v>3.4300000667572021</v>
      </c>
      <c r="J85" s="832">
        <v>360</v>
      </c>
      <c r="K85" s="833">
        <v>1236.7999877929688</v>
      </c>
    </row>
    <row r="86" spans="1:11" ht="14.45" customHeight="1" x14ac:dyDescent="0.2">
      <c r="A86" s="814" t="s">
        <v>542</v>
      </c>
      <c r="B86" s="815" t="s">
        <v>543</v>
      </c>
      <c r="C86" s="818" t="s">
        <v>556</v>
      </c>
      <c r="D86" s="846" t="s">
        <v>557</v>
      </c>
      <c r="E86" s="818" t="s">
        <v>1216</v>
      </c>
      <c r="F86" s="846" t="s">
        <v>1217</v>
      </c>
      <c r="G86" s="818" t="s">
        <v>1335</v>
      </c>
      <c r="H86" s="818" t="s">
        <v>1336</v>
      </c>
      <c r="I86" s="832">
        <v>17.989999771118164</v>
      </c>
      <c r="J86" s="832">
        <v>150</v>
      </c>
      <c r="K86" s="833">
        <v>2698</v>
      </c>
    </row>
    <row r="87" spans="1:11" ht="14.45" customHeight="1" x14ac:dyDescent="0.2">
      <c r="A87" s="814" t="s">
        <v>542</v>
      </c>
      <c r="B87" s="815" t="s">
        <v>543</v>
      </c>
      <c r="C87" s="818" t="s">
        <v>556</v>
      </c>
      <c r="D87" s="846" t="s">
        <v>557</v>
      </c>
      <c r="E87" s="818" t="s">
        <v>1216</v>
      </c>
      <c r="F87" s="846" t="s">
        <v>1217</v>
      </c>
      <c r="G87" s="818" t="s">
        <v>1337</v>
      </c>
      <c r="H87" s="818" t="s">
        <v>1338</v>
      </c>
      <c r="I87" s="832">
        <v>8.2299995422363281</v>
      </c>
      <c r="J87" s="832">
        <v>300</v>
      </c>
      <c r="K87" s="833">
        <v>2468.5499267578125</v>
      </c>
    </row>
    <row r="88" spans="1:11" ht="14.45" customHeight="1" x14ac:dyDescent="0.2">
      <c r="A88" s="814" t="s">
        <v>542</v>
      </c>
      <c r="B88" s="815" t="s">
        <v>543</v>
      </c>
      <c r="C88" s="818" t="s">
        <v>556</v>
      </c>
      <c r="D88" s="846" t="s">
        <v>557</v>
      </c>
      <c r="E88" s="818" t="s">
        <v>1216</v>
      </c>
      <c r="F88" s="846" t="s">
        <v>1217</v>
      </c>
      <c r="G88" s="818" t="s">
        <v>1339</v>
      </c>
      <c r="H88" s="818" t="s">
        <v>1340</v>
      </c>
      <c r="I88" s="832">
        <v>127.23000335693359</v>
      </c>
      <c r="J88" s="832">
        <v>220</v>
      </c>
      <c r="K88" s="833">
        <v>27990.75</v>
      </c>
    </row>
    <row r="89" spans="1:11" ht="14.45" customHeight="1" x14ac:dyDescent="0.2">
      <c r="A89" s="814" t="s">
        <v>542</v>
      </c>
      <c r="B89" s="815" t="s">
        <v>543</v>
      </c>
      <c r="C89" s="818" t="s">
        <v>556</v>
      </c>
      <c r="D89" s="846" t="s">
        <v>557</v>
      </c>
      <c r="E89" s="818" t="s">
        <v>1216</v>
      </c>
      <c r="F89" s="846" t="s">
        <v>1217</v>
      </c>
      <c r="G89" s="818" t="s">
        <v>1227</v>
      </c>
      <c r="H89" s="818" t="s">
        <v>1228</v>
      </c>
      <c r="I89" s="832">
        <v>11.734999656677246</v>
      </c>
      <c r="J89" s="832">
        <v>70</v>
      </c>
      <c r="K89" s="833">
        <v>821.60000610351563</v>
      </c>
    </row>
    <row r="90" spans="1:11" ht="14.45" customHeight="1" x14ac:dyDescent="0.2">
      <c r="A90" s="814" t="s">
        <v>542</v>
      </c>
      <c r="B90" s="815" t="s">
        <v>543</v>
      </c>
      <c r="C90" s="818" t="s">
        <v>556</v>
      </c>
      <c r="D90" s="846" t="s">
        <v>557</v>
      </c>
      <c r="E90" s="818" t="s">
        <v>1216</v>
      </c>
      <c r="F90" s="846" t="s">
        <v>1217</v>
      </c>
      <c r="G90" s="818" t="s">
        <v>1229</v>
      </c>
      <c r="H90" s="818" t="s">
        <v>1230</v>
      </c>
      <c r="I90" s="832">
        <v>13.310000419616699</v>
      </c>
      <c r="J90" s="832">
        <v>60</v>
      </c>
      <c r="K90" s="833">
        <v>798.60000610351563</v>
      </c>
    </row>
    <row r="91" spans="1:11" ht="14.45" customHeight="1" x14ac:dyDescent="0.2">
      <c r="A91" s="814" t="s">
        <v>542</v>
      </c>
      <c r="B91" s="815" t="s">
        <v>543</v>
      </c>
      <c r="C91" s="818" t="s">
        <v>556</v>
      </c>
      <c r="D91" s="846" t="s">
        <v>557</v>
      </c>
      <c r="E91" s="818" t="s">
        <v>1216</v>
      </c>
      <c r="F91" s="846" t="s">
        <v>1217</v>
      </c>
      <c r="G91" s="818" t="s">
        <v>1229</v>
      </c>
      <c r="H91" s="818" t="s">
        <v>1233</v>
      </c>
      <c r="I91" s="832">
        <v>13.310000419616699</v>
      </c>
      <c r="J91" s="832">
        <v>35</v>
      </c>
      <c r="K91" s="833">
        <v>465.85000610351563</v>
      </c>
    </row>
    <row r="92" spans="1:11" ht="14.45" customHeight="1" x14ac:dyDescent="0.2">
      <c r="A92" s="814" t="s">
        <v>542</v>
      </c>
      <c r="B92" s="815" t="s">
        <v>543</v>
      </c>
      <c r="C92" s="818" t="s">
        <v>556</v>
      </c>
      <c r="D92" s="846" t="s">
        <v>557</v>
      </c>
      <c r="E92" s="818" t="s">
        <v>1216</v>
      </c>
      <c r="F92" s="846" t="s">
        <v>1217</v>
      </c>
      <c r="G92" s="818" t="s">
        <v>1339</v>
      </c>
      <c r="H92" s="818" t="s">
        <v>1341</v>
      </c>
      <c r="I92" s="832">
        <v>127.23000335693359</v>
      </c>
      <c r="J92" s="832">
        <v>140</v>
      </c>
      <c r="K92" s="833">
        <v>17812.439208984375</v>
      </c>
    </row>
    <row r="93" spans="1:11" ht="14.45" customHeight="1" x14ac:dyDescent="0.2">
      <c r="A93" s="814" t="s">
        <v>542</v>
      </c>
      <c r="B93" s="815" t="s">
        <v>543</v>
      </c>
      <c r="C93" s="818" t="s">
        <v>556</v>
      </c>
      <c r="D93" s="846" t="s">
        <v>557</v>
      </c>
      <c r="E93" s="818" t="s">
        <v>1216</v>
      </c>
      <c r="F93" s="846" t="s">
        <v>1217</v>
      </c>
      <c r="G93" s="818" t="s">
        <v>1342</v>
      </c>
      <c r="H93" s="818" t="s">
        <v>1343</v>
      </c>
      <c r="I93" s="832">
        <v>399.6300048828125</v>
      </c>
      <c r="J93" s="832">
        <v>3</v>
      </c>
      <c r="K93" s="833">
        <v>1198.8900146484375</v>
      </c>
    </row>
    <row r="94" spans="1:11" ht="14.45" customHeight="1" x14ac:dyDescent="0.2">
      <c r="A94" s="814" t="s">
        <v>542</v>
      </c>
      <c r="B94" s="815" t="s">
        <v>543</v>
      </c>
      <c r="C94" s="818" t="s">
        <v>556</v>
      </c>
      <c r="D94" s="846" t="s">
        <v>557</v>
      </c>
      <c r="E94" s="818" t="s">
        <v>1216</v>
      </c>
      <c r="F94" s="846" t="s">
        <v>1217</v>
      </c>
      <c r="G94" s="818" t="s">
        <v>1237</v>
      </c>
      <c r="H94" s="818" t="s">
        <v>1238</v>
      </c>
      <c r="I94" s="832">
        <v>0.82333332300186157</v>
      </c>
      <c r="J94" s="832">
        <v>500</v>
      </c>
      <c r="K94" s="833">
        <v>412</v>
      </c>
    </row>
    <row r="95" spans="1:11" ht="14.45" customHeight="1" x14ac:dyDescent="0.2">
      <c r="A95" s="814" t="s">
        <v>542</v>
      </c>
      <c r="B95" s="815" t="s">
        <v>543</v>
      </c>
      <c r="C95" s="818" t="s">
        <v>556</v>
      </c>
      <c r="D95" s="846" t="s">
        <v>557</v>
      </c>
      <c r="E95" s="818" t="s">
        <v>1216</v>
      </c>
      <c r="F95" s="846" t="s">
        <v>1217</v>
      </c>
      <c r="G95" s="818" t="s">
        <v>1239</v>
      </c>
      <c r="H95" s="818" t="s">
        <v>1344</v>
      </c>
      <c r="I95" s="832">
        <v>1.0900000333786011</v>
      </c>
      <c r="J95" s="832">
        <v>200</v>
      </c>
      <c r="K95" s="833">
        <v>218</v>
      </c>
    </row>
    <row r="96" spans="1:11" ht="14.45" customHeight="1" x14ac:dyDescent="0.2">
      <c r="A96" s="814" t="s">
        <v>542</v>
      </c>
      <c r="B96" s="815" t="s">
        <v>543</v>
      </c>
      <c r="C96" s="818" t="s">
        <v>556</v>
      </c>
      <c r="D96" s="846" t="s">
        <v>557</v>
      </c>
      <c r="E96" s="818" t="s">
        <v>1216</v>
      </c>
      <c r="F96" s="846" t="s">
        <v>1217</v>
      </c>
      <c r="G96" s="818" t="s">
        <v>1239</v>
      </c>
      <c r="H96" s="818" t="s">
        <v>1240</v>
      </c>
      <c r="I96" s="832">
        <v>1.0900000333786011</v>
      </c>
      <c r="J96" s="832">
        <v>700</v>
      </c>
      <c r="K96" s="833">
        <v>763</v>
      </c>
    </row>
    <row r="97" spans="1:11" ht="14.45" customHeight="1" x14ac:dyDescent="0.2">
      <c r="A97" s="814" t="s">
        <v>542</v>
      </c>
      <c r="B97" s="815" t="s">
        <v>543</v>
      </c>
      <c r="C97" s="818" t="s">
        <v>556</v>
      </c>
      <c r="D97" s="846" t="s">
        <v>557</v>
      </c>
      <c r="E97" s="818" t="s">
        <v>1216</v>
      </c>
      <c r="F97" s="846" t="s">
        <v>1217</v>
      </c>
      <c r="G97" s="818" t="s">
        <v>1241</v>
      </c>
      <c r="H97" s="818" t="s">
        <v>1345</v>
      </c>
      <c r="I97" s="832">
        <v>0.47999998927116394</v>
      </c>
      <c r="J97" s="832">
        <v>200</v>
      </c>
      <c r="K97" s="833">
        <v>96</v>
      </c>
    </row>
    <row r="98" spans="1:11" ht="14.45" customHeight="1" x14ac:dyDescent="0.2">
      <c r="A98" s="814" t="s">
        <v>542</v>
      </c>
      <c r="B98" s="815" t="s">
        <v>543</v>
      </c>
      <c r="C98" s="818" t="s">
        <v>556</v>
      </c>
      <c r="D98" s="846" t="s">
        <v>557</v>
      </c>
      <c r="E98" s="818" t="s">
        <v>1216</v>
      </c>
      <c r="F98" s="846" t="s">
        <v>1217</v>
      </c>
      <c r="G98" s="818" t="s">
        <v>1346</v>
      </c>
      <c r="H98" s="818" t="s">
        <v>1347</v>
      </c>
      <c r="I98" s="832">
        <v>1.1399999856948853</v>
      </c>
      <c r="J98" s="832">
        <v>400</v>
      </c>
      <c r="K98" s="833">
        <v>456</v>
      </c>
    </row>
    <row r="99" spans="1:11" ht="14.45" customHeight="1" x14ac:dyDescent="0.2">
      <c r="A99" s="814" t="s">
        <v>542</v>
      </c>
      <c r="B99" s="815" t="s">
        <v>543</v>
      </c>
      <c r="C99" s="818" t="s">
        <v>556</v>
      </c>
      <c r="D99" s="846" t="s">
        <v>557</v>
      </c>
      <c r="E99" s="818" t="s">
        <v>1216</v>
      </c>
      <c r="F99" s="846" t="s">
        <v>1217</v>
      </c>
      <c r="G99" s="818" t="s">
        <v>1348</v>
      </c>
      <c r="H99" s="818" t="s">
        <v>1349</v>
      </c>
      <c r="I99" s="832">
        <v>1.6799999475479126</v>
      </c>
      <c r="J99" s="832">
        <v>400</v>
      </c>
      <c r="K99" s="833">
        <v>672</v>
      </c>
    </row>
    <row r="100" spans="1:11" ht="14.45" customHeight="1" x14ac:dyDescent="0.2">
      <c r="A100" s="814" t="s">
        <v>542</v>
      </c>
      <c r="B100" s="815" t="s">
        <v>543</v>
      </c>
      <c r="C100" s="818" t="s">
        <v>556</v>
      </c>
      <c r="D100" s="846" t="s">
        <v>557</v>
      </c>
      <c r="E100" s="818" t="s">
        <v>1216</v>
      </c>
      <c r="F100" s="846" t="s">
        <v>1217</v>
      </c>
      <c r="G100" s="818" t="s">
        <v>1350</v>
      </c>
      <c r="H100" s="818" t="s">
        <v>1351</v>
      </c>
      <c r="I100" s="832">
        <v>0.57999998331069946</v>
      </c>
      <c r="J100" s="832">
        <v>100</v>
      </c>
      <c r="K100" s="833">
        <v>58</v>
      </c>
    </row>
    <row r="101" spans="1:11" ht="14.45" customHeight="1" x14ac:dyDescent="0.2">
      <c r="A101" s="814" t="s">
        <v>542</v>
      </c>
      <c r="B101" s="815" t="s">
        <v>543</v>
      </c>
      <c r="C101" s="818" t="s">
        <v>556</v>
      </c>
      <c r="D101" s="846" t="s">
        <v>557</v>
      </c>
      <c r="E101" s="818" t="s">
        <v>1216</v>
      </c>
      <c r="F101" s="846" t="s">
        <v>1217</v>
      </c>
      <c r="G101" s="818" t="s">
        <v>1245</v>
      </c>
      <c r="H101" s="818" t="s">
        <v>1352</v>
      </c>
      <c r="I101" s="832">
        <v>0.67000001668930054</v>
      </c>
      <c r="J101" s="832">
        <v>600</v>
      </c>
      <c r="K101" s="833">
        <v>402</v>
      </c>
    </row>
    <row r="102" spans="1:11" ht="14.45" customHeight="1" x14ac:dyDescent="0.2">
      <c r="A102" s="814" t="s">
        <v>542</v>
      </c>
      <c r="B102" s="815" t="s">
        <v>543</v>
      </c>
      <c r="C102" s="818" t="s">
        <v>556</v>
      </c>
      <c r="D102" s="846" t="s">
        <v>557</v>
      </c>
      <c r="E102" s="818" t="s">
        <v>1216</v>
      </c>
      <c r="F102" s="846" t="s">
        <v>1217</v>
      </c>
      <c r="G102" s="818" t="s">
        <v>1353</v>
      </c>
      <c r="H102" s="818" t="s">
        <v>1354</v>
      </c>
      <c r="I102" s="832">
        <v>2.75</v>
      </c>
      <c r="J102" s="832">
        <v>200</v>
      </c>
      <c r="K102" s="833">
        <v>550</v>
      </c>
    </row>
    <row r="103" spans="1:11" ht="14.45" customHeight="1" x14ac:dyDescent="0.2">
      <c r="A103" s="814" t="s">
        <v>542</v>
      </c>
      <c r="B103" s="815" t="s">
        <v>543</v>
      </c>
      <c r="C103" s="818" t="s">
        <v>556</v>
      </c>
      <c r="D103" s="846" t="s">
        <v>557</v>
      </c>
      <c r="E103" s="818" t="s">
        <v>1216</v>
      </c>
      <c r="F103" s="846" t="s">
        <v>1217</v>
      </c>
      <c r="G103" s="818" t="s">
        <v>1355</v>
      </c>
      <c r="H103" s="818" t="s">
        <v>1356</v>
      </c>
      <c r="I103" s="832">
        <v>6.309999942779541</v>
      </c>
      <c r="J103" s="832">
        <v>100</v>
      </c>
      <c r="K103" s="833">
        <v>631.16998291015625</v>
      </c>
    </row>
    <row r="104" spans="1:11" ht="14.45" customHeight="1" x14ac:dyDescent="0.2">
      <c r="A104" s="814" t="s">
        <v>542</v>
      </c>
      <c r="B104" s="815" t="s">
        <v>543</v>
      </c>
      <c r="C104" s="818" t="s">
        <v>556</v>
      </c>
      <c r="D104" s="846" t="s">
        <v>557</v>
      </c>
      <c r="E104" s="818" t="s">
        <v>1216</v>
      </c>
      <c r="F104" s="846" t="s">
        <v>1217</v>
      </c>
      <c r="G104" s="818" t="s">
        <v>1357</v>
      </c>
      <c r="H104" s="818" t="s">
        <v>1358</v>
      </c>
      <c r="I104" s="832">
        <v>9.1499996185302734</v>
      </c>
      <c r="J104" s="832">
        <v>100</v>
      </c>
      <c r="K104" s="833">
        <v>914.6500244140625</v>
      </c>
    </row>
    <row r="105" spans="1:11" ht="14.45" customHeight="1" x14ac:dyDescent="0.2">
      <c r="A105" s="814" t="s">
        <v>542</v>
      </c>
      <c r="B105" s="815" t="s">
        <v>543</v>
      </c>
      <c r="C105" s="818" t="s">
        <v>556</v>
      </c>
      <c r="D105" s="846" t="s">
        <v>557</v>
      </c>
      <c r="E105" s="818" t="s">
        <v>1216</v>
      </c>
      <c r="F105" s="846" t="s">
        <v>1217</v>
      </c>
      <c r="G105" s="818" t="s">
        <v>1359</v>
      </c>
      <c r="H105" s="818" t="s">
        <v>1360</v>
      </c>
      <c r="I105" s="832">
        <v>4.309999942779541</v>
      </c>
      <c r="J105" s="832">
        <v>200</v>
      </c>
      <c r="K105" s="833">
        <v>861.52001953125</v>
      </c>
    </row>
    <row r="106" spans="1:11" ht="14.45" customHeight="1" x14ac:dyDescent="0.2">
      <c r="A106" s="814" t="s">
        <v>542</v>
      </c>
      <c r="B106" s="815" t="s">
        <v>543</v>
      </c>
      <c r="C106" s="818" t="s">
        <v>556</v>
      </c>
      <c r="D106" s="846" t="s">
        <v>557</v>
      </c>
      <c r="E106" s="818" t="s">
        <v>1216</v>
      </c>
      <c r="F106" s="846" t="s">
        <v>1217</v>
      </c>
      <c r="G106" s="818" t="s">
        <v>1361</v>
      </c>
      <c r="H106" s="818" t="s">
        <v>1362</v>
      </c>
      <c r="I106" s="832">
        <v>1.5499999523162842</v>
      </c>
      <c r="J106" s="832">
        <v>200</v>
      </c>
      <c r="K106" s="833">
        <v>310</v>
      </c>
    </row>
    <row r="107" spans="1:11" ht="14.45" customHeight="1" x14ac:dyDescent="0.2">
      <c r="A107" s="814" t="s">
        <v>542</v>
      </c>
      <c r="B107" s="815" t="s">
        <v>543</v>
      </c>
      <c r="C107" s="818" t="s">
        <v>556</v>
      </c>
      <c r="D107" s="846" t="s">
        <v>557</v>
      </c>
      <c r="E107" s="818" t="s">
        <v>1216</v>
      </c>
      <c r="F107" s="846" t="s">
        <v>1217</v>
      </c>
      <c r="G107" s="818" t="s">
        <v>1239</v>
      </c>
      <c r="H107" s="818" t="s">
        <v>1243</v>
      </c>
      <c r="I107" s="832">
        <v>1.0900000333786011</v>
      </c>
      <c r="J107" s="832">
        <v>300</v>
      </c>
      <c r="K107" s="833">
        <v>327</v>
      </c>
    </row>
    <row r="108" spans="1:11" ht="14.45" customHeight="1" x14ac:dyDescent="0.2">
      <c r="A108" s="814" t="s">
        <v>542</v>
      </c>
      <c r="B108" s="815" t="s">
        <v>543</v>
      </c>
      <c r="C108" s="818" t="s">
        <v>556</v>
      </c>
      <c r="D108" s="846" t="s">
        <v>557</v>
      </c>
      <c r="E108" s="818" t="s">
        <v>1216</v>
      </c>
      <c r="F108" s="846" t="s">
        <v>1217</v>
      </c>
      <c r="G108" s="818" t="s">
        <v>1241</v>
      </c>
      <c r="H108" s="818" t="s">
        <v>1244</v>
      </c>
      <c r="I108" s="832">
        <v>0.47499999403953552</v>
      </c>
      <c r="J108" s="832">
        <v>1100</v>
      </c>
      <c r="K108" s="833">
        <v>522</v>
      </c>
    </row>
    <row r="109" spans="1:11" ht="14.45" customHeight="1" x14ac:dyDescent="0.2">
      <c r="A109" s="814" t="s">
        <v>542</v>
      </c>
      <c r="B109" s="815" t="s">
        <v>543</v>
      </c>
      <c r="C109" s="818" t="s">
        <v>556</v>
      </c>
      <c r="D109" s="846" t="s">
        <v>557</v>
      </c>
      <c r="E109" s="818" t="s">
        <v>1216</v>
      </c>
      <c r="F109" s="846" t="s">
        <v>1217</v>
      </c>
      <c r="G109" s="818" t="s">
        <v>1245</v>
      </c>
      <c r="H109" s="818" t="s">
        <v>1246</v>
      </c>
      <c r="I109" s="832">
        <v>0.67000001668930054</v>
      </c>
      <c r="J109" s="832">
        <v>100</v>
      </c>
      <c r="K109" s="833">
        <v>67</v>
      </c>
    </row>
    <row r="110" spans="1:11" ht="14.45" customHeight="1" x14ac:dyDescent="0.2">
      <c r="A110" s="814" t="s">
        <v>542</v>
      </c>
      <c r="B110" s="815" t="s">
        <v>543</v>
      </c>
      <c r="C110" s="818" t="s">
        <v>556</v>
      </c>
      <c r="D110" s="846" t="s">
        <v>557</v>
      </c>
      <c r="E110" s="818" t="s">
        <v>1216</v>
      </c>
      <c r="F110" s="846" t="s">
        <v>1217</v>
      </c>
      <c r="G110" s="818" t="s">
        <v>1361</v>
      </c>
      <c r="H110" s="818" t="s">
        <v>1363</v>
      </c>
      <c r="I110" s="832">
        <v>1.5499999523162842</v>
      </c>
      <c r="J110" s="832">
        <v>100</v>
      </c>
      <c r="K110" s="833">
        <v>155</v>
      </c>
    </row>
    <row r="111" spans="1:11" ht="14.45" customHeight="1" x14ac:dyDescent="0.2">
      <c r="A111" s="814" t="s">
        <v>542</v>
      </c>
      <c r="B111" s="815" t="s">
        <v>543</v>
      </c>
      <c r="C111" s="818" t="s">
        <v>556</v>
      </c>
      <c r="D111" s="846" t="s">
        <v>557</v>
      </c>
      <c r="E111" s="818" t="s">
        <v>1216</v>
      </c>
      <c r="F111" s="846" t="s">
        <v>1217</v>
      </c>
      <c r="G111" s="818" t="s">
        <v>1247</v>
      </c>
      <c r="H111" s="818" t="s">
        <v>1248</v>
      </c>
      <c r="I111" s="832">
        <v>35.090000152587891</v>
      </c>
      <c r="J111" s="832">
        <v>8</v>
      </c>
      <c r="K111" s="833">
        <v>280.71999359130859</v>
      </c>
    </row>
    <row r="112" spans="1:11" ht="14.45" customHeight="1" x14ac:dyDescent="0.2">
      <c r="A112" s="814" t="s">
        <v>542</v>
      </c>
      <c r="B112" s="815" t="s">
        <v>543</v>
      </c>
      <c r="C112" s="818" t="s">
        <v>556</v>
      </c>
      <c r="D112" s="846" t="s">
        <v>557</v>
      </c>
      <c r="E112" s="818" t="s">
        <v>1216</v>
      </c>
      <c r="F112" s="846" t="s">
        <v>1217</v>
      </c>
      <c r="G112" s="818" t="s">
        <v>1249</v>
      </c>
      <c r="H112" s="818" t="s">
        <v>1250</v>
      </c>
      <c r="I112" s="832">
        <v>79.879997253417969</v>
      </c>
      <c r="J112" s="832">
        <v>3</v>
      </c>
      <c r="K112" s="833">
        <v>239.63999938964844</v>
      </c>
    </row>
    <row r="113" spans="1:11" ht="14.45" customHeight="1" x14ac:dyDescent="0.2">
      <c r="A113" s="814" t="s">
        <v>542</v>
      </c>
      <c r="B113" s="815" t="s">
        <v>543</v>
      </c>
      <c r="C113" s="818" t="s">
        <v>556</v>
      </c>
      <c r="D113" s="846" t="s">
        <v>557</v>
      </c>
      <c r="E113" s="818" t="s">
        <v>1216</v>
      </c>
      <c r="F113" s="846" t="s">
        <v>1217</v>
      </c>
      <c r="G113" s="818" t="s">
        <v>1364</v>
      </c>
      <c r="H113" s="818" t="s">
        <v>1365</v>
      </c>
      <c r="I113" s="832">
        <v>43.439998626708984</v>
      </c>
      <c r="J113" s="832">
        <v>2</v>
      </c>
      <c r="K113" s="833">
        <v>86.870002746582031</v>
      </c>
    </row>
    <row r="114" spans="1:11" ht="14.45" customHeight="1" x14ac:dyDescent="0.2">
      <c r="A114" s="814" t="s">
        <v>542</v>
      </c>
      <c r="B114" s="815" t="s">
        <v>543</v>
      </c>
      <c r="C114" s="818" t="s">
        <v>556</v>
      </c>
      <c r="D114" s="846" t="s">
        <v>557</v>
      </c>
      <c r="E114" s="818" t="s">
        <v>1216</v>
      </c>
      <c r="F114" s="846" t="s">
        <v>1217</v>
      </c>
      <c r="G114" s="818" t="s">
        <v>1366</v>
      </c>
      <c r="H114" s="818" t="s">
        <v>1367</v>
      </c>
      <c r="I114" s="832">
        <v>5.809999942779541</v>
      </c>
      <c r="J114" s="832">
        <v>10</v>
      </c>
      <c r="K114" s="833">
        <v>58.099998474121094</v>
      </c>
    </row>
    <row r="115" spans="1:11" ht="14.45" customHeight="1" x14ac:dyDescent="0.2">
      <c r="A115" s="814" t="s">
        <v>542</v>
      </c>
      <c r="B115" s="815" t="s">
        <v>543</v>
      </c>
      <c r="C115" s="818" t="s">
        <v>556</v>
      </c>
      <c r="D115" s="846" t="s">
        <v>557</v>
      </c>
      <c r="E115" s="818" t="s">
        <v>1216</v>
      </c>
      <c r="F115" s="846" t="s">
        <v>1217</v>
      </c>
      <c r="G115" s="818" t="s">
        <v>1368</v>
      </c>
      <c r="H115" s="818" t="s">
        <v>1369</v>
      </c>
      <c r="I115" s="832">
        <v>0.4699999988079071</v>
      </c>
      <c r="J115" s="832">
        <v>2000</v>
      </c>
      <c r="K115" s="833">
        <v>940</v>
      </c>
    </row>
    <row r="116" spans="1:11" ht="14.45" customHeight="1" x14ac:dyDescent="0.2">
      <c r="A116" s="814" t="s">
        <v>542</v>
      </c>
      <c r="B116" s="815" t="s">
        <v>543</v>
      </c>
      <c r="C116" s="818" t="s">
        <v>556</v>
      </c>
      <c r="D116" s="846" t="s">
        <v>557</v>
      </c>
      <c r="E116" s="818" t="s">
        <v>1216</v>
      </c>
      <c r="F116" s="846" t="s">
        <v>1217</v>
      </c>
      <c r="G116" s="818" t="s">
        <v>1370</v>
      </c>
      <c r="H116" s="818" t="s">
        <v>1371</v>
      </c>
      <c r="I116" s="832">
        <v>7.7199997901916504</v>
      </c>
      <c r="J116" s="832">
        <v>250</v>
      </c>
      <c r="K116" s="833">
        <v>1929.949951171875</v>
      </c>
    </row>
    <row r="117" spans="1:11" ht="14.45" customHeight="1" x14ac:dyDescent="0.2">
      <c r="A117" s="814" t="s">
        <v>542</v>
      </c>
      <c r="B117" s="815" t="s">
        <v>543</v>
      </c>
      <c r="C117" s="818" t="s">
        <v>556</v>
      </c>
      <c r="D117" s="846" t="s">
        <v>557</v>
      </c>
      <c r="E117" s="818" t="s">
        <v>1216</v>
      </c>
      <c r="F117" s="846" t="s">
        <v>1217</v>
      </c>
      <c r="G117" s="818" t="s">
        <v>1256</v>
      </c>
      <c r="H117" s="818" t="s">
        <v>1257</v>
      </c>
      <c r="I117" s="832">
        <v>3.0799999237060547</v>
      </c>
      <c r="J117" s="832">
        <v>100</v>
      </c>
      <c r="K117" s="833">
        <v>308</v>
      </c>
    </row>
    <row r="118" spans="1:11" ht="14.45" customHeight="1" x14ac:dyDescent="0.2">
      <c r="A118" s="814" t="s">
        <v>542</v>
      </c>
      <c r="B118" s="815" t="s">
        <v>543</v>
      </c>
      <c r="C118" s="818" t="s">
        <v>556</v>
      </c>
      <c r="D118" s="846" t="s">
        <v>557</v>
      </c>
      <c r="E118" s="818" t="s">
        <v>1216</v>
      </c>
      <c r="F118" s="846" t="s">
        <v>1217</v>
      </c>
      <c r="G118" s="818" t="s">
        <v>1260</v>
      </c>
      <c r="H118" s="818" t="s">
        <v>1261</v>
      </c>
      <c r="I118" s="832">
        <v>1.9299999475479126</v>
      </c>
      <c r="J118" s="832">
        <v>100</v>
      </c>
      <c r="K118" s="833">
        <v>193</v>
      </c>
    </row>
    <row r="119" spans="1:11" ht="14.45" customHeight="1" x14ac:dyDescent="0.2">
      <c r="A119" s="814" t="s">
        <v>542</v>
      </c>
      <c r="B119" s="815" t="s">
        <v>543</v>
      </c>
      <c r="C119" s="818" t="s">
        <v>556</v>
      </c>
      <c r="D119" s="846" t="s">
        <v>557</v>
      </c>
      <c r="E119" s="818" t="s">
        <v>1216</v>
      </c>
      <c r="F119" s="846" t="s">
        <v>1217</v>
      </c>
      <c r="G119" s="818" t="s">
        <v>1372</v>
      </c>
      <c r="H119" s="818" t="s">
        <v>1373</v>
      </c>
      <c r="I119" s="832">
        <v>21.239999771118164</v>
      </c>
      <c r="J119" s="832">
        <v>50</v>
      </c>
      <c r="K119" s="833">
        <v>1062</v>
      </c>
    </row>
    <row r="120" spans="1:11" ht="14.45" customHeight="1" x14ac:dyDescent="0.2">
      <c r="A120" s="814" t="s">
        <v>542</v>
      </c>
      <c r="B120" s="815" t="s">
        <v>543</v>
      </c>
      <c r="C120" s="818" t="s">
        <v>556</v>
      </c>
      <c r="D120" s="846" t="s">
        <v>557</v>
      </c>
      <c r="E120" s="818" t="s">
        <v>1269</v>
      </c>
      <c r="F120" s="846" t="s">
        <v>1270</v>
      </c>
      <c r="G120" s="818" t="s">
        <v>1271</v>
      </c>
      <c r="H120" s="818" t="s">
        <v>1272</v>
      </c>
      <c r="I120" s="832">
        <v>0.30000001192092896</v>
      </c>
      <c r="J120" s="832">
        <v>800</v>
      </c>
      <c r="K120" s="833">
        <v>240</v>
      </c>
    </row>
    <row r="121" spans="1:11" ht="14.45" customHeight="1" x14ac:dyDescent="0.2">
      <c r="A121" s="814" t="s">
        <v>542</v>
      </c>
      <c r="B121" s="815" t="s">
        <v>543</v>
      </c>
      <c r="C121" s="818" t="s">
        <v>556</v>
      </c>
      <c r="D121" s="846" t="s">
        <v>557</v>
      </c>
      <c r="E121" s="818" t="s">
        <v>1269</v>
      </c>
      <c r="F121" s="846" t="s">
        <v>1270</v>
      </c>
      <c r="G121" s="818" t="s">
        <v>1277</v>
      </c>
      <c r="H121" s="818" t="s">
        <v>1278</v>
      </c>
      <c r="I121" s="832">
        <v>0.30666667222976685</v>
      </c>
      <c r="J121" s="832">
        <v>600</v>
      </c>
      <c r="K121" s="833">
        <v>184</v>
      </c>
    </row>
    <row r="122" spans="1:11" ht="14.45" customHeight="1" x14ac:dyDescent="0.2">
      <c r="A122" s="814" t="s">
        <v>542</v>
      </c>
      <c r="B122" s="815" t="s">
        <v>543</v>
      </c>
      <c r="C122" s="818" t="s">
        <v>556</v>
      </c>
      <c r="D122" s="846" t="s">
        <v>557</v>
      </c>
      <c r="E122" s="818" t="s">
        <v>1269</v>
      </c>
      <c r="F122" s="846" t="s">
        <v>1270</v>
      </c>
      <c r="G122" s="818" t="s">
        <v>1374</v>
      </c>
      <c r="H122" s="818" t="s">
        <v>1375</v>
      </c>
      <c r="I122" s="832">
        <v>0.68000000715255737</v>
      </c>
      <c r="J122" s="832">
        <v>200</v>
      </c>
      <c r="K122" s="833">
        <v>136</v>
      </c>
    </row>
    <row r="123" spans="1:11" ht="14.45" customHeight="1" x14ac:dyDescent="0.2">
      <c r="A123" s="814" t="s">
        <v>542</v>
      </c>
      <c r="B123" s="815" t="s">
        <v>543</v>
      </c>
      <c r="C123" s="818" t="s">
        <v>556</v>
      </c>
      <c r="D123" s="846" t="s">
        <v>557</v>
      </c>
      <c r="E123" s="818" t="s">
        <v>1269</v>
      </c>
      <c r="F123" s="846" t="s">
        <v>1270</v>
      </c>
      <c r="G123" s="818" t="s">
        <v>1279</v>
      </c>
      <c r="H123" s="818" t="s">
        <v>1280</v>
      </c>
      <c r="I123" s="832">
        <v>0.54000002145767212</v>
      </c>
      <c r="J123" s="832">
        <v>400</v>
      </c>
      <c r="K123" s="833">
        <v>216</v>
      </c>
    </row>
    <row r="124" spans="1:11" ht="14.45" customHeight="1" x14ac:dyDescent="0.2">
      <c r="A124" s="814" t="s">
        <v>542</v>
      </c>
      <c r="B124" s="815" t="s">
        <v>543</v>
      </c>
      <c r="C124" s="818" t="s">
        <v>556</v>
      </c>
      <c r="D124" s="846" t="s">
        <v>557</v>
      </c>
      <c r="E124" s="818" t="s">
        <v>1269</v>
      </c>
      <c r="F124" s="846" t="s">
        <v>1270</v>
      </c>
      <c r="G124" s="818" t="s">
        <v>1271</v>
      </c>
      <c r="H124" s="818" t="s">
        <v>1376</v>
      </c>
      <c r="I124" s="832">
        <v>0.3000000059604645</v>
      </c>
      <c r="J124" s="832">
        <v>1000</v>
      </c>
      <c r="K124" s="833">
        <v>301.22000122070313</v>
      </c>
    </row>
    <row r="125" spans="1:11" ht="14.45" customHeight="1" x14ac:dyDescent="0.2">
      <c r="A125" s="814" t="s">
        <v>542</v>
      </c>
      <c r="B125" s="815" t="s">
        <v>543</v>
      </c>
      <c r="C125" s="818" t="s">
        <v>556</v>
      </c>
      <c r="D125" s="846" t="s">
        <v>557</v>
      </c>
      <c r="E125" s="818" t="s">
        <v>1269</v>
      </c>
      <c r="F125" s="846" t="s">
        <v>1270</v>
      </c>
      <c r="G125" s="818" t="s">
        <v>1277</v>
      </c>
      <c r="H125" s="818" t="s">
        <v>1377</v>
      </c>
      <c r="I125" s="832">
        <v>0.30500000715255737</v>
      </c>
      <c r="J125" s="832">
        <v>1100</v>
      </c>
      <c r="K125" s="833">
        <v>335</v>
      </c>
    </row>
    <row r="126" spans="1:11" ht="14.45" customHeight="1" x14ac:dyDescent="0.2">
      <c r="A126" s="814" t="s">
        <v>542</v>
      </c>
      <c r="B126" s="815" t="s">
        <v>543</v>
      </c>
      <c r="C126" s="818" t="s">
        <v>556</v>
      </c>
      <c r="D126" s="846" t="s">
        <v>557</v>
      </c>
      <c r="E126" s="818" t="s">
        <v>1269</v>
      </c>
      <c r="F126" s="846" t="s">
        <v>1270</v>
      </c>
      <c r="G126" s="818" t="s">
        <v>1279</v>
      </c>
      <c r="H126" s="818" t="s">
        <v>1378</v>
      </c>
      <c r="I126" s="832">
        <v>0.55000001192092896</v>
      </c>
      <c r="J126" s="832">
        <v>100</v>
      </c>
      <c r="K126" s="833">
        <v>55</v>
      </c>
    </row>
    <row r="127" spans="1:11" ht="14.45" customHeight="1" x14ac:dyDescent="0.2">
      <c r="A127" s="814" t="s">
        <v>542</v>
      </c>
      <c r="B127" s="815" t="s">
        <v>543</v>
      </c>
      <c r="C127" s="818" t="s">
        <v>556</v>
      </c>
      <c r="D127" s="846" t="s">
        <v>557</v>
      </c>
      <c r="E127" s="818" t="s">
        <v>1269</v>
      </c>
      <c r="F127" s="846" t="s">
        <v>1270</v>
      </c>
      <c r="G127" s="818" t="s">
        <v>1282</v>
      </c>
      <c r="H127" s="818" t="s">
        <v>1283</v>
      </c>
      <c r="I127" s="832">
        <v>0.96833335359891259</v>
      </c>
      <c r="J127" s="832">
        <v>800</v>
      </c>
      <c r="K127" s="833">
        <v>774</v>
      </c>
    </row>
    <row r="128" spans="1:11" ht="14.45" customHeight="1" x14ac:dyDescent="0.2">
      <c r="A128" s="814" t="s">
        <v>542</v>
      </c>
      <c r="B128" s="815" t="s">
        <v>543</v>
      </c>
      <c r="C128" s="818" t="s">
        <v>556</v>
      </c>
      <c r="D128" s="846" t="s">
        <v>557</v>
      </c>
      <c r="E128" s="818" t="s">
        <v>1269</v>
      </c>
      <c r="F128" s="846" t="s">
        <v>1270</v>
      </c>
      <c r="G128" s="818" t="s">
        <v>1282</v>
      </c>
      <c r="H128" s="818" t="s">
        <v>1284</v>
      </c>
      <c r="I128" s="832">
        <v>0.96666665871938073</v>
      </c>
      <c r="J128" s="832">
        <v>300</v>
      </c>
      <c r="K128" s="833">
        <v>290.48000335693359</v>
      </c>
    </row>
    <row r="129" spans="1:11" ht="14.45" customHeight="1" x14ac:dyDescent="0.2">
      <c r="A129" s="814" t="s">
        <v>542</v>
      </c>
      <c r="B129" s="815" t="s">
        <v>543</v>
      </c>
      <c r="C129" s="818" t="s">
        <v>556</v>
      </c>
      <c r="D129" s="846" t="s">
        <v>557</v>
      </c>
      <c r="E129" s="818" t="s">
        <v>1291</v>
      </c>
      <c r="F129" s="846" t="s">
        <v>1292</v>
      </c>
      <c r="G129" s="818" t="s">
        <v>1379</v>
      </c>
      <c r="H129" s="818" t="s">
        <v>1380</v>
      </c>
      <c r="I129" s="832">
        <v>1.2200000286102295</v>
      </c>
      <c r="J129" s="832">
        <v>100</v>
      </c>
      <c r="K129" s="833">
        <v>122</v>
      </c>
    </row>
    <row r="130" spans="1:11" ht="14.45" customHeight="1" x14ac:dyDescent="0.2">
      <c r="A130" s="814" t="s">
        <v>542</v>
      </c>
      <c r="B130" s="815" t="s">
        <v>543</v>
      </c>
      <c r="C130" s="818" t="s">
        <v>556</v>
      </c>
      <c r="D130" s="846" t="s">
        <v>557</v>
      </c>
      <c r="E130" s="818" t="s">
        <v>1291</v>
      </c>
      <c r="F130" s="846" t="s">
        <v>1292</v>
      </c>
      <c r="G130" s="818" t="s">
        <v>1293</v>
      </c>
      <c r="H130" s="818" t="s">
        <v>1294</v>
      </c>
      <c r="I130" s="832">
        <v>0.63909090648997913</v>
      </c>
      <c r="J130" s="832">
        <v>9800</v>
      </c>
      <c r="K130" s="833">
        <v>6214</v>
      </c>
    </row>
    <row r="131" spans="1:11" ht="14.45" customHeight="1" x14ac:dyDescent="0.2">
      <c r="A131" s="814" t="s">
        <v>542</v>
      </c>
      <c r="B131" s="815" t="s">
        <v>543</v>
      </c>
      <c r="C131" s="818" t="s">
        <v>556</v>
      </c>
      <c r="D131" s="846" t="s">
        <v>557</v>
      </c>
      <c r="E131" s="818" t="s">
        <v>1291</v>
      </c>
      <c r="F131" s="846" t="s">
        <v>1292</v>
      </c>
      <c r="G131" s="818" t="s">
        <v>1295</v>
      </c>
      <c r="H131" s="818" t="s">
        <v>1296</v>
      </c>
      <c r="I131" s="832">
        <v>0.63909090648997913</v>
      </c>
      <c r="J131" s="832">
        <v>12800</v>
      </c>
      <c r="K131" s="833">
        <v>8164</v>
      </c>
    </row>
    <row r="132" spans="1:11" ht="14.45" customHeight="1" x14ac:dyDescent="0.2">
      <c r="A132" s="814" t="s">
        <v>542</v>
      </c>
      <c r="B132" s="815" t="s">
        <v>543</v>
      </c>
      <c r="C132" s="818" t="s">
        <v>556</v>
      </c>
      <c r="D132" s="846" t="s">
        <v>557</v>
      </c>
      <c r="E132" s="818" t="s">
        <v>1291</v>
      </c>
      <c r="F132" s="846" t="s">
        <v>1292</v>
      </c>
      <c r="G132" s="818" t="s">
        <v>1381</v>
      </c>
      <c r="H132" s="818" t="s">
        <v>1382</v>
      </c>
      <c r="I132" s="832">
        <v>0.69999998807907104</v>
      </c>
      <c r="J132" s="832">
        <v>400</v>
      </c>
      <c r="K132" s="833">
        <v>280</v>
      </c>
    </row>
    <row r="133" spans="1:11" ht="14.45" customHeight="1" x14ac:dyDescent="0.2">
      <c r="A133" s="814" t="s">
        <v>542</v>
      </c>
      <c r="B133" s="815" t="s">
        <v>543</v>
      </c>
      <c r="C133" s="818" t="s">
        <v>556</v>
      </c>
      <c r="D133" s="846" t="s">
        <v>557</v>
      </c>
      <c r="E133" s="818" t="s">
        <v>1291</v>
      </c>
      <c r="F133" s="846" t="s">
        <v>1292</v>
      </c>
      <c r="G133" s="818" t="s">
        <v>1379</v>
      </c>
      <c r="H133" s="818" t="s">
        <v>1383</v>
      </c>
      <c r="I133" s="832">
        <v>1.2200000286102295</v>
      </c>
      <c r="J133" s="832">
        <v>1000</v>
      </c>
      <c r="K133" s="833">
        <v>1220</v>
      </c>
    </row>
    <row r="134" spans="1:11" ht="14.45" customHeight="1" x14ac:dyDescent="0.2">
      <c r="A134" s="814" t="s">
        <v>542</v>
      </c>
      <c r="B134" s="815" t="s">
        <v>543</v>
      </c>
      <c r="C134" s="818" t="s">
        <v>556</v>
      </c>
      <c r="D134" s="846" t="s">
        <v>557</v>
      </c>
      <c r="E134" s="818" t="s">
        <v>1291</v>
      </c>
      <c r="F134" s="846" t="s">
        <v>1292</v>
      </c>
      <c r="G134" s="818" t="s">
        <v>1293</v>
      </c>
      <c r="H134" s="818" t="s">
        <v>1297</v>
      </c>
      <c r="I134" s="832">
        <v>0.62799999713897703</v>
      </c>
      <c r="J134" s="832">
        <v>3000</v>
      </c>
      <c r="K134" s="833">
        <v>1884</v>
      </c>
    </row>
    <row r="135" spans="1:11" ht="14.45" customHeight="1" x14ac:dyDescent="0.2">
      <c r="A135" s="814" t="s">
        <v>542</v>
      </c>
      <c r="B135" s="815" t="s">
        <v>543</v>
      </c>
      <c r="C135" s="818" t="s">
        <v>556</v>
      </c>
      <c r="D135" s="846" t="s">
        <v>557</v>
      </c>
      <c r="E135" s="818" t="s">
        <v>1291</v>
      </c>
      <c r="F135" s="846" t="s">
        <v>1292</v>
      </c>
      <c r="G135" s="818" t="s">
        <v>1295</v>
      </c>
      <c r="H135" s="818" t="s">
        <v>1298</v>
      </c>
      <c r="I135" s="832">
        <v>0.62833333015441895</v>
      </c>
      <c r="J135" s="832">
        <v>3600</v>
      </c>
      <c r="K135" s="833">
        <v>2258</v>
      </c>
    </row>
    <row r="136" spans="1:11" ht="14.45" customHeight="1" x14ac:dyDescent="0.2">
      <c r="A136" s="814" t="s">
        <v>542</v>
      </c>
      <c r="B136" s="815" t="s">
        <v>543</v>
      </c>
      <c r="C136" s="818" t="s">
        <v>556</v>
      </c>
      <c r="D136" s="846" t="s">
        <v>557</v>
      </c>
      <c r="E136" s="818" t="s">
        <v>1291</v>
      </c>
      <c r="F136" s="846" t="s">
        <v>1292</v>
      </c>
      <c r="G136" s="818" t="s">
        <v>1384</v>
      </c>
      <c r="H136" s="818" t="s">
        <v>1385</v>
      </c>
      <c r="I136" s="832">
        <v>0.62000000476837158</v>
      </c>
      <c r="J136" s="832">
        <v>340</v>
      </c>
      <c r="K136" s="833">
        <v>210.80000305175781</v>
      </c>
    </row>
    <row r="137" spans="1:11" ht="14.45" customHeight="1" x14ac:dyDescent="0.2">
      <c r="A137" s="814" t="s">
        <v>542</v>
      </c>
      <c r="B137" s="815" t="s">
        <v>543</v>
      </c>
      <c r="C137" s="818" t="s">
        <v>559</v>
      </c>
      <c r="D137" s="846" t="s">
        <v>560</v>
      </c>
      <c r="E137" s="818" t="s">
        <v>1200</v>
      </c>
      <c r="F137" s="846" t="s">
        <v>1201</v>
      </c>
      <c r="G137" s="818" t="s">
        <v>1204</v>
      </c>
      <c r="H137" s="818" t="s">
        <v>1205</v>
      </c>
      <c r="I137" s="832">
        <v>6.5300002098083496</v>
      </c>
      <c r="J137" s="832">
        <v>200</v>
      </c>
      <c r="K137" s="833">
        <v>1306</v>
      </c>
    </row>
    <row r="138" spans="1:11" ht="14.45" customHeight="1" x14ac:dyDescent="0.2">
      <c r="A138" s="814" t="s">
        <v>542</v>
      </c>
      <c r="B138" s="815" t="s">
        <v>543</v>
      </c>
      <c r="C138" s="818" t="s">
        <v>559</v>
      </c>
      <c r="D138" s="846" t="s">
        <v>560</v>
      </c>
      <c r="E138" s="818" t="s">
        <v>1200</v>
      </c>
      <c r="F138" s="846" t="s">
        <v>1201</v>
      </c>
      <c r="G138" s="818" t="s">
        <v>1210</v>
      </c>
      <c r="H138" s="818" t="s">
        <v>1304</v>
      </c>
      <c r="I138" s="832">
        <v>1.3799999952316284</v>
      </c>
      <c r="J138" s="832">
        <v>50</v>
      </c>
      <c r="K138" s="833">
        <v>69</v>
      </c>
    </row>
    <row r="139" spans="1:11" ht="14.45" customHeight="1" x14ac:dyDescent="0.2">
      <c r="A139" s="814" t="s">
        <v>542</v>
      </c>
      <c r="B139" s="815" t="s">
        <v>543</v>
      </c>
      <c r="C139" s="818" t="s">
        <v>559</v>
      </c>
      <c r="D139" s="846" t="s">
        <v>560</v>
      </c>
      <c r="E139" s="818" t="s">
        <v>1200</v>
      </c>
      <c r="F139" s="846" t="s">
        <v>1201</v>
      </c>
      <c r="G139" s="818" t="s">
        <v>1305</v>
      </c>
      <c r="H139" s="818" t="s">
        <v>1306</v>
      </c>
      <c r="I139" s="832">
        <v>13.020000457763672</v>
      </c>
      <c r="J139" s="832">
        <v>5</v>
      </c>
      <c r="K139" s="833">
        <v>65.099998474121094</v>
      </c>
    </row>
    <row r="140" spans="1:11" ht="14.45" customHeight="1" x14ac:dyDescent="0.2">
      <c r="A140" s="814" t="s">
        <v>542</v>
      </c>
      <c r="B140" s="815" t="s">
        <v>543</v>
      </c>
      <c r="C140" s="818" t="s">
        <v>559</v>
      </c>
      <c r="D140" s="846" t="s">
        <v>560</v>
      </c>
      <c r="E140" s="818" t="s">
        <v>1200</v>
      </c>
      <c r="F140" s="846" t="s">
        <v>1201</v>
      </c>
      <c r="G140" s="818" t="s">
        <v>1386</v>
      </c>
      <c r="H140" s="818" t="s">
        <v>1387</v>
      </c>
      <c r="I140" s="832">
        <v>0.85000002384185791</v>
      </c>
      <c r="J140" s="832">
        <v>20</v>
      </c>
      <c r="K140" s="833">
        <v>17</v>
      </c>
    </row>
    <row r="141" spans="1:11" ht="14.45" customHeight="1" x14ac:dyDescent="0.2">
      <c r="A141" s="814" t="s">
        <v>542</v>
      </c>
      <c r="B141" s="815" t="s">
        <v>543</v>
      </c>
      <c r="C141" s="818" t="s">
        <v>559</v>
      </c>
      <c r="D141" s="846" t="s">
        <v>560</v>
      </c>
      <c r="E141" s="818" t="s">
        <v>1200</v>
      </c>
      <c r="F141" s="846" t="s">
        <v>1201</v>
      </c>
      <c r="G141" s="818" t="s">
        <v>1307</v>
      </c>
      <c r="H141" s="818" t="s">
        <v>1308</v>
      </c>
      <c r="I141" s="832">
        <v>0.37999999523162842</v>
      </c>
      <c r="J141" s="832">
        <v>100</v>
      </c>
      <c r="K141" s="833">
        <v>38</v>
      </c>
    </row>
    <row r="142" spans="1:11" ht="14.45" customHeight="1" x14ac:dyDescent="0.2">
      <c r="A142" s="814" t="s">
        <v>542</v>
      </c>
      <c r="B142" s="815" t="s">
        <v>543</v>
      </c>
      <c r="C142" s="818" t="s">
        <v>559</v>
      </c>
      <c r="D142" s="846" t="s">
        <v>560</v>
      </c>
      <c r="E142" s="818" t="s">
        <v>1200</v>
      </c>
      <c r="F142" s="846" t="s">
        <v>1201</v>
      </c>
      <c r="G142" s="818" t="s">
        <v>1208</v>
      </c>
      <c r="H142" s="818" t="s">
        <v>1209</v>
      </c>
      <c r="I142" s="832">
        <v>13.079999923706055</v>
      </c>
      <c r="J142" s="832">
        <v>24</v>
      </c>
      <c r="K142" s="833">
        <v>313.92001342773438</v>
      </c>
    </row>
    <row r="143" spans="1:11" ht="14.45" customHeight="1" x14ac:dyDescent="0.2">
      <c r="A143" s="814" t="s">
        <v>542</v>
      </c>
      <c r="B143" s="815" t="s">
        <v>543</v>
      </c>
      <c r="C143" s="818" t="s">
        <v>559</v>
      </c>
      <c r="D143" s="846" t="s">
        <v>560</v>
      </c>
      <c r="E143" s="818" t="s">
        <v>1200</v>
      </c>
      <c r="F143" s="846" t="s">
        <v>1201</v>
      </c>
      <c r="G143" s="818" t="s">
        <v>1388</v>
      </c>
      <c r="H143" s="818" t="s">
        <v>1389</v>
      </c>
      <c r="I143" s="832">
        <v>7.5900001525878906</v>
      </c>
      <c r="J143" s="832">
        <v>2</v>
      </c>
      <c r="K143" s="833">
        <v>15.180000305175781</v>
      </c>
    </row>
    <row r="144" spans="1:11" ht="14.45" customHeight="1" x14ac:dyDescent="0.2">
      <c r="A144" s="814" t="s">
        <v>542</v>
      </c>
      <c r="B144" s="815" t="s">
        <v>543</v>
      </c>
      <c r="C144" s="818" t="s">
        <v>559</v>
      </c>
      <c r="D144" s="846" t="s">
        <v>560</v>
      </c>
      <c r="E144" s="818" t="s">
        <v>1200</v>
      </c>
      <c r="F144" s="846" t="s">
        <v>1201</v>
      </c>
      <c r="G144" s="818" t="s">
        <v>1390</v>
      </c>
      <c r="H144" s="818" t="s">
        <v>1391</v>
      </c>
      <c r="I144" s="832">
        <v>9.380000114440918</v>
      </c>
      <c r="J144" s="832">
        <v>1</v>
      </c>
      <c r="K144" s="833">
        <v>9.380000114440918</v>
      </c>
    </row>
    <row r="145" spans="1:11" ht="14.45" customHeight="1" x14ac:dyDescent="0.2">
      <c r="A145" s="814" t="s">
        <v>542</v>
      </c>
      <c r="B145" s="815" t="s">
        <v>543</v>
      </c>
      <c r="C145" s="818" t="s">
        <v>559</v>
      </c>
      <c r="D145" s="846" t="s">
        <v>560</v>
      </c>
      <c r="E145" s="818" t="s">
        <v>1200</v>
      </c>
      <c r="F145" s="846" t="s">
        <v>1201</v>
      </c>
      <c r="G145" s="818" t="s">
        <v>1310</v>
      </c>
      <c r="H145" s="818" t="s">
        <v>1311</v>
      </c>
      <c r="I145" s="832">
        <v>72.220001220703125</v>
      </c>
      <c r="J145" s="832">
        <v>8</v>
      </c>
      <c r="K145" s="833">
        <v>577.760009765625</v>
      </c>
    </row>
    <row r="146" spans="1:11" ht="14.45" customHeight="1" x14ac:dyDescent="0.2">
      <c r="A146" s="814" t="s">
        <v>542</v>
      </c>
      <c r="B146" s="815" t="s">
        <v>543</v>
      </c>
      <c r="C146" s="818" t="s">
        <v>559</v>
      </c>
      <c r="D146" s="846" t="s">
        <v>560</v>
      </c>
      <c r="E146" s="818" t="s">
        <v>1200</v>
      </c>
      <c r="F146" s="846" t="s">
        <v>1201</v>
      </c>
      <c r="G146" s="818" t="s">
        <v>1392</v>
      </c>
      <c r="H146" s="818" t="s">
        <v>1393</v>
      </c>
      <c r="I146" s="832">
        <v>19.969999313354492</v>
      </c>
      <c r="J146" s="832">
        <v>2</v>
      </c>
      <c r="K146" s="833">
        <v>39.930000305175781</v>
      </c>
    </row>
    <row r="147" spans="1:11" ht="14.45" customHeight="1" x14ac:dyDescent="0.2">
      <c r="A147" s="814" t="s">
        <v>542</v>
      </c>
      <c r="B147" s="815" t="s">
        <v>543</v>
      </c>
      <c r="C147" s="818" t="s">
        <v>559</v>
      </c>
      <c r="D147" s="846" t="s">
        <v>560</v>
      </c>
      <c r="E147" s="818" t="s">
        <v>1200</v>
      </c>
      <c r="F147" s="846" t="s">
        <v>1201</v>
      </c>
      <c r="G147" s="818" t="s">
        <v>1394</v>
      </c>
      <c r="H147" s="818" t="s">
        <v>1395</v>
      </c>
      <c r="I147" s="832">
        <v>25.25</v>
      </c>
      <c r="J147" s="832">
        <v>2</v>
      </c>
      <c r="K147" s="833">
        <v>50.490001678466797</v>
      </c>
    </row>
    <row r="148" spans="1:11" ht="14.45" customHeight="1" x14ac:dyDescent="0.2">
      <c r="A148" s="814" t="s">
        <v>542</v>
      </c>
      <c r="B148" s="815" t="s">
        <v>543</v>
      </c>
      <c r="C148" s="818" t="s">
        <v>559</v>
      </c>
      <c r="D148" s="846" t="s">
        <v>560</v>
      </c>
      <c r="E148" s="818" t="s">
        <v>1200</v>
      </c>
      <c r="F148" s="846" t="s">
        <v>1201</v>
      </c>
      <c r="G148" s="818" t="s">
        <v>1396</v>
      </c>
      <c r="H148" s="818" t="s">
        <v>1397</v>
      </c>
      <c r="I148" s="832">
        <v>10.119999885559082</v>
      </c>
      <c r="J148" s="832">
        <v>1</v>
      </c>
      <c r="K148" s="833">
        <v>10.119999885559082</v>
      </c>
    </row>
    <row r="149" spans="1:11" ht="14.45" customHeight="1" x14ac:dyDescent="0.2">
      <c r="A149" s="814" t="s">
        <v>542</v>
      </c>
      <c r="B149" s="815" t="s">
        <v>543</v>
      </c>
      <c r="C149" s="818" t="s">
        <v>559</v>
      </c>
      <c r="D149" s="846" t="s">
        <v>560</v>
      </c>
      <c r="E149" s="818" t="s">
        <v>1200</v>
      </c>
      <c r="F149" s="846" t="s">
        <v>1201</v>
      </c>
      <c r="G149" s="818" t="s">
        <v>1212</v>
      </c>
      <c r="H149" s="818" t="s">
        <v>1213</v>
      </c>
      <c r="I149" s="832">
        <v>30.806666692097981</v>
      </c>
      <c r="J149" s="832">
        <v>15</v>
      </c>
      <c r="K149" s="833">
        <v>459.34000015258789</v>
      </c>
    </row>
    <row r="150" spans="1:11" ht="14.45" customHeight="1" x14ac:dyDescent="0.2">
      <c r="A150" s="814" t="s">
        <v>542</v>
      </c>
      <c r="B150" s="815" t="s">
        <v>543</v>
      </c>
      <c r="C150" s="818" t="s">
        <v>559</v>
      </c>
      <c r="D150" s="846" t="s">
        <v>560</v>
      </c>
      <c r="E150" s="818" t="s">
        <v>1200</v>
      </c>
      <c r="F150" s="846" t="s">
        <v>1201</v>
      </c>
      <c r="G150" s="818" t="s">
        <v>1214</v>
      </c>
      <c r="H150" s="818" t="s">
        <v>1215</v>
      </c>
      <c r="I150" s="832">
        <v>260.29998779296875</v>
      </c>
      <c r="J150" s="832">
        <v>4</v>
      </c>
      <c r="K150" s="833">
        <v>1041.199951171875</v>
      </c>
    </row>
    <row r="151" spans="1:11" ht="14.45" customHeight="1" x14ac:dyDescent="0.2">
      <c r="A151" s="814" t="s">
        <v>542</v>
      </c>
      <c r="B151" s="815" t="s">
        <v>543</v>
      </c>
      <c r="C151" s="818" t="s">
        <v>559</v>
      </c>
      <c r="D151" s="846" t="s">
        <v>560</v>
      </c>
      <c r="E151" s="818" t="s">
        <v>1200</v>
      </c>
      <c r="F151" s="846" t="s">
        <v>1201</v>
      </c>
      <c r="G151" s="818" t="s">
        <v>1315</v>
      </c>
      <c r="H151" s="818" t="s">
        <v>1316</v>
      </c>
      <c r="I151" s="832">
        <v>10.350000381469727</v>
      </c>
      <c r="J151" s="832">
        <v>4</v>
      </c>
      <c r="K151" s="833">
        <v>41.400001525878906</v>
      </c>
    </row>
    <row r="152" spans="1:11" ht="14.45" customHeight="1" x14ac:dyDescent="0.2">
      <c r="A152" s="814" t="s">
        <v>542</v>
      </c>
      <c r="B152" s="815" t="s">
        <v>543</v>
      </c>
      <c r="C152" s="818" t="s">
        <v>559</v>
      </c>
      <c r="D152" s="846" t="s">
        <v>560</v>
      </c>
      <c r="E152" s="818" t="s">
        <v>1216</v>
      </c>
      <c r="F152" s="846" t="s">
        <v>1217</v>
      </c>
      <c r="G152" s="818" t="s">
        <v>1222</v>
      </c>
      <c r="H152" s="818" t="s">
        <v>1398</v>
      </c>
      <c r="I152" s="832">
        <v>2.3599998950958252</v>
      </c>
      <c r="J152" s="832">
        <v>6</v>
      </c>
      <c r="K152" s="833">
        <v>14.159999847412109</v>
      </c>
    </row>
    <row r="153" spans="1:11" ht="14.45" customHeight="1" x14ac:dyDescent="0.2">
      <c r="A153" s="814" t="s">
        <v>542</v>
      </c>
      <c r="B153" s="815" t="s">
        <v>543</v>
      </c>
      <c r="C153" s="818" t="s">
        <v>559</v>
      </c>
      <c r="D153" s="846" t="s">
        <v>560</v>
      </c>
      <c r="E153" s="818" t="s">
        <v>1216</v>
      </c>
      <c r="F153" s="846" t="s">
        <v>1217</v>
      </c>
      <c r="G153" s="818" t="s">
        <v>1229</v>
      </c>
      <c r="H153" s="818" t="s">
        <v>1230</v>
      </c>
      <c r="I153" s="832">
        <v>13.310000419616699</v>
      </c>
      <c r="J153" s="832">
        <v>10</v>
      </c>
      <c r="K153" s="833">
        <v>133.10000610351563</v>
      </c>
    </row>
    <row r="154" spans="1:11" ht="14.45" customHeight="1" x14ac:dyDescent="0.2">
      <c r="A154" s="814" t="s">
        <v>542</v>
      </c>
      <c r="B154" s="815" t="s">
        <v>543</v>
      </c>
      <c r="C154" s="818" t="s">
        <v>559</v>
      </c>
      <c r="D154" s="846" t="s">
        <v>560</v>
      </c>
      <c r="E154" s="818" t="s">
        <v>1216</v>
      </c>
      <c r="F154" s="846" t="s">
        <v>1217</v>
      </c>
      <c r="G154" s="818" t="s">
        <v>1237</v>
      </c>
      <c r="H154" s="818" t="s">
        <v>1238</v>
      </c>
      <c r="I154" s="832">
        <v>0.81999999284744263</v>
      </c>
      <c r="J154" s="832">
        <v>300</v>
      </c>
      <c r="K154" s="833">
        <v>246</v>
      </c>
    </row>
    <row r="155" spans="1:11" ht="14.45" customHeight="1" x14ac:dyDescent="0.2">
      <c r="A155" s="814" t="s">
        <v>542</v>
      </c>
      <c r="B155" s="815" t="s">
        <v>543</v>
      </c>
      <c r="C155" s="818" t="s">
        <v>559</v>
      </c>
      <c r="D155" s="846" t="s">
        <v>560</v>
      </c>
      <c r="E155" s="818" t="s">
        <v>1216</v>
      </c>
      <c r="F155" s="846" t="s">
        <v>1217</v>
      </c>
      <c r="G155" s="818" t="s">
        <v>1239</v>
      </c>
      <c r="H155" s="818" t="s">
        <v>1240</v>
      </c>
      <c r="I155" s="832">
        <v>1.0900000333786011</v>
      </c>
      <c r="J155" s="832">
        <v>300</v>
      </c>
      <c r="K155" s="833">
        <v>327</v>
      </c>
    </row>
    <row r="156" spans="1:11" ht="14.45" customHeight="1" x14ac:dyDescent="0.2">
      <c r="A156" s="814" t="s">
        <v>542</v>
      </c>
      <c r="B156" s="815" t="s">
        <v>543</v>
      </c>
      <c r="C156" s="818" t="s">
        <v>559</v>
      </c>
      <c r="D156" s="846" t="s">
        <v>560</v>
      </c>
      <c r="E156" s="818" t="s">
        <v>1216</v>
      </c>
      <c r="F156" s="846" t="s">
        <v>1217</v>
      </c>
      <c r="G156" s="818" t="s">
        <v>1399</v>
      </c>
      <c r="H156" s="818" t="s">
        <v>1400</v>
      </c>
      <c r="I156" s="832">
        <v>0.43000000715255737</v>
      </c>
      <c r="J156" s="832">
        <v>300</v>
      </c>
      <c r="K156" s="833">
        <v>129</v>
      </c>
    </row>
    <row r="157" spans="1:11" ht="14.45" customHeight="1" x14ac:dyDescent="0.2">
      <c r="A157" s="814" t="s">
        <v>542</v>
      </c>
      <c r="B157" s="815" t="s">
        <v>543</v>
      </c>
      <c r="C157" s="818" t="s">
        <v>559</v>
      </c>
      <c r="D157" s="846" t="s">
        <v>560</v>
      </c>
      <c r="E157" s="818" t="s">
        <v>1216</v>
      </c>
      <c r="F157" s="846" t="s">
        <v>1217</v>
      </c>
      <c r="G157" s="818" t="s">
        <v>1241</v>
      </c>
      <c r="H157" s="818" t="s">
        <v>1401</v>
      </c>
      <c r="I157" s="832">
        <v>0.47999998927116394</v>
      </c>
      <c r="J157" s="832">
        <v>200</v>
      </c>
      <c r="K157" s="833">
        <v>96</v>
      </c>
    </row>
    <row r="158" spans="1:11" ht="14.45" customHeight="1" x14ac:dyDescent="0.2">
      <c r="A158" s="814" t="s">
        <v>542</v>
      </c>
      <c r="B158" s="815" t="s">
        <v>543</v>
      </c>
      <c r="C158" s="818" t="s">
        <v>559</v>
      </c>
      <c r="D158" s="846" t="s">
        <v>560</v>
      </c>
      <c r="E158" s="818" t="s">
        <v>1216</v>
      </c>
      <c r="F158" s="846" t="s">
        <v>1217</v>
      </c>
      <c r="G158" s="818" t="s">
        <v>1241</v>
      </c>
      <c r="H158" s="818" t="s">
        <v>1402</v>
      </c>
      <c r="I158" s="832">
        <v>0.47999998927116394</v>
      </c>
      <c r="J158" s="832">
        <v>300</v>
      </c>
      <c r="K158" s="833">
        <v>144</v>
      </c>
    </row>
    <row r="159" spans="1:11" ht="14.45" customHeight="1" x14ac:dyDescent="0.2">
      <c r="A159" s="814" t="s">
        <v>542</v>
      </c>
      <c r="B159" s="815" t="s">
        <v>543</v>
      </c>
      <c r="C159" s="818" t="s">
        <v>559</v>
      </c>
      <c r="D159" s="846" t="s">
        <v>560</v>
      </c>
      <c r="E159" s="818" t="s">
        <v>1216</v>
      </c>
      <c r="F159" s="846" t="s">
        <v>1217</v>
      </c>
      <c r="G159" s="818" t="s">
        <v>1241</v>
      </c>
      <c r="H159" s="818" t="s">
        <v>1345</v>
      </c>
      <c r="I159" s="832">
        <v>0.47999998927116394</v>
      </c>
      <c r="J159" s="832">
        <v>200</v>
      </c>
      <c r="K159" s="833">
        <v>96</v>
      </c>
    </row>
    <row r="160" spans="1:11" ht="14.45" customHeight="1" x14ac:dyDescent="0.2">
      <c r="A160" s="814" t="s">
        <v>542</v>
      </c>
      <c r="B160" s="815" t="s">
        <v>543</v>
      </c>
      <c r="C160" s="818" t="s">
        <v>559</v>
      </c>
      <c r="D160" s="846" t="s">
        <v>560</v>
      </c>
      <c r="E160" s="818" t="s">
        <v>1216</v>
      </c>
      <c r="F160" s="846" t="s">
        <v>1217</v>
      </c>
      <c r="G160" s="818" t="s">
        <v>1241</v>
      </c>
      <c r="H160" s="818" t="s">
        <v>1242</v>
      </c>
      <c r="I160" s="832">
        <v>0.476666659116745</v>
      </c>
      <c r="J160" s="832">
        <v>2000</v>
      </c>
      <c r="K160" s="833">
        <v>954.34997940063477</v>
      </c>
    </row>
    <row r="161" spans="1:11" ht="14.45" customHeight="1" x14ac:dyDescent="0.2">
      <c r="A161" s="814" t="s">
        <v>542</v>
      </c>
      <c r="B161" s="815" t="s">
        <v>543</v>
      </c>
      <c r="C161" s="818" t="s">
        <v>559</v>
      </c>
      <c r="D161" s="846" t="s">
        <v>560</v>
      </c>
      <c r="E161" s="818" t="s">
        <v>1216</v>
      </c>
      <c r="F161" s="846" t="s">
        <v>1217</v>
      </c>
      <c r="G161" s="818" t="s">
        <v>1241</v>
      </c>
      <c r="H161" s="818" t="s">
        <v>1403</v>
      </c>
      <c r="I161" s="832">
        <v>0.47999998927116394</v>
      </c>
      <c r="J161" s="832">
        <v>400</v>
      </c>
      <c r="K161" s="833">
        <v>192</v>
      </c>
    </row>
    <row r="162" spans="1:11" ht="14.45" customHeight="1" x14ac:dyDescent="0.2">
      <c r="A162" s="814" t="s">
        <v>542</v>
      </c>
      <c r="B162" s="815" t="s">
        <v>543</v>
      </c>
      <c r="C162" s="818" t="s">
        <v>559</v>
      </c>
      <c r="D162" s="846" t="s">
        <v>560</v>
      </c>
      <c r="E162" s="818" t="s">
        <v>1216</v>
      </c>
      <c r="F162" s="846" t="s">
        <v>1217</v>
      </c>
      <c r="G162" s="818" t="s">
        <v>1346</v>
      </c>
      <c r="H162" s="818" t="s">
        <v>1347</v>
      </c>
      <c r="I162" s="832">
        <v>1.1200000047683716</v>
      </c>
      <c r="J162" s="832">
        <v>160</v>
      </c>
      <c r="K162" s="833">
        <v>179.19999694824219</v>
      </c>
    </row>
    <row r="163" spans="1:11" ht="14.45" customHeight="1" x14ac:dyDescent="0.2">
      <c r="A163" s="814" t="s">
        <v>542</v>
      </c>
      <c r="B163" s="815" t="s">
        <v>543</v>
      </c>
      <c r="C163" s="818" t="s">
        <v>559</v>
      </c>
      <c r="D163" s="846" t="s">
        <v>560</v>
      </c>
      <c r="E163" s="818" t="s">
        <v>1216</v>
      </c>
      <c r="F163" s="846" t="s">
        <v>1217</v>
      </c>
      <c r="G163" s="818" t="s">
        <v>1348</v>
      </c>
      <c r="H163" s="818" t="s">
        <v>1404</v>
      </c>
      <c r="I163" s="832">
        <v>1.6699999570846558</v>
      </c>
      <c r="J163" s="832">
        <v>200</v>
      </c>
      <c r="K163" s="833">
        <v>334</v>
      </c>
    </row>
    <row r="164" spans="1:11" ht="14.45" customHeight="1" x14ac:dyDescent="0.2">
      <c r="A164" s="814" t="s">
        <v>542</v>
      </c>
      <c r="B164" s="815" t="s">
        <v>543</v>
      </c>
      <c r="C164" s="818" t="s">
        <v>559</v>
      </c>
      <c r="D164" s="846" t="s">
        <v>560</v>
      </c>
      <c r="E164" s="818" t="s">
        <v>1216</v>
      </c>
      <c r="F164" s="846" t="s">
        <v>1217</v>
      </c>
      <c r="G164" s="818" t="s">
        <v>1348</v>
      </c>
      <c r="H164" s="818" t="s">
        <v>1405</v>
      </c>
      <c r="I164" s="832">
        <v>1.6799999475479126</v>
      </c>
      <c r="J164" s="832">
        <v>200</v>
      </c>
      <c r="K164" s="833">
        <v>336</v>
      </c>
    </row>
    <row r="165" spans="1:11" ht="14.45" customHeight="1" x14ac:dyDescent="0.2">
      <c r="A165" s="814" t="s">
        <v>542</v>
      </c>
      <c r="B165" s="815" t="s">
        <v>543</v>
      </c>
      <c r="C165" s="818" t="s">
        <v>559</v>
      </c>
      <c r="D165" s="846" t="s">
        <v>560</v>
      </c>
      <c r="E165" s="818" t="s">
        <v>1216</v>
      </c>
      <c r="F165" s="846" t="s">
        <v>1217</v>
      </c>
      <c r="G165" s="818" t="s">
        <v>1350</v>
      </c>
      <c r="H165" s="818" t="s">
        <v>1351</v>
      </c>
      <c r="I165" s="832">
        <v>0.57999998331069946</v>
      </c>
      <c r="J165" s="832">
        <v>1200</v>
      </c>
      <c r="K165" s="833">
        <v>696</v>
      </c>
    </row>
    <row r="166" spans="1:11" ht="14.45" customHeight="1" x14ac:dyDescent="0.2">
      <c r="A166" s="814" t="s">
        <v>542</v>
      </c>
      <c r="B166" s="815" t="s">
        <v>543</v>
      </c>
      <c r="C166" s="818" t="s">
        <v>559</v>
      </c>
      <c r="D166" s="846" t="s">
        <v>560</v>
      </c>
      <c r="E166" s="818" t="s">
        <v>1216</v>
      </c>
      <c r="F166" s="846" t="s">
        <v>1217</v>
      </c>
      <c r="G166" s="818" t="s">
        <v>1245</v>
      </c>
      <c r="H166" s="818" t="s">
        <v>1406</v>
      </c>
      <c r="I166" s="832">
        <v>0.67000001668930054</v>
      </c>
      <c r="J166" s="832">
        <v>300</v>
      </c>
      <c r="K166" s="833">
        <v>201</v>
      </c>
    </row>
    <row r="167" spans="1:11" ht="14.45" customHeight="1" x14ac:dyDescent="0.2">
      <c r="A167" s="814" t="s">
        <v>542</v>
      </c>
      <c r="B167" s="815" t="s">
        <v>543</v>
      </c>
      <c r="C167" s="818" t="s">
        <v>559</v>
      </c>
      <c r="D167" s="846" t="s">
        <v>560</v>
      </c>
      <c r="E167" s="818" t="s">
        <v>1216</v>
      </c>
      <c r="F167" s="846" t="s">
        <v>1217</v>
      </c>
      <c r="G167" s="818" t="s">
        <v>1361</v>
      </c>
      <c r="H167" s="818" t="s">
        <v>1362</v>
      </c>
      <c r="I167" s="832">
        <v>1.5499999523162842</v>
      </c>
      <c r="J167" s="832">
        <v>100</v>
      </c>
      <c r="K167" s="833">
        <v>155</v>
      </c>
    </row>
    <row r="168" spans="1:11" ht="14.45" customHeight="1" x14ac:dyDescent="0.2">
      <c r="A168" s="814" t="s">
        <v>542</v>
      </c>
      <c r="B168" s="815" t="s">
        <v>543</v>
      </c>
      <c r="C168" s="818" t="s">
        <v>559</v>
      </c>
      <c r="D168" s="846" t="s">
        <v>560</v>
      </c>
      <c r="E168" s="818" t="s">
        <v>1216</v>
      </c>
      <c r="F168" s="846" t="s">
        <v>1217</v>
      </c>
      <c r="G168" s="818" t="s">
        <v>1239</v>
      </c>
      <c r="H168" s="818" t="s">
        <v>1243</v>
      </c>
      <c r="I168" s="832">
        <v>1.0850000381469727</v>
      </c>
      <c r="J168" s="832">
        <v>400</v>
      </c>
      <c r="K168" s="833">
        <v>434</v>
      </c>
    </row>
    <row r="169" spans="1:11" ht="14.45" customHeight="1" x14ac:dyDescent="0.2">
      <c r="A169" s="814" t="s">
        <v>542</v>
      </c>
      <c r="B169" s="815" t="s">
        <v>543</v>
      </c>
      <c r="C169" s="818" t="s">
        <v>559</v>
      </c>
      <c r="D169" s="846" t="s">
        <v>560</v>
      </c>
      <c r="E169" s="818" t="s">
        <v>1216</v>
      </c>
      <c r="F169" s="846" t="s">
        <v>1217</v>
      </c>
      <c r="G169" s="818" t="s">
        <v>1241</v>
      </c>
      <c r="H169" s="818" t="s">
        <v>1244</v>
      </c>
      <c r="I169" s="832">
        <v>0.47999998927116394</v>
      </c>
      <c r="J169" s="832">
        <v>1700</v>
      </c>
      <c r="K169" s="833">
        <v>816</v>
      </c>
    </row>
    <row r="170" spans="1:11" ht="14.45" customHeight="1" x14ac:dyDescent="0.2">
      <c r="A170" s="814" t="s">
        <v>542</v>
      </c>
      <c r="B170" s="815" t="s">
        <v>543</v>
      </c>
      <c r="C170" s="818" t="s">
        <v>559</v>
      </c>
      <c r="D170" s="846" t="s">
        <v>560</v>
      </c>
      <c r="E170" s="818" t="s">
        <v>1216</v>
      </c>
      <c r="F170" s="846" t="s">
        <v>1217</v>
      </c>
      <c r="G170" s="818" t="s">
        <v>1245</v>
      </c>
      <c r="H170" s="818" t="s">
        <v>1246</v>
      </c>
      <c r="I170" s="832">
        <v>0.67250001430511475</v>
      </c>
      <c r="J170" s="832">
        <v>1200</v>
      </c>
      <c r="K170" s="833">
        <v>808</v>
      </c>
    </row>
    <row r="171" spans="1:11" ht="14.45" customHeight="1" x14ac:dyDescent="0.2">
      <c r="A171" s="814" t="s">
        <v>542</v>
      </c>
      <c r="B171" s="815" t="s">
        <v>543</v>
      </c>
      <c r="C171" s="818" t="s">
        <v>559</v>
      </c>
      <c r="D171" s="846" t="s">
        <v>560</v>
      </c>
      <c r="E171" s="818" t="s">
        <v>1216</v>
      </c>
      <c r="F171" s="846" t="s">
        <v>1217</v>
      </c>
      <c r="G171" s="818" t="s">
        <v>1353</v>
      </c>
      <c r="H171" s="818" t="s">
        <v>1407</v>
      </c>
      <c r="I171" s="832">
        <v>2.75</v>
      </c>
      <c r="J171" s="832">
        <v>100</v>
      </c>
      <c r="K171" s="833">
        <v>275</v>
      </c>
    </row>
    <row r="172" spans="1:11" ht="14.45" customHeight="1" x14ac:dyDescent="0.2">
      <c r="A172" s="814" t="s">
        <v>542</v>
      </c>
      <c r="B172" s="815" t="s">
        <v>543</v>
      </c>
      <c r="C172" s="818" t="s">
        <v>559</v>
      </c>
      <c r="D172" s="846" t="s">
        <v>560</v>
      </c>
      <c r="E172" s="818" t="s">
        <v>1216</v>
      </c>
      <c r="F172" s="846" t="s">
        <v>1217</v>
      </c>
      <c r="G172" s="818" t="s">
        <v>1368</v>
      </c>
      <c r="H172" s="818" t="s">
        <v>1369</v>
      </c>
      <c r="I172" s="832">
        <v>0.47999998927116394</v>
      </c>
      <c r="J172" s="832">
        <v>200</v>
      </c>
      <c r="K172" s="833">
        <v>96</v>
      </c>
    </row>
    <row r="173" spans="1:11" ht="14.45" customHeight="1" x14ac:dyDescent="0.2">
      <c r="A173" s="814" t="s">
        <v>542</v>
      </c>
      <c r="B173" s="815" t="s">
        <v>543</v>
      </c>
      <c r="C173" s="818" t="s">
        <v>559</v>
      </c>
      <c r="D173" s="846" t="s">
        <v>560</v>
      </c>
      <c r="E173" s="818" t="s">
        <v>1269</v>
      </c>
      <c r="F173" s="846" t="s">
        <v>1270</v>
      </c>
      <c r="G173" s="818" t="s">
        <v>1271</v>
      </c>
      <c r="H173" s="818" t="s">
        <v>1272</v>
      </c>
      <c r="I173" s="832">
        <v>0.3033333420753479</v>
      </c>
      <c r="J173" s="832">
        <v>1900</v>
      </c>
      <c r="K173" s="833">
        <v>584</v>
      </c>
    </row>
    <row r="174" spans="1:11" ht="14.45" customHeight="1" x14ac:dyDescent="0.2">
      <c r="A174" s="814" t="s">
        <v>542</v>
      </c>
      <c r="B174" s="815" t="s">
        <v>543</v>
      </c>
      <c r="C174" s="818" t="s">
        <v>559</v>
      </c>
      <c r="D174" s="846" t="s">
        <v>560</v>
      </c>
      <c r="E174" s="818" t="s">
        <v>1269</v>
      </c>
      <c r="F174" s="846" t="s">
        <v>1270</v>
      </c>
      <c r="G174" s="818" t="s">
        <v>1277</v>
      </c>
      <c r="H174" s="818" t="s">
        <v>1278</v>
      </c>
      <c r="I174" s="832">
        <v>0.3033333420753479</v>
      </c>
      <c r="J174" s="832">
        <v>2500</v>
      </c>
      <c r="K174" s="833">
        <v>758</v>
      </c>
    </row>
    <row r="175" spans="1:11" ht="14.45" customHeight="1" x14ac:dyDescent="0.2">
      <c r="A175" s="814" t="s">
        <v>542</v>
      </c>
      <c r="B175" s="815" t="s">
        <v>543</v>
      </c>
      <c r="C175" s="818" t="s">
        <v>559</v>
      </c>
      <c r="D175" s="846" t="s">
        <v>560</v>
      </c>
      <c r="E175" s="818" t="s">
        <v>1269</v>
      </c>
      <c r="F175" s="846" t="s">
        <v>1270</v>
      </c>
      <c r="G175" s="818" t="s">
        <v>1374</v>
      </c>
      <c r="H175" s="818" t="s">
        <v>1375</v>
      </c>
      <c r="I175" s="832">
        <v>0.67500001192092896</v>
      </c>
      <c r="J175" s="832">
        <v>500</v>
      </c>
      <c r="K175" s="833">
        <v>338.25</v>
      </c>
    </row>
    <row r="176" spans="1:11" ht="14.45" customHeight="1" x14ac:dyDescent="0.2">
      <c r="A176" s="814" t="s">
        <v>542</v>
      </c>
      <c r="B176" s="815" t="s">
        <v>543</v>
      </c>
      <c r="C176" s="818" t="s">
        <v>559</v>
      </c>
      <c r="D176" s="846" t="s">
        <v>560</v>
      </c>
      <c r="E176" s="818" t="s">
        <v>1269</v>
      </c>
      <c r="F176" s="846" t="s">
        <v>1270</v>
      </c>
      <c r="G176" s="818" t="s">
        <v>1279</v>
      </c>
      <c r="H176" s="818" t="s">
        <v>1280</v>
      </c>
      <c r="I176" s="832">
        <v>0.54500001668930054</v>
      </c>
      <c r="J176" s="832">
        <v>700</v>
      </c>
      <c r="K176" s="833">
        <v>380</v>
      </c>
    </row>
    <row r="177" spans="1:11" ht="14.45" customHeight="1" x14ac:dyDescent="0.2">
      <c r="A177" s="814" t="s">
        <v>542</v>
      </c>
      <c r="B177" s="815" t="s">
        <v>543</v>
      </c>
      <c r="C177" s="818" t="s">
        <v>559</v>
      </c>
      <c r="D177" s="846" t="s">
        <v>560</v>
      </c>
      <c r="E177" s="818" t="s">
        <v>1269</v>
      </c>
      <c r="F177" s="846" t="s">
        <v>1270</v>
      </c>
      <c r="G177" s="818" t="s">
        <v>1271</v>
      </c>
      <c r="H177" s="818" t="s">
        <v>1376</v>
      </c>
      <c r="I177" s="832">
        <v>0.30500000715255737</v>
      </c>
      <c r="J177" s="832">
        <v>200</v>
      </c>
      <c r="K177" s="833">
        <v>61</v>
      </c>
    </row>
    <row r="178" spans="1:11" ht="14.45" customHeight="1" x14ac:dyDescent="0.2">
      <c r="A178" s="814" t="s">
        <v>542</v>
      </c>
      <c r="B178" s="815" t="s">
        <v>543</v>
      </c>
      <c r="C178" s="818" t="s">
        <v>559</v>
      </c>
      <c r="D178" s="846" t="s">
        <v>560</v>
      </c>
      <c r="E178" s="818" t="s">
        <v>1269</v>
      </c>
      <c r="F178" s="846" t="s">
        <v>1270</v>
      </c>
      <c r="G178" s="818" t="s">
        <v>1277</v>
      </c>
      <c r="H178" s="818" t="s">
        <v>1377</v>
      </c>
      <c r="I178" s="832">
        <v>0.30000001192092896</v>
      </c>
      <c r="J178" s="832">
        <v>2200</v>
      </c>
      <c r="K178" s="833">
        <v>660</v>
      </c>
    </row>
    <row r="179" spans="1:11" ht="14.45" customHeight="1" x14ac:dyDescent="0.2">
      <c r="A179" s="814" t="s">
        <v>542</v>
      </c>
      <c r="B179" s="815" t="s">
        <v>543</v>
      </c>
      <c r="C179" s="818" t="s">
        <v>559</v>
      </c>
      <c r="D179" s="846" t="s">
        <v>560</v>
      </c>
      <c r="E179" s="818" t="s">
        <v>1269</v>
      </c>
      <c r="F179" s="846" t="s">
        <v>1270</v>
      </c>
      <c r="G179" s="818" t="s">
        <v>1279</v>
      </c>
      <c r="H179" s="818" t="s">
        <v>1378</v>
      </c>
      <c r="I179" s="832">
        <v>0.54000002145767212</v>
      </c>
      <c r="J179" s="832">
        <v>100</v>
      </c>
      <c r="K179" s="833">
        <v>54</v>
      </c>
    </row>
    <row r="180" spans="1:11" ht="14.45" customHeight="1" x14ac:dyDescent="0.2">
      <c r="A180" s="814" t="s">
        <v>542</v>
      </c>
      <c r="B180" s="815" t="s">
        <v>543</v>
      </c>
      <c r="C180" s="818" t="s">
        <v>559</v>
      </c>
      <c r="D180" s="846" t="s">
        <v>560</v>
      </c>
      <c r="E180" s="818" t="s">
        <v>1269</v>
      </c>
      <c r="F180" s="846" t="s">
        <v>1270</v>
      </c>
      <c r="G180" s="818" t="s">
        <v>1282</v>
      </c>
      <c r="H180" s="818" t="s">
        <v>1283</v>
      </c>
      <c r="I180" s="832">
        <v>0.96875002235174179</v>
      </c>
      <c r="J180" s="832">
        <v>3300</v>
      </c>
      <c r="K180" s="833">
        <v>3197</v>
      </c>
    </row>
    <row r="181" spans="1:11" ht="14.45" customHeight="1" x14ac:dyDescent="0.2">
      <c r="A181" s="814" t="s">
        <v>542</v>
      </c>
      <c r="B181" s="815" t="s">
        <v>543</v>
      </c>
      <c r="C181" s="818" t="s">
        <v>559</v>
      </c>
      <c r="D181" s="846" t="s">
        <v>560</v>
      </c>
      <c r="E181" s="818" t="s">
        <v>1269</v>
      </c>
      <c r="F181" s="846" t="s">
        <v>1270</v>
      </c>
      <c r="G181" s="818" t="s">
        <v>1282</v>
      </c>
      <c r="H181" s="818" t="s">
        <v>1284</v>
      </c>
      <c r="I181" s="832">
        <v>0.97200002670288088</v>
      </c>
      <c r="J181" s="832">
        <v>2100</v>
      </c>
      <c r="K181" s="833">
        <v>2038</v>
      </c>
    </row>
    <row r="182" spans="1:11" ht="14.45" customHeight="1" x14ac:dyDescent="0.2">
      <c r="A182" s="814" t="s">
        <v>542</v>
      </c>
      <c r="B182" s="815" t="s">
        <v>543</v>
      </c>
      <c r="C182" s="818" t="s">
        <v>559</v>
      </c>
      <c r="D182" s="846" t="s">
        <v>560</v>
      </c>
      <c r="E182" s="818" t="s">
        <v>1291</v>
      </c>
      <c r="F182" s="846" t="s">
        <v>1292</v>
      </c>
      <c r="G182" s="818" t="s">
        <v>1293</v>
      </c>
      <c r="H182" s="818" t="s">
        <v>1294</v>
      </c>
      <c r="I182" s="832">
        <v>0.62999999523162842</v>
      </c>
      <c r="J182" s="832">
        <v>1600</v>
      </c>
      <c r="K182" s="833">
        <v>1008</v>
      </c>
    </row>
    <row r="183" spans="1:11" ht="14.45" customHeight="1" x14ac:dyDescent="0.2">
      <c r="A183" s="814" t="s">
        <v>542</v>
      </c>
      <c r="B183" s="815" t="s">
        <v>543</v>
      </c>
      <c r="C183" s="818" t="s">
        <v>559</v>
      </c>
      <c r="D183" s="846" t="s">
        <v>560</v>
      </c>
      <c r="E183" s="818" t="s">
        <v>1291</v>
      </c>
      <c r="F183" s="846" t="s">
        <v>1292</v>
      </c>
      <c r="G183" s="818" t="s">
        <v>1295</v>
      </c>
      <c r="H183" s="818" t="s">
        <v>1296</v>
      </c>
      <c r="I183" s="832">
        <v>0.64666666587193811</v>
      </c>
      <c r="J183" s="832">
        <v>2200</v>
      </c>
      <c r="K183" s="833">
        <v>1448</v>
      </c>
    </row>
    <row r="184" spans="1:11" ht="14.45" customHeight="1" x14ac:dyDescent="0.2">
      <c r="A184" s="814" t="s">
        <v>542</v>
      </c>
      <c r="B184" s="815" t="s">
        <v>543</v>
      </c>
      <c r="C184" s="818" t="s">
        <v>559</v>
      </c>
      <c r="D184" s="846" t="s">
        <v>560</v>
      </c>
      <c r="E184" s="818" t="s">
        <v>1291</v>
      </c>
      <c r="F184" s="846" t="s">
        <v>1292</v>
      </c>
      <c r="G184" s="818" t="s">
        <v>1293</v>
      </c>
      <c r="H184" s="818" t="s">
        <v>1297</v>
      </c>
      <c r="I184" s="832">
        <v>0.62666666507720947</v>
      </c>
      <c r="J184" s="832">
        <v>800</v>
      </c>
      <c r="K184" s="833">
        <v>500</v>
      </c>
    </row>
    <row r="185" spans="1:11" ht="14.45" customHeight="1" x14ac:dyDescent="0.2">
      <c r="A185" s="814" t="s">
        <v>542</v>
      </c>
      <c r="B185" s="815" t="s">
        <v>543</v>
      </c>
      <c r="C185" s="818" t="s">
        <v>559</v>
      </c>
      <c r="D185" s="846" t="s">
        <v>560</v>
      </c>
      <c r="E185" s="818" t="s">
        <v>1291</v>
      </c>
      <c r="F185" s="846" t="s">
        <v>1292</v>
      </c>
      <c r="G185" s="818" t="s">
        <v>1295</v>
      </c>
      <c r="H185" s="818" t="s">
        <v>1298</v>
      </c>
      <c r="I185" s="832">
        <v>0.62666666507720947</v>
      </c>
      <c r="J185" s="832">
        <v>1200</v>
      </c>
      <c r="K185" s="833">
        <v>752</v>
      </c>
    </row>
    <row r="186" spans="1:11" ht="14.45" customHeight="1" x14ac:dyDescent="0.2">
      <c r="A186" s="814" t="s">
        <v>542</v>
      </c>
      <c r="B186" s="815" t="s">
        <v>543</v>
      </c>
      <c r="C186" s="818" t="s">
        <v>562</v>
      </c>
      <c r="D186" s="846" t="s">
        <v>563</v>
      </c>
      <c r="E186" s="818" t="s">
        <v>1299</v>
      </c>
      <c r="F186" s="846" t="s">
        <v>1300</v>
      </c>
      <c r="G186" s="818" t="s">
        <v>1408</v>
      </c>
      <c r="H186" s="818" t="s">
        <v>1409</v>
      </c>
      <c r="I186" s="832">
        <v>90.75</v>
      </c>
      <c r="J186" s="832">
        <v>1</v>
      </c>
      <c r="K186" s="833">
        <v>90.75</v>
      </c>
    </row>
    <row r="187" spans="1:11" ht="14.45" customHeight="1" x14ac:dyDescent="0.2">
      <c r="A187" s="814" t="s">
        <v>542</v>
      </c>
      <c r="B187" s="815" t="s">
        <v>543</v>
      </c>
      <c r="C187" s="818" t="s">
        <v>562</v>
      </c>
      <c r="D187" s="846" t="s">
        <v>563</v>
      </c>
      <c r="E187" s="818" t="s">
        <v>1299</v>
      </c>
      <c r="F187" s="846" t="s">
        <v>1300</v>
      </c>
      <c r="G187" s="818" t="s">
        <v>1410</v>
      </c>
      <c r="H187" s="818" t="s">
        <v>1411</v>
      </c>
      <c r="I187" s="832">
        <v>238.5</v>
      </c>
      <c r="J187" s="832">
        <v>1</v>
      </c>
      <c r="K187" s="833">
        <v>238.5</v>
      </c>
    </row>
    <row r="188" spans="1:11" ht="14.45" customHeight="1" x14ac:dyDescent="0.2">
      <c r="A188" s="814" t="s">
        <v>542</v>
      </c>
      <c r="B188" s="815" t="s">
        <v>543</v>
      </c>
      <c r="C188" s="818" t="s">
        <v>562</v>
      </c>
      <c r="D188" s="846" t="s">
        <v>563</v>
      </c>
      <c r="E188" s="818" t="s">
        <v>1200</v>
      </c>
      <c r="F188" s="846" t="s">
        <v>1201</v>
      </c>
      <c r="G188" s="818" t="s">
        <v>1412</v>
      </c>
      <c r="H188" s="818" t="s">
        <v>1413</v>
      </c>
      <c r="I188" s="832">
        <v>1.1799999475479126</v>
      </c>
      <c r="J188" s="832">
        <v>30</v>
      </c>
      <c r="K188" s="833">
        <v>35.400001525878906</v>
      </c>
    </row>
    <row r="189" spans="1:11" ht="14.45" customHeight="1" x14ac:dyDescent="0.2">
      <c r="A189" s="814" t="s">
        <v>542</v>
      </c>
      <c r="B189" s="815" t="s">
        <v>543</v>
      </c>
      <c r="C189" s="818" t="s">
        <v>562</v>
      </c>
      <c r="D189" s="846" t="s">
        <v>563</v>
      </c>
      <c r="E189" s="818" t="s">
        <v>1200</v>
      </c>
      <c r="F189" s="846" t="s">
        <v>1201</v>
      </c>
      <c r="G189" s="818" t="s">
        <v>1204</v>
      </c>
      <c r="H189" s="818" t="s">
        <v>1205</v>
      </c>
      <c r="I189" s="832">
        <v>6.5300002098083496</v>
      </c>
      <c r="J189" s="832">
        <v>400</v>
      </c>
      <c r="K189" s="833">
        <v>2612</v>
      </c>
    </row>
    <row r="190" spans="1:11" ht="14.45" customHeight="1" x14ac:dyDescent="0.2">
      <c r="A190" s="814" t="s">
        <v>542</v>
      </c>
      <c r="B190" s="815" t="s">
        <v>543</v>
      </c>
      <c r="C190" s="818" t="s">
        <v>562</v>
      </c>
      <c r="D190" s="846" t="s">
        <v>563</v>
      </c>
      <c r="E190" s="818" t="s">
        <v>1200</v>
      </c>
      <c r="F190" s="846" t="s">
        <v>1201</v>
      </c>
      <c r="G190" s="818" t="s">
        <v>1210</v>
      </c>
      <c r="H190" s="818" t="s">
        <v>1304</v>
      </c>
      <c r="I190" s="832">
        <v>1.3799999952316284</v>
      </c>
      <c r="J190" s="832">
        <v>50</v>
      </c>
      <c r="K190" s="833">
        <v>69</v>
      </c>
    </row>
    <row r="191" spans="1:11" ht="14.45" customHeight="1" x14ac:dyDescent="0.2">
      <c r="A191" s="814" t="s">
        <v>542</v>
      </c>
      <c r="B191" s="815" t="s">
        <v>543</v>
      </c>
      <c r="C191" s="818" t="s">
        <v>562</v>
      </c>
      <c r="D191" s="846" t="s">
        <v>563</v>
      </c>
      <c r="E191" s="818" t="s">
        <v>1200</v>
      </c>
      <c r="F191" s="846" t="s">
        <v>1201</v>
      </c>
      <c r="G191" s="818" t="s">
        <v>1305</v>
      </c>
      <c r="H191" s="818" t="s">
        <v>1306</v>
      </c>
      <c r="I191" s="832">
        <v>13.010000228881836</v>
      </c>
      <c r="J191" s="832">
        <v>5</v>
      </c>
      <c r="K191" s="833">
        <v>65.050003051757813</v>
      </c>
    </row>
    <row r="192" spans="1:11" ht="14.45" customHeight="1" x14ac:dyDescent="0.2">
      <c r="A192" s="814" t="s">
        <v>542</v>
      </c>
      <c r="B192" s="815" t="s">
        <v>543</v>
      </c>
      <c r="C192" s="818" t="s">
        <v>562</v>
      </c>
      <c r="D192" s="846" t="s">
        <v>563</v>
      </c>
      <c r="E192" s="818" t="s">
        <v>1200</v>
      </c>
      <c r="F192" s="846" t="s">
        <v>1201</v>
      </c>
      <c r="G192" s="818" t="s">
        <v>1208</v>
      </c>
      <c r="H192" s="818" t="s">
        <v>1209</v>
      </c>
      <c r="I192" s="832">
        <v>13.081111060248482</v>
      </c>
      <c r="J192" s="832">
        <v>204</v>
      </c>
      <c r="K192" s="833">
        <v>2668.5600738525391</v>
      </c>
    </row>
    <row r="193" spans="1:11" ht="14.45" customHeight="1" x14ac:dyDescent="0.2">
      <c r="A193" s="814" t="s">
        <v>542</v>
      </c>
      <c r="B193" s="815" t="s">
        <v>543</v>
      </c>
      <c r="C193" s="818" t="s">
        <v>562</v>
      </c>
      <c r="D193" s="846" t="s">
        <v>563</v>
      </c>
      <c r="E193" s="818" t="s">
        <v>1200</v>
      </c>
      <c r="F193" s="846" t="s">
        <v>1201</v>
      </c>
      <c r="G193" s="818" t="s">
        <v>1414</v>
      </c>
      <c r="H193" s="818" t="s">
        <v>1415</v>
      </c>
      <c r="I193" s="832">
        <v>15.029999732971191</v>
      </c>
      <c r="J193" s="832">
        <v>2</v>
      </c>
      <c r="K193" s="833">
        <v>30.059999465942383</v>
      </c>
    </row>
    <row r="194" spans="1:11" ht="14.45" customHeight="1" x14ac:dyDescent="0.2">
      <c r="A194" s="814" t="s">
        <v>542</v>
      </c>
      <c r="B194" s="815" t="s">
        <v>543</v>
      </c>
      <c r="C194" s="818" t="s">
        <v>562</v>
      </c>
      <c r="D194" s="846" t="s">
        <v>563</v>
      </c>
      <c r="E194" s="818" t="s">
        <v>1200</v>
      </c>
      <c r="F194" s="846" t="s">
        <v>1201</v>
      </c>
      <c r="G194" s="818" t="s">
        <v>1307</v>
      </c>
      <c r="H194" s="818" t="s">
        <v>1416</v>
      </c>
      <c r="I194" s="832">
        <v>0.37999999523162842</v>
      </c>
      <c r="J194" s="832">
        <v>50</v>
      </c>
      <c r="K194" s="833">
        <v>19</v>
      </c>
    </row>
    <row r="195" spans="1:11" ht="14.45" customHeight="1" x14ac:dyDescent="0.2">
      <c r="A195" s="814" t="s">
        <v>542</v>
      </c>
      <c r="B195" s="815" t="s">
        <v>543</v>
      </c>
      <c r="C195" s="818" t="s">
        <v>562</v>
      </c>
      <c r="D195" s="846" t="s">
        <v>563</v>
      </c>
      <c r="E195" s="818" t="s">
        <v>1200</v>
      </c>
      <c r="F195" s="846" t="s">
        <v>1201</v>
      </c>
      <c r="G195" s="818" t="s">
        <v>1208</v>
      </c>
      <c r="H195" s="818" t="s">
        <v>1309</v>
      </c>
      <c r="I195" s="832">
        <v>13.079999923706055</v>
      </c>
      <c r="J195" s="832">
        <v>216</v>
      </c>
      <c r="K195" s="833">
        <v>2825.2800903320313</v>
      </c>
    </row>
    <row r="196" spans="1:11" ht="14.45" customHeight="1" x14ac:dyDescent="0.2">
      <c r="A196" s="814" t="s">
        <v>542</v>
      </c>
      <c r="B196" s="815" t="s">
        <v>543</v>
      </c>
      <c r="C196" s="818" t="s">
        <v>562</v>
      </c>
      <c r="D196" s="846" t="s">
        <v>563</v>
      </c>
      <c r="E196" s="818" t="s">
        <v>1200</v>
      </c>
      <c r="F196" s="846" t="s">
        <v>1201</v>
      </c>
      <c r="G196" s="818" t="s">
        <v>1388</v>
      </c>
      <c r="H196" s="818" t="s">
        <v>1389</v>
      </c>
      <c r="I196" s="832">
        <v>7.5900001525878906</v>
      </c>
      <c r="J196" s="832">
        <v>4</v>
      </c>
      <c r="K196" s="833">
        <v>30.360000610351563</v>
      </c>
    </row>
    <row r="197" spans="1:11" ht="14.45" customHeight="1" x14ac:dyDescent="0.2">
      <c r="A197" s="814" t="s">
        <v>542</v>
      </c>
      <c r="B197" s="815" t="s">
        <v>543</v>
      </c>
      <c r="C197" s="818" t="s">
        <v>562</v>
      </c>
      <c r="D197" s="846" t="s">
        <v>563</v>
      </c>
      <c r="E197" s="818" t="s">
        <v>1200</v>
      </c>
      <c r="F197" s="846" t="s">
        <v>1201</v>
      </c>
      <c r="G197" s="818" t="s">
        <v>1388</v>
      </c>
      <c r="H197" s="818" t="s">
        <v>1417</v>
      </c>
      <c r="I197" s="832">
        <v>7.5900001525878906</v>
      </c>
      <c r="J197" s="832">
        <v>2</v>
      </c>
      <c r="K197" s="833">
        <v>15.180000305175781</v>
      </c>
    </row>
    <row r="198" spans="1:11" ht="14.45" customHeight="1" x14ac:dyDescent="0.2">
      <c r="A198" s="814" t="s">
        <v>542</v>
      </c>
      <c r="B198" s="815" t="s">
        <v>543</v>
      </c>
      <c r="C198" s="818" t="s">
        <v>562</v>
      </c>
      <c r="D198" s="846" t="s">
        <v>563</v>
      </c>
      <c r="E198" s="818" t="s">
        <v>1200</v>
      </c>
      <c r="F198" s="846" t="s">
        <v>1201</v>
      </c>
      <c r="G198" s="818" t="s">
        <v>1418</v>
      </c>
      <c r="H198" s="818" t="s">
        <v>1419</v>
      </c>
      <c r="I198" s="832">
        <v>8.3400001525878906</v>
      </c>
      <c r="J198" s="832">
        <v>2</v>
      </c>
      <c r="K198" s="833">
        <v>16.680000305175781</v>
      </c>
    </row>
    <row r="199" spans="1:11" ht="14.45" customHeight="1" x14ac:dyDescent="0.2">
      <c r="A199" s="814" t="s">
        <v>542</v>
      </c>
      <c r="B199" s="815" t="s">
        <v>543</v>
      </c>
      <c r="C199" s="818" t="s">
        <v>562</v>
      </c>
      <c r="D199" s="846" t="s">
        <v>563</v>
      </c>
      <c r="E199" s="818" t="s">
        <v>1200</v>
      </c>
      <c r="F199" s="846" t="s">
        <v>1201</v>
      </c>
      <c r="G199" s="818" t="s">
        <v>1310</v>
      </c>
      <c r="H199" s="818" t="s">
        <v>1311</v>
      </c>
      <c r="I199" s="832">
        <v>72.220001220703125</v>
      </c>
      <c r="J199" s="832">
        <v>59</v>
      </c>
      <c r="K199" s="833">
        <v>4260.9800720214844</v>
      </c>
    </row>
    <row r="200" spans="1:11" ht="14.45" customHeight="1" x14ac:dyDescent="0.2">
      <c r="A200" s="814" t="s">
        <v>542</v>
      </c>
      <c r="B200" s="815" t="s">
        <v>543</v>
      </c>
      <c r="C200" s="818" t="s">
        <v>562</v>
      </c>
      <c r="D200" s="846" t="s">
        <v>563</v>
      </c>
      <c r="E200" s="818" t="s">
        <v>1200</v>
      </c>
      <c r="F200" s="846" t="s">
        <v>1201</v>
      </c>
      <c r="G200" s="818" t="s">
        <v>1310</v>
      </c>
      <c r="H200" s="818" t="s">
        <v>1312</v>
      </c>
      <c r="I200" s="832">
        <v>72.220001220703125</v>
      </c>
      <c r="J200" s="832">
        <v>44</v>
      </c>
      <c r="K200" s="833">
        <v>3177.6800537109375</v>
      </c>
    </row>
    <row r="201" spans="1:11" ht="14.45" customHeight="1" x14ac:dyDescent="0.2">
      <c r="A201" s="814" t="s">
        <v>542</v>
      </c>
      <c r="B201" s="815" t="s">
        <v>543</v>
      </c>
      <c r="C201" s="818" t="s">
        <v>562</v>
      </c>
      <c r="D201" s="846" t="s">
        <v>563</v>
      </c>
      <c r="E201" s="818" t="s">
        <v>1200</v>
      </c>
      <c r="F201" s="846" t="s">
        <v>1201</v>
      </c>
      <c r="G201" s="818" t="s">
        <v>1420</v>
      </c>
      <c r="H201" s="818" t="s">
        <v>1421</v>
      </c>
      <c r="I201" s="832">
        <v>2.7400000095367432</v>
      </c>
      <c r="J201" s="832">
        <v>60</v>
      </c>
      <c r="K201" s="833">
        <v>164.39999389648438</v>
      </c>
    </row>
    <row r="202" spans="1:11" ht="14.45" customHeight="1" x14ac:dyDescent="0.2">
      <c r="A202" s="814" t="s">
        <v>542</v>
      </c>
      <c r="B202" s="815" t="s">
        <v>543</v>
      </c>
      <c r="C202" s="818" t="s">
        <v>562</v>
      </c>
      <c r="D202" s="846" t="s">
        <v>563</v>
      </c>
      <c r="E202" s="818" t="s">
        <v>1200</v>
      </c>
      <c r="F202" s="846" t="s">
        <v>1201</v>
      </c>
      <c r="G202" s="818" t="s">
        <v>1212</v>
      </c>
      <c r="H202" s="818" t="s">
        <v>1213</v>
      </c>
      <c r="I202" s="832">
        <v>30.502222273084854</v>
      </c>
      <c r="J202" s="832">
        <v>44</v>
      </c>
      <c r="K202" s="833">
        <v>1342.0999984741211</v>
      </c>
    </row>
    <row r="203" spans="1:11" ht="14.45" customHeight="1" x14ac:dyDescent="0.2">
      <c r="A203" s="814" t="s">
        <v>542</v>
      </c>
      <c r="B203" s="815" t="s">
        <v>543</v>
      </c>
      <c r="C203" s="818" t="s">
        <v>562</v>
      </c>
      <c r="D203" s="846" t="s">
        <v>563</v>
      </c>
      <c r="E203" s="818" t="s">
        <v>1200</v>
      </c>
      <c r="F203" s="846" t="s">
        <v>1201</v>
      </c>
      <c r="G203" s="818" t="s">
        <v>1214</v>
      </c>
      <c r="H203" s="818" t="s">
        <v>1215</v>
      </c>
      <c r="I203" s="832">
        <v>260.29832458496094</v>
      </c>
      <c r="J203" s="832">
        <v>8</v>
      </c>
      <c r="K203" s="833">
        <v>2082.3899230957031</v>
      </c>
    </row>
    <row r="204" spans="1:11" ht="14.45" customHeight="1" x14ac:dyDescent="0.2">
      <c r="A204" s="814" t="s">
        <v>542</v>
      </c>
      <c r="B204" s="815" t="s">
        <v>543</v>
      </c>
      <c r="C204" s="818" t="s">
        <v>562</v>
      </c>
      <c r="D204" s="846" t="s">
        <v>563</v>
      </c>
      <c r="E204" s="818" t="s">
        <v>1200</v>
      </c>
      <c r="F204" s="846" t="s">
        <v>1201</v>
      </c>
      <c r="G204" s="818" t="s">
        <v>1212</v>
      </c>
      <c r="H204" s="818" t="s">
        <v>1422</v>
      </c>
      <c r="I204" s="832">
        <v>30.164999961853027</v>
      </c>
      <c r="J204" s="832">
        <v>24</v>
      </c>
      <c r="K204" s="833">
        <v>723.22000885009766</v>
      </c>
    </row>
    <row r="205" spans="1:11" ht="14.45" customHeight="1" x14ac:dyDescent="0.2">
      <c r="A205" s="814" t="s">
        <v>542</v>
      </c>
      <c r="B205" s="815" t="s">
        <v>543</v>
      </c>
      <c r="C205" s="818" t="s">
        <v>562</v>
      </c>
      <c r="D205" s="846" t="s">
        <v>563</v>
      </c>
      <c r="E205" s="818" t="s">
        <v>1216</v>
      </c>
      <c r="F205" s="846" t="s">
        <v>1217</v>
      </c>
      <c r="G205" s="818" t="s">
        <v>1218</v>
      </c>
      <c r="H205" s="818" t="s">
        <v>1219</v>
      </c>
      <c r="I205" s="832">
        <v>2.3599998950958252</v>
      </c>
      <c r="J205" s="832">
        <v>2</v>
      </c>
      <c r="K205" s="833">
        <v>4.7199997901916504</v>
      </c>
    </row>
    <row r="206" spans="1:11" ht="14.45" customHeight="1" x14ac:dyDescent="0.2">
      <c r="A206" s="814" t="s">
        <v>542</v>
      </c>
      <c r="B206" s="815" t="s">
        <v>543</v>
      </c>
      <c r="C206" s="818" t="s">
        <v>562</v>
      </c>
      <c r="D206" s="846" t="s">
        <v>563</v>
      </c>
      <c r="E206" s="818" t="s">
        <v>1216</v>
      </c>
      <c r="F206" s="846" t="s">
        <v>1217</v>
      </c>
      <c r="G206" s="818" t="s">
        <v>1220</v>
      </c>
      <c r="H206" s="818" t="s">
        <v>1221</v>
      </c>
      <c r="I206" s="832">
        <v>2.3549998998641968</v>
      </c>
      <c r="J206" s="832">
        <v>6</v>
      </c>
      <c r="K206" s="833">
        <v>14.119999408721924</v>
      </c>
    </row>
    <row r="207" spans="1:11" ht="14.45" customHeight="1" x14ac:dyDescent="0.2">
      <c r="A207" s="814" t="s">
        <v>542</v>
      </c>
      <c r="B207" s="815" t="s">
        <v>543</v>
      </c>
      <c r="C207" s="818" t="s">
        <v>562</v>
      </c>
      <c r="D207" s="846" t="s">
        <v>563</v>
      </c>
      <c r="E207" s="818" t="s">
        <v>1216</v>
      </c>
      <c r="F207" s="846" t="s">
        <v>1217</v>
      </c>
      <c r="G207" s="818" t="s">
        <v>1222</v>
      </c>
      <c r="H207" s="818" t="s">
        <v>1223</v>
      </c>
      <c r="I207" s="832">
        <v>2.3599998950958252</v>
      </c>
      <c r="J207" s="832">
        <v>2</v>
      </c>
      <c r="K207" s="833">
        <v>4.7199997901916504</v>
      </c>
    </row>
    <row r="208" spans="1:11" ht="14.45" customHeight="1" x14ac:dyDescent="0.2">
      <c r="A208" s="814" t="s">
        <v>542</v>
      </c>
      <c r="B208" s="815" t="s">
        <v>543</v>
      </c>
      <c r="C208" s="818" t="s">
        <v>562</v>
      </c>
      <c r="D208" s="846" t="s">
        <v>563</v>
      </c>
      <c r="E208" s="818" t="s">
        <v>1216</v>
      </c>
      <c r="F208" s="846" t="s">
        <v>1217</v>
      </c>
      <c r="G208" s="818" t="s">
        <v>1222</v>
      </c>
      <c r="H208" s="818" t="s">
        <v>1398</v>
      </c>
      <c r="I208" s="832">
        <v>2.3599998950958252</v>
      </c>
      <c r="J208" s="832">
        <v>6</v>
      </c>
      <c r="K208" s="833">
        <v>14.159999847412109</v>
      </c>
    </row>
    <row r="209" spans="1:11" ht="14.45" customHeight="1" x14ac:dyDescent="0.2">
      <c r="A209" s="814" t="s">
        <v>542</v>
      </c>
      <c r="B209" s="815" t="s">
        <v>543</v>
      </c>
      <c r="C209" s="818" t="s">
        <v>562</v>
      </c>
      <c r="D209" s="846" t="s">
        <v>563</v>
      </c>
      <c r="E209" s="818" t="s">
        <v>1216</v>
      </c>
      <c r="F209" s="846" t="s">
        <v>1217</v>
      </c>
      <c r="G209" s="818" t="s">
        <v>1319</v>
      </c>
      <c r="H209" s="818" t="s">
        <v>1321</v>
      </c>
      <c r="I209" s="832">
        <v>1.6899999976158142</v>
      </c>
      <c r="J209" s="832">
        <v>2000</v>
      </c>
      <c r="K209" s="833">
        <v>3380</v>
      </c>
    </row>
    <row r="210" spans="1:11" ht="14.45" customHeight="1" x14ac:dyDescent="0.2">
      <c r="A210" s="814" t="s">
        <v>542</v>
      </c>
      <c r="B210" s="815" t="s">
        <v>543</v>
      </c>
      <c r="C210" s="818" t="s">
        <v>562</v>
      </c>
      <c r="D210" s="846" t="s">
        <v>563</v>
      </c>
      <c r="E210" s="818" t="s">
        <v>1216</v>
      </c>
      <c r="F210" s="846" t="s">
        <v>1217</v>
      </c>
      <c r="G210" s="818" t="s">
        <v>1323</v>
      </c>
      <c r="H210" s="818" t="s">
        <v>1423</v>
      </c>
      <c r="I210" s="832">
        <v>33.880001068115234</v>
      </c>
      <c r="J210" s="832">
        <v>1</v>
      </c>
      <c r="K210" s="833">
        <v>33.880001068115234</v>
      </c>
    </row>
    <row r="211" spans="1:11" ht="14.45" customHeight="1" x14ac:dyDescent="0.2">
      <c r="A211" s="814" t="s">
        <v>542</v>
      </c>
      <c r="B211" s="815" t="s">
        <v>543</v>
      </c>
      <c r="C211" s="818" t="s">
        <v>562</v>
      </c>
      <c r="D211" s="846" t="s">
        <v>563</v>
      </c>
      <c r="E211" s="818" t="s">
        <v>1216</v>
      </c>
      <c r="F211" s="846" t="s">
        <v>1217</v>
      </c>
      <c r="G211" s="818" t="s">
        <v>1323</v>
      </c>
      <c r="H211" s="818" t="s">
        <v>1324</v>
      </c>
      <c r="I211" s="832">
        <v>33.880001068115234</v>
      </c>
      <c r="J211" s="832">
        <v>4</v>
      </c>
      <c r="K211" s="833">
        <v>135.52000427246094</v>
      </c>
    </row>
    <row r="212" spans="1:11" ht="14.45" customHeight="1" x14ac:dyDescent="0.2">
      <c r="A212" s="814" t="s">
        <v>542</v>
      </c>
      <c r="B212" s="815" t="s">
        <v>543</v>
      </c>
      <c r="C212" s="818" t="s">
        <v>562</v>
      </c>
      <c r="D212" s="846" t="s">
        <v>563</v>
      </c>
      <c r="E212" s="818" t="s">
        <v>1216</v>
      </c>
      <c r="F212" s="846" t="s">
        <v>1217</v>
      </c>
      <c r="G212" s="818" t="s">
        <v>1325</v>
      </c>
      <c r="H212" s="818" t="s">
        <v>1326</v>
      </c>
      <c r="I212" s="832">
        <v>152.63999938964844</v>
      </c>
      <c r="J212" s="832">
        <v>220</v>
      </c>
      <c r="K212" s="833">
        <v>33581.3095703125</v>
      </c>
    </row>
    <row r="213" spans="1:11" ht="14.45" customHeight="1" x14ac:dyDescent="0.2">
      <c r="A213" s="814" t="s">
        <v>542</v>
      </c>
      <c r="B213" s="815" t="s">
        <v>543</v>
      </c>
      <c r="C213" s="818" t="s">
        <v>562</v>
      </c>
      <c r="D213" s="846" t="s">
        <v>563</v>
      </c>
      <c r="E213" s="818" t="s">
        <v>1216</v>
      </c>
      <c r="F213" s="846" t="s">
        <v>1217</v>
      </c>
      <c r="G213" s="818" t="s">
        <v>1325</v>
      </c>
      <c r="H213" s="818" t="s">
        <v>1327</v>
      </c>
      <c r="I213" s="832">
        <v>152.63999938964844</v>
      </c>
      <c r="J213" s="832">
        <v>40</v>
      </c>
      <c r="K213" s="833">
        <v>6105.66015625</v>
      </c>
    </row>
    <row r="214" spans="1:11" ht="14.45" customHeight="1" x14ac:dyDescent="0.2">
      <c r="A214" s="814" t="s">
        <v>542</v>
      </c>
      <c r="B214" s="815" t="s">
        <v>543</v>
      </c>
      <c r="C214" s="818" t="s">
        <v>562</v>
      </c>
      <c r="D214" s="846" t="s">
        <v>563</v>
      </c>
      <c r="E214" s="818" t="s">
        <v>1216</v>
      </c>
      <c r="F214" s="846" t="s">
        <v>1217</v>
      </c>
      <c r="G214" s="818" t="s">
        <v>1328</v>
      </c>
      <c r="H214" s="818" t="s">
        <v>1424</v>
      </c>
      <c r="I214" s="832">
        <v>15.922222349378798</v>
      </c>
      <c r="J214" s="832">
        <v>500</v>
      </c>
      <c r="K214" s="833">
        <v>7961</v>
      </c>
    </row>
    <row r="215" spans="1:11" ht="14.45" customHeight="1" x14ac:dyDescent="0.2">
      <c r="A215" s="814" t="s">
        <v>542</v>
      </c>
      <c r="B215" s="815" t="s">
        <v>543</v>
      </c>
      <c r="C215" s="818" t="s">
        <v>562</v>
      </c>
      <c r="D215" s="846" t="s">
        <v>563</v>
      </c>
      <c r="E215" s="818" t="s">
        <v>1216</v>
      </c>
      <c r="F215" s="846" t="s">
        <v>1217</v>
      </c>
      <c r="G215" s="818" t="s">
        <v>1328</v>
      </c>
      <c r="H215" s="818" t="s">
        <v>1329</v>
      </c>
      <c r="I215" s="832">
        <v>15.925000190734863</v>
      </c>
      <c r="J215" s="832">
        <v>500</v>
      </c>
      <c r="K215" s="833">
        <v>7962</v>
      </c>
    </row>
    <row r="216" spans="1:11" ht="14.45" customHeight="1" x14ac:dyDescent="0.2">
      <c r="A216" s="814" t="s">
        <v>542</v>
      </c>
      <c r="B216" s="815" t="s">
        <v>543</v>
      </c>
      <c r="C216" s="818" t="s">
        <v>562</v>
      </c>
      <c r="D216" s="846" t="s">
        <v>563</v>
      </c>
      <c r="E216" s="818" t="s">
        <v>1216</v>
      </c>
      <c r="F216" s="846" t="s">
        <v>1217</v>
      </c>
      <c r="G216" s="818" t="s">
        <v>1425</v>
      </c>
      <c r="H216" s="818" t="s">
        <v>1426</v>
      </c>
      <c r="I216" s="832">
        <v>11.143750071525574</v>
      </c>
      <c r="J216" s="832">
        <v>550</v>
      </c>
      <c r="K216" s="833">
        <v>6128.5</v>
      </c>
    </row>
    <row r="217" spans="1:11" ht="14.45" customHeight="1" x14ac:dyDescent="0.2">
      <c r="A217" s="814" t="s">
        <v>542</v>
      </c>
      <c r="B217" s="815" t="s">
        <v>543</v>
      </c>
      <c r="C217" s="818" t="s">
        <v>562</v>
      </c>
      <c r="D217" s="846" t="s">
        <v>563</v>
      </c>
      <c r="E217" s="818" t="s">
        <v>1216</v>
      </c>
      <c r="F217" s="846" t="s">
        <v>1217</v>
      </c>
      <c r="G217" s="818" t="s">
        <v>1332</v>
      </c>
      <c r="H217" s="818" t="s">
        <v>1427</v>
      </c>
      <c r="I217" s="832">
        <v>5.2650001049041748</v>
      </c>
      <c r="J217" s="832">
        <v>3600</v>
      </c>
      <c r="K217" s="833">
        <v>18942</v>
      </c>
    </row>
    <row r="218" spans="1:11" ht="14.45" customHeight="1" x14ac:dyDescent="0.2">
      <c r="A218" s="814" t="s">
        <v>542</v>
      </c>
      <c r="B218" s="815" t="s">
        <v>543</v>
      </c>
      <c r="C218" s="818" t="s">
        <v>562</v>
      </c>
      <c r="D218" s="846" t="s">
        <v>563</v>
      </c>
      <c r="E218" s="818" t="s">
        <v>1216</v>
      </c>
      <c r="F218" s="846" t="s">
        <v>1217</v>
      </c>
      <c r="G218" s="818" t="s">
        <v>1330</v>
      </c>
      <c r="H218" s="818" t="s">
        <v>1331</v>
      </c>
      <c r="I218" s="832">
        <v>3.4885714394705638</v>
      </c>
      <c r="J218" s="832">
        <v>8400</v>
      </c>
      <c r="K218" s="833">
        <v>29296</v>
      </c>
    </row>
    <row r="219" spans="1:11" ht="14.45" customHeight="1" x14ac:dyDescent="0.2">
      <c r="A219" s="814" t="s">
        <v>542</v>
      </c>
      <c r="B219" s="815" t="s">
        <v>543</v>
      </c>
      <c r="C219" s="818" t="s">
        <v>562</v>
      </c>
      <c r="D219" s="846" t="s">
        <v>563</v>
      </c>
      <c r="E219" s="818" t="s">
        <v>1216</v>
      </c>
      <c r="F219" s="846" t="s">
        <v>1217</v>
      </c>
      <c r="G219" s="818" t="s">
        <v>1428</v>
      </c>
      <c r="H219" s="818" t="s">
        <v>1429</v>
      </c>
      <c r="I219" s="832">
        <v>115.43000030517578</v>
      </c>
      <c r="J219" s="832">
        <v>200</v>
      </c>
      <c r="K219" s="833">
        <v>23086.80078125</v>
      </c>
    </row>
    <row r="220" spans="1:11" ht="14.45" customHeight="1" x14ac:dyDescent="0.2">
      <c r="A220" s="814" t="s">
        <v>542</v>
      </c>
      <c r="B220" s="815" t="s">
        <v>543</v>
      </c>
      <c r="C220" s="818" t="s">
        <v>562</v>
      </c>
      <c r="D220" s="846" t="s">
        <v>563</v>
      </c>
      <c r="E220" s="818" t="s">
        <v>1216</v>
      </c>
      <c r="F220" s="846" t="s">
        <v>1217</v>
      </c>
      <c r="G220" s="818" t="s">
        <v>1430</v>
      </c>
      <c r="H220" s="818" t="s">
        <v>1431</v>
      </c>
      <c r="I220" s="832">
        <v>845.78997802734375</v>
      </c>
      <c r="J220" s="832">
        <v>260</v>
      </c>
      <c r="K220" s="833">
        <v>219905.40625</v>
      </c>
    </row>
    <row r="221" spans="1:11" ht="14.45" customHeight="1" x14ac:dyDescent="0.2">
      <c r="A221" s="814" t="s">
        <v>542</v>
      </c>
      <c r="B221" s="815" t="s">
        <v>543</v>
      </c>
      <c r="C221" s="818" t="s">
        <v>562</v>
      </c>
      <c r="D221" s="846" t="s">
        <v>563</v>
      </c>
      <c r="E221" s="818" t="s">
        <v>1216</v>
      </c>
      <c r="F221" s="846" t="s">
        <v>1217</v>
      </c>
      <c r="G221" s="818" t="s">
        <v>1332</v>
      </c>
      <c r="H221" s="818" t="s">
        <v>1333</v>
      </c>
      <c r="I221" s="832">
        <v>5.3866666158040362</v>
      </c>
      <c r="J221" s="832">
        <v>3160</v>
      </c>
      <c r="K221" s="833">
        <v>17034.19970703125</v>
      </c>
    </row>
    <row r="222" spans="1:11" ht="14.45" customHeight="1" x14ac:dyDescent="0.2">
      <c r="A222" s="814" t="s">
        <v>542</v>
      </c>
      <c r="B222" s="815" t="s">
        <v>543</v>
      </c>
      <c r="C222" s="818" t="s">
        <v>562</v>
      </c>
      <c r="D222" s="846" t="s">
        <v>563</v>
      </c>
      <c r="E222" s="818" t="s">
        <v>1216</v>
      </c>
      <c r="F222" s="846" t="s">
        <v>1217</v>
      </c>
      <c r="G222" s="818" t="s">
        <v>1330</v>
      </c>
      <c r="H222" s="818" t="s">
        <v>1334</v>
      </c>
      <c r="I222" s="832">
        <v>3.4350000619888306</v>
      </c>
      <c r="J222" s="832">
        <v>2400</v>
      </c>
      <c r="K222" s="833">
        <v>8298</v>
      </c>
    </row>
    <row r="223" spans="1:11" ht="14.45" customHeight="1" x14ac:dyDescent="0.2">
      <c r="A223" s="814" t="s">
        <v>542</v>
      </c>
      <c r="B223" s="815" t="s">
        <v>543</v>
      </c>
      <c r="C223" s="818" t="s">
        <v>562</v>
      </c>
      <c r="D223" s="846" t="s">
        <v>563</v>
      </c>
      <c r="E223" s="818" t="s">
        <v>1216</v>
      </c>
      <c r="F223" s="846" t="s">
        <v>1217</v>
      </c>
      <c r="G223" s="818" t="s">
        <v>1428</v>
      </c>
      <c r="H223" s="818" t="s">
        <v>1432</v>
      </c>
      <c r="I223" s="832">
        <v>115.43000030517578</v>
      </c>
      <c r="J223" s="832">
        <v>200</v>
      </c>
      <c r="K223" s="833">
        <v>23086.80078125</v>
      </c>
    </row>
    <row r="224" spans="1:11" ht="14.45" customHeight="1" x14ac:dyDescent="0.2">
      <c r="A224" s="814" t="s">
        <v>542</v>
      </c>
      <c r="B224" s="815" t="s">
        <v>543</v>
      </c>
      <c r="C224" s="818" t="s">
        <v>562</v>
      </c>
      <c r="D224" s="846" t="s">
        <v>563</v>
      </c>
      <c r="E224" s="818" t="s">
        <v>1216</v>
      </c>
      <c r="F224" s="846" t="s">
        <v>1217</v>
      </c>
      <c r="G224" s="818" t="s">
        <v>1430</v>
      </c>
      <c r="H224" s="818" t="s">
        <v>1433</v>
      </c>
      <c r="I224" s="832">
        <v>845.78997802734375</v>
      </c>
      <c r="J224" s="832">
        <v>130</v>
      </c>
      <c r="K224" s="833">
        <v>109952.703125</v>
      </c>
    </row>
    <row r="225" spans="1:11" ht="14.45" customHeight="1" x14ac:dyDescent="0.2">
      <c r="A225" s="814" t="s">
        <v>542</v>
      </c>
      <c r="B225" s="815" t="s">
        <v>543</v>
      </c>
      <c r="C225" s="818" t="s">
        <v>562</v>
      </c>
      <c r="D225" s="846" t="s">
        <v>563</v>
      </c>
      <c r="E225" s="818" t="s">
        <v>1216</v>
      </c>
      <c r="F225" s="846" t="s">
        <v>1217</v>
      </c>
      <c r="G225" s="818" t="s">
        <v>1434</v>
      </c>
      <c r="H225" s="818" t="s">
        <v>1435</v>
      </c>
      <c r="I225" s="832">
        <v>434.5</v>
      </c>
      <c r="J225" s="832">
        <v>1</v>
      </c>
      <c r="K225" s="833">
        <v>434.5</v>
      </c>
    </row>
    <row r="226" spans="1:11" ht="14.45" customHeight="1" x14ac:dyDescent="0.2">
      <c r="A226" s="814" t="s">
        <v>542</v>
      </c>
      <c r="B226" s="815" t="s">
        <v>543</v>
      </c>
      <c r="C226" s="818" t="s">
        <v>562</v>
      </c>
      <c r="D226" s="846" t="s">
        <v>563</v>
      </c>
      <c r="E226" s="818" t="s">
        <v>1216</v>
      </c>
      <c r="F226" s="846" t="s">
        <v>1217</v>
      </c>
      <c r="G226" s="818" t="s">
        <v>1436</v>
      </c>
      <c r="H226" s="818" t="s">
        <v>1437</v>
      </c>
      <c r="I226" s="832">
        <v>17.979999542236328</v>
      </c>
      <c r="J226" s="832">
        <v>1700</v>
      </c>
      <c r="K226" s="833">
        <v>30566</v>
      </c>
    </row>
    <row r="227" spans="1:11" ht="14.45" customHeight="1" x14ac:dyDescent="0.2">
      <c r="A227" s="814" t="s">
        <v>542</v>
      </c>
      <c r="B227" s="815" t="s">
        <v>543</v>
      </c>
      <c r="C227" s="818" t="s">
        <v>562</v>
      </c>
      <c r="D227" s="846" t="s">
        <v>563</v>
      </c>
      <c r="E227" s="818" t="s">
        <v>1216</v>
      </c>
      <c r="F227" s="846" t="s">
        <v>1217</v>
      </c>
      <c r="G227" s="818" t="s">
        <v>1436</v>
      </c>
      <c r="H227" s="818" t="s">
        <v>1438</v>
      </c>
      <c r="I227" s="832">
        <v>17.982499599456787</v>
      </c>
      <c r="J227" s="832">
        <v>1201</v>
      </c>
      <c r="K227" s="833">
        <v>21594.98046875</v>
      </c>
    </row>
    <row r="228" spans="1:11" ht="14.45" customHeight="1" x14ac:dyDescent="0.2">
      <c r="A228" s="814" t="s">
        <v>542</v>
      </c>
      <c r="B228" s="815" t="s">
        <v>543</v>
      </c>
      <c r="C228" s="818" t="s">
        <v>562</v>
      </c>
      <c r="D228" s="846" t="s">
        <v>563</v>
      </c>
      <c r="E228" s="818" t="s">
        <v>1216</v>
      </c>
      <c r="F228" s="846" t="s">
        <v>1217</v>
      </c>
      <c r="G228" s="818" t="s">
        <v>1335</v>
      </c>
      <c r="H228" s="818" t="s">
        <v>1336</v>
      </c>
      <c r="I228" s="832">
        <v>17.979999542236328</v>
      </c>
      <c r="J228" s="832">
        <v>2450</v>
      </c>
      <c r="K228" s="833">
        <v>44051</v>
      </c>
    </row>
    <row r="229" spans="1:11" ht="14.45" customHeight="1" x14ac:dyDescent="0.2">
      <c r="A229" s="814" t="s">
        <v>542</v>
      </c>
      <c r="B229" s="815" t="s">
        <v>543</v>
      </c>
      <c r="C229" s="818" t="s">
        <v>562</v>
      </c>
      <c r="D229" s="846" t="s">
        <v>563</v>
      </c>
      <c r="E229" s="818" t="s">
        <v>1216</v>
      </c>
      <c r="F229" s="846" t="s">
        <v>1217</v>
      </c>
      <c r="G229" s="818" t="s">
        <v>1335</v>
      </c>
      <c r="H229" s="818" t="s">
        <v>1439</v>
      </c>
      <c r="I229" s="832">
        <v>17.981999588012695</v>
      </c>
      <c r="J229" s="832">
        <v>2800</v>
      </c>
      <c r="K229" s="833">
        <v>50351.080078125</v>
      </c>
    </row>
    <row r="230" spans="1:11" ht="14.45" customHeight="1" x14ac:dyDescent="0.2">
      <c r="A230" s="814" t="s">
        <v>542</v>
      </c>
      <c r="B230" s="815" t="s">
        <v>543</v>
      </c>
      <c r="C230" s="818" t="s">
        <v>562</v>
      </c>
      <c r="D230" s="846" t="s">
        <v>563</v>
      </c>
      <c r="E230" s="818" t="s">
        <v>1216</v>
      </c>
      <c r="F230" s="846" t="s">
        <v>1217</v>
      </c>
      <c r="G230" s="818" t="s">
        <v>1440</v>
      </c>
      <c r="H230" s="818" t="s">
        <v>1441</v>
      </c>
      <c r="I230" s="832">
        <v>25.010000228881836</v>
      </c>
      <c r="J230" s="832">
        <v>300</v>
      </c>
      <c r="K230" s="833">
        <v>7502</v>
      </c>
    </row>
    <row r="231" spans="1:11" ht="14.45" customHeight="1" x14ac:dyDescent="0.2">
      <c r="A231" s="814" t="s">
        <v>542</v>
      </c>
      <c r="B231" s="815" t="s">
        <v>543</v>
      </c>
      <c r="C231" s="818" t="s">
        <v>562</v>
      </c>
      <c r="D231" s="846" t="s">
        <v>563</v>
      </c>
      <c r="E231" s="818" t="s">
        <v>1216</v>
      </c>
      <c r="F231" s="846" t="s">
        <v>1217</v>
      </c>
      <c r="G231" s="818" t="s">
        <v>1442</v>
      </c>
      <c r="H231" s="818" t="s">
        <v>1443</v>
      </c>
      <c r="I231" s="832">
        <v>1694</v>
      </c>
      <c r="J231" s="832">
        <v>21</v>
      </c>
      <c r="K231" s="833">
        <v>35574</v>
      </c>
    </row>
    <row r="232" spans="1:11" ht="14.45" customHeight="1" x14ac:dyDescent="0.2">
      <c r="A232" s="814" t="s">
        <v>542</v>
      </c>
      <c r="B232" s="815" t="s">
        <v>543</v>
      </c>
      <c r="C232" s="818" t="s">
        <v>562</v>
      </c>
      <c r="D232" s="846" t="s">
        <v>563</v>
      </c>
      <c r="E232" s="818" t="s">
        <v>1216</v>
      </c>
      <c r="F232" s="846" t="s">
        <v>1217</v>
      </c>
      <c r="G232" s="818" t="s">
        <v>1444</v>
      </c>
      <c r="H232" s="818" t="s">
        <v>1445</v>
      </c>
      <c r="I232" s="832">
        <v>2819.300048828125</v>
      </c>
      <c r="J232" s="832">
        <v>21</v>
      </c>
      <c r="K232" s="833">
        <v>59205.300048828125</v>
      </c>
    </row>
    <row r="233" spans="1:11" ht="14.45" customHeight="1" x14ac:dyDescent="0.2">
      <c r="A233" s="814" t="s">
        <v>542</v>
      </c>
      <c r="B233" s="815" t="s">
        <v>543</v>
      </c>
      <c r="C233" s="818" t="s">
        <v>562</v>
      </c>
      <c r="D233" s="846" t="s">
        <v>563</v>
      </c>
      <c r="E233" s="818" t="s">
        <v>1216</v>
      </c>
      <c r="F233" s="846" t="s">
        <v>1217</v>
      </c>
      <c r="G233" s="818" t="s">
        <v>1440</v>
      </c>
      <c r="H233" s="818" t="s">
        <v>1446</v>
      </c>
      <c r="I233" s="832">
        <v>25.010000228881836</v>
      </c>
      <c r="J233" s="832">
        <v>465</v>
      </c>
      <c r="K233" s="833">
        <v>11628.100006103516</v>
      </c>
    </row>
    <row r="234" spans="1:11" ht="14.45" customHeight="1" x14ac:dyDescent="0.2">
      <c r="A234" s="814" t="s">
        <v>542</v>
      </c>
      <c r="B234" s="815" t="s">
        <v>543</v>
      </c>
      <c r="C234" s="818" t="s">
        <v>562</v>
      </c>
      <c r="D234" s="846" t="s">
        <v>563</v>
      </c>
      <c r="E234" s="818" t="s">
        <v>1216</v>
      </c>
      <c r="F234" s="846" t="s">
        <v>1217</v>
      </c>
      <c r="G234" s="818" t="s">
        <v>1442</v>
      </c>
      <c r="H234" s="818" t="s">
        <v>1447</v>
      </c>
      <c r="I234" s="832">
        <v>1694</v>
      </c>
      <c r="J234" s="832">
        <v>31</v>
      </c>
      <c r="K234" s="833">
        <v>52514</v>
      </c>
    </row>
    <row r="235" spans="1:11" ht="14.45" customHeight="1" x14ac:dyDescent="0.2">
      <c r="A235" s="814" t="s">
        <v>542</v>
      </c>
      <c r="B235" s="815" t="s">
        <v>543</v>
      </c>
      <c r="C235" s="818" t="s">
        <v>562</v>
      </c>
      <c r="D235" s="846" t="s">
        <v>563</v>
      </c>
      <c r="E235" s="818" t="s">
        <v>1216</v>
      </c>
      <c r="F235" s="846" t="s">
        <v>1217</v>
      </c>
      <c r="G235" s="818" t="s">
        <v>1444</v>
      </c>
      <c r="H235" s="818" t="s">
        <v>1448</v>
      </c>
      <c r="I235" s="832">
        <v>2819.300048828125</v>
      </c>
      <c r="J235" s="832">
        <v>31</v>
      </c>
      <c r="K235" s="833">
        <v>87398.300048828125</v>
      </c>
    </row>
    <row r="236" spans="1:11" ht="14.45" customHeight="1" x14ac:dyDescent="0.2">
      <c r="A236" s="814" t="s">
        <v>542</v>
      </c>
      <c r="B236" s="815" t="s">
        <v>543</v>
      </c>
      <c r="C236" s="818" t="s">
        <v>562</v>
      </c>
      <c r="D236" s="846" t="s">
        <v>563</v>
      </c>
      <c r="E236" s="818" t="s">
        <v>1216</v>
      </c>
      <c r="F236" s="846" t="s">
        <v>1217</v>
      </c>
      <c r="G236" s="818" t="s">
        <v>1337</v>
      </c>
      <c r="H236" s="818" t="s">
        <v>1449</v>
      </c>
      <c r="I236" s="832">
        <v>8.2299995422363281</v>
      </c>
      <c r="J236" s="832">
        <v>1800</v>
      </c>
      <c r="K236" s="833">
        <v>14810.400024414063</v>
      </c>
    </row>
    <row r="237" spans="1:11" ht="14.45" customHeight="1" x14ac:dyDescent="0.2">
      <c r="A237" s="814" t="s">
        <v>542</v>
      </c>
      <c r="B237" s="815" t="s">
        <v>543</v>
      </c>
      <c r="C237" s="818" t="s">
        <v>562</v>
      </c>
      <c r="D237" s="846" t="s">
        <v>563</v>
      </c>
      <c r="E237" s="818" t="s">
        <v>1216</v>
      </c>
      <c r="F237" s="846" t="s">
        <v>1217</v>
      </c>
      <c r="G237" s="818" t="s">
        <v>1337</v>
      </c>
      <c r="H237" s="818" t="s">
        <v>1338</v>
      </c>
      <c r="I237" s="832">
        <v>8.2299995422363281</v>
      </c>
      <c r="J237" s="832">
        <v>675</v>
      </c>
      <c r="K237" s="833">
        <v>5553.7498779296875</v>
      </c>
    </row>
    <row r="238" spans="1:11" ht="14.45" customHeight="1" x14ac:dyDescent="0.2">
      <c r="A238" s="814" t="s">
        <v>542</v>
      </c>
      <c r="B238" s="815" t="s">
        <v>543</v>
      </c>
      <c r="C238" s="818" t="s">
        <v>562</v>
      </c>
      <c r="D238" s="846" t="s">
        <v>563</v>
      </c>
      <c r="E238" s="818" t="s">
        <v>1216</v>
      </c>
      <c r="F238" s="846" t="s">
        <v>1217</v>
      </c>
      <c r="G238" s="818" t="s">
        <v>1450</v>
      </c>
      <c r="H238" s="818" t="s">
        <v>1451</v>
      </c>
      <c r="I238" s="832">
        <v>3.869999885559082</v>
      </c>
      <c r="J238" s="832">
        <v>5200</v>
      </c>
      <c r="K238" s="833">
        <v>20134.000122070313</v>
      </c>
    </row>
    <row r="239" spans="1:11" ht="14.45" customHeight="1" x14ac:dyDescent="0.2">
      <c r="A239" s="814" t="s">
        <v>542</v>
      </c>
      <c r="B239" s="815" t="s">
        <v>543</v>
      </c>
      <c r="C239" s="818" t="s">
        <v>562</v>
      </c>
      <c r="D239" s="846" t="s">
        <v>563</v>
      </c>
      <c r="E239" s="818" t="s">
        <v>1216</v>
      </c>
      <c r="F239" s="846" t="s">
        <v>1217</v>
      </c>
      <c r="G239" s="818" t="s">
        <v>1450</v>
      </c>
      <c r="H239" s="818" t="s">
        <v>1452</v>
      </c>
      <c r="I239" s="832">
        <v>3.869999885559082</v>
      </c>
      <c r="J239" s="832">
        <v>2800</v>
      </c>
      <c r="K239" s="833">
        <v>10841.599975585938</v>
      </c>
    </row>
    <row r="240" spans="1:11" ht="14.45" customHeight="1" x14ac:dyDescent="0.2">
      <c r="A240" s="814" t="s">
        <v>542</v>
      </c>
      <c r="B240" s="815" t="s">
        <v>543</v>
      </c>
      <c r="C240" s="818" t="s">
        <v>562</v>
      </c>
      <c r="D240" s="846" t="s">
        <v>563</v>
      </c>
      <c r="E240" s="818" t="s">
        <v>1216</v>
      </c>
      <c r="F240" s="846" t="s">
        <v>1217</v>
      </c>
      <c r="G240" s="818" t="s">
        <v>1247</v>
      </c>
      <c r="H240" s="818" t="s">
        <v>1453</v>
      </c>
      <c r="I240" s="832">
        <v>35.090000152587891</v>
      </c>
      <c r="J240" s="832">
        <v>5</v>
      </c>
      <c r="K240" s="833">
        <v>175.44999694824219</v>
      </c>
    </row>
    <row r="241" spans="1:11" ht="14.45" customHeight="1" x14ac:dyDescent="0.2">
      <c r="A241" s="814" t="s">
        <v>542</v>
      </c>
      <c r="B241" s="815" t="s">
        <v>543</v>
      </c>
      <c r="C241" s="818" t="s">
        <v>562</v>
      </c>
      <c r="D241" s="846" t="s">
        <v>563</v>
      </c>
      <c r="E241" s="818" t="s">
        <v>1216</v>
      </c>
      <c r="F241" s="846" t="s">
        <v>1217</v>
      </c>
      <c r="G241" s="818" t="s">
        <v>1339</v>
      </c>
      <c r="H241" s="818" t="s">
        <v>1340</v>
      </c>
      <c r="I241" s="832">
        <v>127.23000335693359</v>
      </c>
      <c r="J241" s="832">
        <v>160</v>
      </c>
      <c r="K241" s="833">
        <v>20357.2197265625</v>
      </c>
    </row>
    <row r="242" spans="1:11" ht="14.45" customHeight="1" x14ac:dyDescent="0.2">
      <c r="A242" s="814" t="s">
        <v>542</v>
      </c>
      <c r="B242" s="815" t="s">
        <v>543</v>
      </c>
      <c r="C242" s="818" t="s">
        <v>562</v>
      </c>
      <c r="D242" s="846" t="s">
        <v>563</v>
      </c>
      <c r="E242" s="818" t="s">
        <v>1216</v>
      </c>
      <c r="F242" s="846" t="s">
        <v>1217</v>
      </c>
      <c r="G242" s="818" t="s">
        <v>1339</v>
      </c>
      <c r="H242" s="818" t="s">
        <v>1341</v>
      </c>
      <c r="I242" s="832">
        <v>127.23000335693359</v>
      </c>
      <c r="J242" s="832">
        <v>20</v>
      </c>
      <c r="K242" s="833">
        <v>2544.60009765625</v>
      </c>
    </row>
    <row r="243" spans="1:11" ht="14.45" customHeight="1" x14ac:dyDescent="0.2">
      <c r="A243" s="814" t="s">
        <v>542</v>
      </c>
      <c r="B243" s="815" t="s">
        <v>543</v>
      </c>
      <c r="C243" s="818" t="s">
        <v>562</v>
      </c>
      <c r="D243" s="846" t="s">
        <v>563</v>
      </c>
      <c r="E243" s="818" t="s">
        <v>1216</v>
      </c>
      <c r="F243" s="846" t="s">
        <v>1217</v>
      </c>
      <c r="G243" s="818" t="s">
        <v>1454</v>
      </c>
      <c r="H243" s="818" t="s">
        <v>1455</v>
      </c>
      <c r="I243" s="832">
        <v>9.1999998092651367</v>
      </c>
      <c r="J243" s="832">
        <v>4100</v>
      </c>
      <c r="K243" s="833">
        <v>37720</v>
      </c>
    </row>
    <row r="244" spans="1:11" ht="14.45" customHeight="1" x14ac:dyDescent="0.2">
      <c r="A244" s="814" t="s">
        <v>542</v>
      </c>
      <c r="B244" s="815" t="s">
        <v>543</v>
      </c>
      <c r="C244" s="818" t="s">
        <v>562</v>
      </c>
      <c r="D244" s="846" t="s">
        <v>563</v>
      </c>
      <c r="E244" s="818" t="s">
        <v>1216</v>
      </c>
      <c r="F244" s="846" t="s">
        <v>1217</v>
      </c>
      <c r="G244" s="818" t="s">
        <v>1454</v>
      </c>
      <c r="H244" s="818" t="s">
        <v>1456</v>
      </c>
      <c r="I244" s="832">
        <v>9.1999998092651367</v>
      </c>
      <c r="J244" s="832">
        <v>1900</v>
      </c>
      <c r="K244" s="833">
        <v>17480</v>
      </c>
    </row>
    <row r="245" spans="1:11" ht="14.45" customHeight="1" x14ac:dyDescent="0.2">
      <c r="A245" s="814" t="s">
        <v>542</v>
      </c>
      <c r="B245" s="815" t="s">
        <v>543</v>
      </c>
      <c r="C245" s="818" t="s">
        <v>562</v>
      </c>
      <c r="D245" s="846" t="s">
        <v>563</v>
      </c>
      <c r="E245" s="818" t="s">
        <v>1216</v>
      </c>
      <c r="F245" s="846" t="s">
        <v>1217</v>
      </c>
      <c r="G245" s="818" t="s">
        <v>1454</v>
      </c>
      <c r="H245" s="818" t="s">
        <v>1457</v>
      </c>
      <c r="I245" s="832">
        <v>9.1999998092651367</v>
      </c>
      <c r="J245" s="832">
        <v>500</v>
      </c>
      <c r="K245" s="833">
        <v>4600</v>
      </c>
    </row>
    <row r="246" spans="1:11" ht="14.45" customHeight="1" x14ac:dyDescent="0.2">
      <c r="A246" s="814" t="s">
        <v>542</v>
      </c>
      <c r="B246" s="815" t="s">
        <v>543</v>
      </c>
      <c r="C246" s="818" t="s">
        <v>562</v>
      </c>
      <c r="D246" s="846" t="s">
        <v>563</v>
      </c>
      <c r="E246" s="818" t="s">
        <v>1216</v>
      </c>
      <c r="F246" s="846" t="s">
        <v>1217</v>
      </c>
      <c r="G246" s="818" t="s">
        <v>1235</v>
      </c>
      <c r="H246" s="818" t="s">
        <v>1236</v>
      </c>
      <c r="I246" s="832">
        <v>172.5</v>
      </c>
      <c r="J246" s="832">
        <v>3</v>
      </c>
      <c r="K246" s="833">
        <v>517.5</v>
      </c>
    </row>
    <row r="247" spans="1:11" ht="14.45" customHeight="1" x14ac:dyDescent="0.2">
      <c r="A247" s="814" t="s">
        <v>542</v>
      </c>
      <c r="B247" s="815" t="s">
        <v>543</v>
      </c>
      <c r="C247" s="818" t="s">
        <v>562</v>
      </c>
      <c r="D247" s="846" t="s">
        <v>563</v>
      </c>
      <c r="E247" s="818" t="s">
        <v>1216</v>
      </c>
      <c r="F247" s="846" t="s">
        <v>1217</v>
      </c>
      <c r="G247" s="818" t="s">
        <v>1235</v>
      </c>
      <c r="H247" s="818" t="s">
        <v>1458</v>
      </c>
      <c r="I247" s="832">
        <v>172.5</v>
      </c>
      <c r="J247" s="832">
        <v>4</v>
      </c>
      <c r="K247" s="833">
        <v>690</v>
      </c>
    </row>
    <row r="248" spans="1:11" ht="14.45" customHeight="1" x14ac:dyDescent="0.2">
      <c r="A248" s="814" t="s">
        <v>542</v>
      </c>
      <c r="B248" s="815" t="s">
        <v>543</v>
      </c>
      <c r="C248" s="818" t="s">
        <v>562</v>
      </c>
      <c r="D248" s="846" t="s">
        <v>563</v>
      </c>
      <c r="E248" s="818" t="s">
        <v>1216</v>
      </c>
      <c r="F248" s="846" t="s">
        <v>1217</v>
      </c>
      <c r="G248" s="818" t="s">
        <v>1459</v>
      </c>
      <c r="H248" s="818" t="s">
        <v>1460</v>
      </c>
      <c r="I248" s="832">
        <v>205.69999694824219</v>
      </c>
      <c r="J248" s="832">
        <v>3300</v>
      </c>
      <c r="K248" s="833">
        <v>678810</v>
      </c>
    </row>
    <row r="249" spans="1:11" ht="14.45" customHeight="1" x14ac:dyDescent="0.2">
      <c r="A249" s="814" t="s">
        <v>542</v>
      </c>
      <c r="B249" s="815" t="s">
        <v>543</v>
      </c>
      <c r="C249" s="818" t="s">
        <v>562</v>
      </c>
      <c r="D249" s="846" t="s">
        <v>563</v>
      </c>
      <c r="E249" s="818" t="s">
        <v>1216</v>
      </c>
      <c r="F249" s="846" t="s">
        <v>1217</v>
      </c>
      <c r="G249" s="818" t="s">
        <v>1459</v>
      </c>
      <c r="H249" s="818" t="s">
        <v>1461</v>
      </c>
      <c r="I249" s="832">
        <v>205.69999694824219</v>
      </c>
      <c r="J249" s="832">
        <v>1800</v>
      </c>
      <c r="K249" s="833">
        <v>370260</v>
      </c>
    </row>
    <row r="250" spans="1:11" ht="14.45" customHeight="1" x14ac:dyDescent="0.2">
      <c r="A250" s="814" t="s">
        <v>542</v>
      </c>
      <c r="B250" s="815" t="s">
        <v>543</v>
      </c>
      <c r="C250" s="818" t="s">
        <v>562</v>
      </c>
      <c r="D250" s="846" t="s">
        <v>563</v>
      </c>
      <c r="E250" s="818" t="s">
        <v>1216</v>
      </c>
      <c r="F250" s="846" t="s">
        <v>1217</v>
      </c>
      <c r="G250" s="818" t="s">
        <v>1462</v>
      </c>
      <c r="H250" s="818" t="s">
        <v>1463</v>
      </c>
      <c r="I250" s="832">
        <v>157.30000305175781</v>
      </c>
      <c r="J250" s="832">
        <v>200</v>
      </c>
      <c r="K250" s="833">
        <v>31460</v>
      </c>
    </row>
    <row r="251" spans="1:11" ht="14.45" customHeight="1" x14ac:dyDescent="0.2">
      <c r="A251" s="814" t="s">
        <v>542</v>
      </c>
      <c r="B251" s="815" t="s">
        <v>543</v>
      </c>
      <c r="C251" s="818" t="s">
        <v>562</v>
      </c>
      <c r="D251" s="846" t="s">
        <v>563</v>
      </c>
      <c r="E251" s="818" t="s">
        <v>1216</v>
      </c>
      <c r="F251" s="846" t="s">
        <v>1217</v>
      </c>
      <c r="G251" s="818" t="s">
        <v>1462</v>
      </c>
      <c r="H251" s="818" t="s">
        <v>1464</v>
      </c>
      <c r="I251" s="832">
        <v>157.30000305175781</v>
      </c>
      <c r="J251" s="832">
        <v>250</v>
      </c>
      <c r="K251" s="833">
        <v>39325</v>
      </c>
    </row>
    <row r="252" spans="1:11" ht="14.45" customHeight="1" x14ac:dyDescent="0.2">
      <c r="A252" s="814" t="s">
        <v>542</v>
      </c>
      <c r="B252" s="815" t="s">
        <v>543</v>
      </c>
      <c r="C252" s="818" t="s">
        <v>562</v>
      </c>
      <c r="D252" s="846" t="s">
        <v>563</v>
      </c>
      <c r="E252" s="818" t="s">
        <v>1216</v>
      </c>
      <c r="F252" s="846" t="s">
        <v>1217</v>
      </c>
      <c r="G252" s="818" t="s">
        <v>1465</v>
      </c>
      <c r="H252" s="818" t="s">
        <v>1466</v>
      </c>
      <c r="I252" s="832">
        <v>4513.2998046875</v>
      </c>
      <c r="J252" s="832">
        <v>230</v>
      </c>
      <c r="K252" s="833">
        <v>1038059</v>
      </c>
    </row>
    <row r="253" spans="1:11" ht="14.45" customHeight="1" x14ac:dyDescent="0.2">
      <c r="A253" s="814" t="s">
        <v>542</v>
      </c>
      <c r="B253" s="815" t="s">
        <v>543</v>
      </c>
      <c r="C253" s="818" t="s">
        <v>562</v>
      </c>
      <c r="D253" s="846" t="s">
        <v>563</v>
      </c>
      <c r="E253" s="818" t="s">
        <v>1216</v>
      </c>
      <c r="F253" s="846" t="s">
        <v>1217</v>
      </c>
      <c r="G253" s="818" t="s">
        <v>1465</v>
      </c>
      <c r="H253" s="818" t="s">
        <v>1467</v>
      </c>
      <c r="I253" s="832">
        <v>4513.2998046875</v>
      </c>
      <c r="J253" s="832">
        <v>110</v>
      </c>
      <c r="K253" s="833">
        <v>496463</v>
      </c>
    </row>
    <row r="254" spans="1:11" ht="14.45" customHeight="1" x14ac:dyDescent="0.2">
      <c r="A254" s="814" t="s">
        <v>542</v>
      </c>
      <c r="B254" s="815" t="s">
        <v>543</v>
      </c>
      <c r="C254" s="818" t="s">
        <v>562</v>
      </c>
      <c r="D254" s="846" t="s">
        <v>563</v>
      </c>
      <c r="E254" s="818" t="s">
        <v>1216</v>
      </c>
      <c r="F254" s="846" t="s">
        <v>1217</v>
      </c>
      <c r="G254" s="818" t="s">
        <v>1237</v>
      </c>
      <c r="H254" s="818" t="s">
        <v>1238</v>
      </c>
      <c r="I254" s="832">
        <v>0.82749998569488525</v>
      </c>
      <c r="J254" s="832">
        <v>1200</v>
      </c>
      <c r="K254" s="833">
        <v>992</v>
      </c>
    </row>
    <row r="255" spans="1:11" ht="14.45" customHeight="1" x14ac:dyDescent="0.2">
      <c r="A255" s="814" t="s">
        <v>542</v>
      </c>
      <c r="B255" s="815" t="s">
        <v>543</v>
      </c>
      <c r="C255" s="818" t="s">
        <v>562</v>
      </c>
      <c r="D255" s="846" t="s">
        <v>563</v>
      </c>
      <c r="E255" s="818" t="s">
        <v>1216</v>
      </c>
      <c r="F255" s="846" t="s">
        <v>1217</v>
      </c>
      <c r="G255" s="818" t="s">
        <v>1239</v>
      </c>
      <c r="H255" s="818" t="s">
        <v>1344</v>
      </c>
      <c r="I255" s="832">
        <v>1.0900000333786011</v>
      </c>
      <c r="J255" s="832">
        <v>800</v>
      </c>
      <c r="K255" s="833">
        <v>872</v>
      </c>
    </row>
    <row r="256" spans="1:11" ht="14.45" customHeight="1" x14ac:dyDescent="0.2">
      <c r="A256" s="814" t="s">
        <v>542</v>
      </c>
      <c r="B256" s="815" t="s">
        <v>543</v>
      </c>
      <c r="C256" s="818" t="s">
        <v>562</v>
      </c>
      <c r="D256" s="846" t="s">
        <v>563</v>
      </c>
      <c r="E256" s="818" t="s">
        <v>1216</v>
      </c>
      <c r="F256" s="846" t="s">
        <v>1217</v>
      </c>
      <c r="G256" s="818" t="s">
        <v>1239</v>
      </c>
      <c r="H256" s="818" t="s">
        <v>1240</v>
      </c>
      <c r="I256" s="832">
        <v>1.0800000429153442</v>
      </c>
      <c r="J256" s="832">
        <v>1400</v>
      </c>
      <c r="K256" s="833">
        <v>1512</v>
      </c>
    </row>
    <row r="257" spans="1:11" ht="14.45" customHeight="1" x14ac:dyDescent="0.2">
      <c r="A257" s="814" t="s">
        <v>542</v>
      </c>
      <c r="B257" s="815" t="s">
        <v>543</v>
      </c>
      <c r="C257" s="818" t="s">
        <v>562</v>
      </c>
      <c r="D257" s="846" t="s">
        <v>563</v>
      </c>
      <c r="E257" s="818" t="s">
        <v>1216</v>
      </c>
      <c r="F257" s="846" t="s">
        <v>1217</v>
      </c>
      <c r="G257" s="818" t="s">
        <v>1399</v>
      </c>
      <c r="H257" s="818" t="s">
        <v>1400</v>
      </c>
      <c r="I257" s="832">
        <v>0.43999999761581421</v>
      </c>
      <c r="J257" s="832">
        <v>200</v>
      </c>
      <c r="K257" s="833">
        <v>88</v>
      </c>
    </row>
    <row r="258" spans="1:11" ht="14.45" customHeight="1" x14ac:dyDescent="0.2">
      <c r="A258" s="814" t="s">
        <v>542</v>
      </c>
      <c r="B258" s="815" t="s">
        <v>543</v>
      </c>
      <c r="C258" s="818" t="s">
        <v>562</v>
      </c>
      <c r="D258" s="846" t="s">
        <v>563</v>
      </c>
      <c r="E258" s="818" t="s">
        <v>1216</v>
      </c>
      <c r="F258" s="846" t="s">
        <v>1217</v>
      </c>
      <c r="G258" s="818" t="s">
        <v>1241</v>
      </c>
      <c r="H258" s="818" t="s">
        <v>1401</v>
      </c>
      <c r="I258" s="832">
        <v>0.4699999988079071</v>
      </c>
      <c r="J258" s="832">
        <v>600</v>
      </c>
      <c r="K258" s="833">
        <v>282</v>
      </c>
    </row>
    <row r="259" spans="1:11" ht="14.45" customHeight="1" x14ac:dyDescent="0.2">
      <c r="A259" s="814" t="s">
        <v>542</v>
      </c>
      <c r="B259" s="815" t="s">
        <v>543</v>
      </c>
      <c r="C259" s="818" t="s">
        <v>562</v>
      </c>
      <c r="D259" s="846" t="s">
        <v>563</v>
      </c>
      <c r="E259" s="818" t="s">
        <v>1216</v>
      </c>
      <c r="F259" s="846" t="s">
        <v>1217</v>
      </c>
      <c r="G259" s="818" t="s">
        <v>1241</v>
      </c>
      <c r="H259" s="818" t="s">
        <v>1402</v>
      </c>
      <c r="I259" s="832">
        <v>0.47999998927116394</v>
      </c>
      <c r="J259" s="832">
        <v>500</v>
      </c>
      <c r="K259" s="833">
        <v>240</v>
      </c>
    </row>
    <row r="260" spans="1:11" ht="14.45" customHeight="1" x14ac:dyDescent="0.2">
      <c r="A260" s="814" t="s">
        <v>542</v>
      </c>
      <c r="B260" s="815" t="s">
        <v>543</v>
      </c>
      <c r="C260" s="818" t="s">
        <v>562</v>
      </c>
      <c r="D260" s="846" t="s">
        <v>563</v>
      </c>
      <c r="E260" s="818" t="s">
        <v>1216</v>
      </c>
      <c r="F260" s="846" t="s">
        <v>1217</v>
      </c>
      <c r="G260" s="818" t="s">
        <v>1241</v>
      </c>
      <c r="H260" s="818" t="s">
        <v>1345</v>
      </c>
      <c r="I260" s="832">
        <v>0.47999998927116394</v>
      </c>
      <c r="J260" s="832">
        <v>200</v>
      </c>
      <c r="K260" s="833">
        <v>96</v>
      </c>
    </row>
    <row r="261" spans="1:11" ht="14.45" customHeight="1" x14ac:dyDescent="0.2">
      <c r="A261" s="814" t="s">
        <v>542</v>
      </c>
      <c r="B261" s="815" t="s">
        <v>543</v>
      </c>
      <c r="C261" s="818" t="s">
        <v>562</v>
      </c>
      <c r="D261" s="846" t="s">
        <v>563</v>
      </c>
      <c r="E261" s="818" t="s">
        <v>1216</v>
      </c>
      <c r="F261" s="846" t="s">
        <v>1217</v>
      </c>
      <c r="G261" s="818" t="s">
        <v>1241</v>
      </c>
      <c r="H261" s="818" t="s">
        <v>1242</v>
      </c>
      <c r="I261" s="832">
        <v>0.4699999988079071</v>
      </c>
      <c r="J261" s="832">
        <v>500</v>
      </c>
      <c r="K261" s="833">
        <v>236.55000305175781</v>
      </c>
    </row>
    <row r="262" spans="1:11" ht="14.45" customHeight="1" x14ac:dyDescent="0.2">
      <c r="A262" s="814" t="s">
        <v>542</v>
      </c>
      <c r="B262" s="815" t="s">
        <v>543</v>
      </c>
      <c r="C262" s="818" t="s">
        <v>562</v>
      </c>
      <c r="D262" s="846" t="s">
        <v>563</v>
      </c>
      <c r="E262" s="818" t="s">
        <v>1216</v>
      </c>
      <c r="F262" s="846" t="s">
        <v>1217</v>
      </c>
      <c r="G262" s="818" t="s">
        <v>1241</v>
      </c>
      <c r="H262" s="818" t="s">
        <v>1403</v>
      </c>
      <c r="I262" s="832">
        <v>0.4699999988079071</v>
      </c>
      <c r="J262" s="832">
        <v>200</v>
      </c>
      <c r="K262" s="833">
        <v>94</v>
      </c>
    </row>
    <row r="263" spans="1:11" ht="14.45" customHeight="1" x14ac:dyDescent="0.2">
      <c r="A263" s="814" t="s">
        <v>542</v>
      </c>
      <c r="B263" s="815" t="s">
        <v>543</v>
      </c>
      <c r="C263" s="818" t="s">
        <v>562</v>
      </c>
      <c r="D263" s="846" t="s">
        <v>563</v>
      </c>
      <c r="E263" s="818" t="s">
        <v>1216</v>
      </c>
      <c r="F263" s="846" t="s">
        <v>1217</v>
      </c>
      <c r="G263" s="818" t="s">
        <v>1346</v>
      </c>
      <c r="H263" s="818" t="s">
        <v>1347</v>
      </c>
      <c r="I263" s="832">
        <v>1.1299999952316284</v>
      </c>
      <c r="J263" s="832">
        <v>1040</v>
      </c>
      <c r="K263" s="833">
        <v>1166.4000244140625</v>
      </c>
    </row>
    <row r="264" spans="1:11" ht="14.45" customHeight="1" x14ac:dyDescent="0.2">
      <c r="A264" s="814" t="s">
        <v>542</v>
      </c>
      <c r="B264" s="815" t="s">
        <v>543</v>
      </c>
      <c r="C264" s="818" t="s">
        <v>562</v>
      </c>
      <c r="D264" s="846" t="s">
        <v>563</v>
      </c>
      <c r="E264" s="818" t="s">
        <v>1216</v>
      </c>
      <c r="F264" s="846" t="s">
        <v>1217</v>
      </c>
      <c r="G264" s="818" t="s">
        <v>1348</v>
      </c>
      <c r="H264" s="818" t="s">
        <v>1404</v>
      </c>
      <c r="I264" s="832">
        <v>1.6699999570846558</v>
      </c>
      <c r="J264" s="832">
        <v>200</v>
      </c>
      <c r="K264" s="833">
        <v>334</v>
      </c>
    </row>
    <row r="265" spans="1:11" ht="14.45" customHeight="1" x14ac:dyDescent="0.2">
      <c r="A265" s="814" t="s">
        <v>542</v>
      </c>
      <c r="B265" s="815" t="s">
        <v>543</v>
      </c>
      <c r="C265" s="818" t="s">
        <v>562</v>
      </c>
      <c r="D265" s="846" t="s">
        <v>563</v>
      </c>
      <c r="E265" s="818" t="s">
        <v>1216</v>
      </c>
      <c r="F265" s="846" t="s">
        <v>1217</v>
      </c>
      <c r="G265" s="818" t="s">
        <v>1350</v>
      </c>
      <c r="H265" s="818" t="s">
        <v>1351</v>
      </c>
      <c r="I265" s="832">
        <v>0.57999998331069946</v>
      </c>
      <c r="J265" s="832">
        <v>400</v>
      </c>
      <c r="K265" s="833">
        <v>232</v>
      </c>
    </row>
    <row r="266" spans="1:11" ht="14.45" customHeight="1" x14ac:dyDescent="0.2">
      <c r="A266" s="814" t="s">
        <v>542</v>
      </c>
      <c r="B266" s="815" t="s">
        <v>543</v>
      </c>
      <c r="C266" s="818" t="s">
        <v>562</v>
      </c>
      <c r="D266" s="846" t="s">
        <v>563</v>
      </c>
      <c r="E266" s="818" t="s">
        <v>1216</v>
      </c>
      <c r="F266" s="846" t="s">
        <v>1217</v>
      </c>
      <c r="G266" s="818" t="s">
        <v>1245</v>
      </c>
      <c r="H266" s="818" t="s">
        <v>1406</v>
      </c>
      <c r="I266" s="832">
        <v>0.67000001668930054</v>
      </c>
      <c r="J266" s="832">
        <v>400</v>
      </c>
      <c r="K266" s="833">
        <v>268</v>
      </c>
    </row>
    <row r="267" spans="1:11" ht="14.45" customHeight="1" x14ac:dyDescent="0.2">
      <c r="A267" s="814" t="s">
        <v>542</v>
      </c>
      <c r="B267" s="815" t="s">
        <v>543</v>
      </c>
      <c r="C267" s="818" t="s">
        <v>562</v>
      </c>
      <c r="D267" s="846" t="s">
        <v>563</v>
      </c>
      <c r="E267" s="818" t="s">
        <v>1216</v>
      </c>
      <c r="F267" s="846" t="s">
        <v>1217</v>
      </c>
      <c r="G267" s="818" t="s">
        <v>1353</v>
      </c>
      <c r="H267" s="818" t="s">
        <v>1354</v>
      </c>
      <c r="I267" s="832">
        <v>2.75</v>
      </c>
      <c r="J267" s="832">
        <v>200</v>
      </c>
      <c r="K267" s="833">
        <v>550</v>
      </c>
    </row>
    <row r="268" spans="1:11" ht="14.45" customHeight="1" x14ac:dyDescent="0.2">
      <c r="A268" s="814" t="s">
        <v>542</v>
      </c>
      <c r="B268" s="815" t="s">
        <v>543</v>
      </c>
      <c r="C268" s="818" t="s">
        <v>562</v>
      </c>
      <c r="D268" s="846" t="s">
        <v>563</v>
      </c>
      <c r="E268" s="818" t="s">
        <v>1216</v>
      </c>
      <c r="F268" s="846" t="s">
        <v>1217</v>
      </c>
      <c r="G268" s="818" t="s">
        <v>1468</v>
      </c>
      <c r="H268" s="818" t="s">
        <v>1469</v>
      </c>
      <c r="I268" s="832">
        <v>8.4700002670288086</v>
      </c>
      <c r="J268" s="832">
        <v>120</v>
      </c>
      <c r="K268" s="833">
        <v>1016.4000244140625</v>
      </c>
    </row>
    <row r="269" spans="1:11" ht="14.45" customHeight="1" x14ac:dyDescent="0.2">
      <c r="A269" s="814" t="s">
        <v>542</v>
      </c>
      <c r="B269" s="815" t="s">
        <v>543</v>
      </c>
      <c r="C269" s="818" t="s">
        <v>562</v>
      </c>
      <c r="D269" s="846" t="s">
        <v>563</v>
      </c>
      <c r="E269" s="818" t="s">
        <v>1216</v>
      </c>
      <c r="F269" s="846" t="s">
        <v>1217</v>
      </c>
      <c r="G269" s="818" t="s">
        <v>1470</v>
      </c>
      <c r="H269" s="818" t="s">
        <v>1471</v>
      </c>
      <c r="I269" s="832">
        <v>2.1800000667572021</v>
      </c>
      <c r="J269" s="832">
        <v>200</v>
      </c>
      <c r="K269" s="833">
        <v>435.48001098632813</v>
      </c>
    </row>
    <row r="270" spans="1:11" ht="14.45" customHeight="1" x14ac:dyDescent="0.2">
      <c r="A270" s="814" t="s">
        <v>542</v>
      </c>
      <c r="B270" s="815" t="s">
        <v>543</v>
      </c>
      <c r="C270" s="818" t="s">
        <v>562</v>
      </c>
      <c r="D270" s="846" t="s">
        <v>563</v>
      </c>
      <c r="E270" s="818" t="s">
        <v>1216</v>
      </c>
      <c r="F270" s="846" t="s">
        <v>1217</v>
      </c>
      <c r="G270" s="818" t="s">
        <v>1247</v>
      </c>
      <c r="H270" s="818" t="s">
        <v>1248</v>
      </c>
      <c r="I270" s="832">
        <v>35.090000152587891</v>
      </c>
      <c r="J270" s="832">
        <v>5</v>
      </c>
      <c r="K270" s="833">
        <v>175.44999694824219</v>
      </c>
    </row>
    <row r="271" spans="1:11" ht="14.45" customHeight="1" x14ac:dyDescent="0.2">
      <c r="A271" s="814" t="s">
        <v>542</v>
      </c>
      <c r="B271" s="815" t="s">
        <v>543</v>
      </c>
      <c r="C271" s="818" t="s">
        <v>562</v>
      </c>
      <c r="D271" s="846" t="s">
        <v>563</v>
      </c>
      <c r="E271" s="818" t="s">
        <v>1216</v>
      </c>
      <c r="F271" s="846" t="s">
        <v>1217</v>
      </c>
      <c r="G271" s="818" t="s">
        <v>1366</v>
      </c>
      <c r="H271" s="818" t="s">
        <v>1367</v>
      </c>
      <c r="I271" s="832">
        <v>5.809999942779541</v>
      </c>
      <c r="J271" s="832">
        <v>250</v>
      </c>
      <c r="K271" s="833">
        <v>1452.5</v>
      </c>
    </row>
    <row r="272" spans="1:11" ht="14.45" customHeight="1" x14ac:dyDescent="0.2">
      <c r="A272" s="814" t="s">
        <v>542</v>
      </c>
      <c r="B272" s="815" t="s">
        <v>543</v>
      </c>
      <c r="C272" s="818" t="s">
        <v>562</v>
      </c>
      <c r="D272" s="846" t="s">
        <v>563</v>
      </c>
      <c r="E272" s="818" t="s">
        <v>1216</v>
      </c>
      <c r="F272" s="846" t="s">
        <v>1217</v>
      </c>
      <c r="G272" s="818" t="s">
        <v>1368</v>
      </c>
      <c r="H272" s="818" t="s">
        <v>1472</v>
      </c>
      <c r="I272" s="832">
        <v>0.47090908885002136</v>
      </c>
      <c r="J272" s="832">
        <v>16200</v>
      </c>
      <c r="K272" s="833">
        <v>7630</v>
      </c>
    </row>
    <row r="273" spans="1:11" ht="14.45" customHeight="1" x14ac:dyDescent="0.2">
      <c r="A273" s="814" t="s">
        <v>542</v>
      </c>
      <c r="B273" s="815" t="s">
        <v>543</v>
      </c>
      <c r="C273" s="818" t="s">
        <v>562</v>
      </c>
      <c r="D273" s="846" t="s">
        <v>563</v>
      </c>
      <c r="E273" s="818" t="s">
        <v>1216</v>
      </c>
      <c r="F273" s="846" t="s">
        <v>1217</v>
      </c>
      <c r="G273" s="818" t="s">
        <v>1368</v>
      </c>
      <c r="H273" s="818" t="s">
        <v>1369</v>
      </c>
      <c r="I273" s="832">
        <v>0.47599999308586122</v>
      </c>
      <c r="J273" s="832">
        <v>5600</v>
      </c>
      <c r="K273" s="833">
        <v>2670</v>
      </c>
    </row>
    <row r="274" spans="1:11" ht="14.45" customHeight="1" x14ac:dyDescent="0.2">
      <c r="A274" s="814" t="s">
        <v>542</v>
      </c>
      <c r="B274" s="815" t="s">
        <v>543</v>
      </c>
      <c r="C274" s="818" t="s">
        <v>562</v>
      </c>
      <c r="D274" s="846" t="s">
        <v>563</v>
      </c>
      <c r="E274" s="818" t="s">
        <v>1473</v>
      </c>
      <c r="F274" s="846" t="s">
        <v>1474</v>
      </c>
      <c r="G274" s="818" t="s">
        <v>1475</v>
      </c>
      <c r="H274" s="818" t="s">
        <v>1476</v>
      </c>
      <c r="I274" s="832">
        <v>367.3599853515625</v>
      </c>
      <c r="J274" s="832">
        <v>20</v>
      </c>
      <c r="K274" s="833">
        <v>7347.1201171875</v>
      </c>
    </row>
    <row r="275" spans="1:11" ht="14.45" customHeight="1" x14ac:dyDescent="0.2">
      <c r="A275" s="814" t="s">
        <v>542</v>
      </c>
      <c r="B275" s="815" t="s">
        <v>543</v>
      </c>
      <c r="C275" s="818" t="s">
        <v>562</v>
      </c>
      <c r="D275" s="846" t="s">
        <v>563</v>
      </c>
      <c r="E275" s="818" t="s">
        <v>1269</v>
      </c>
      <c r="F275" s="846" t="s">
        <v>1270</v>
      </c>
      <c r="G275" s="818" t="s">
        <v>1271</v>
      </c>
      <c r="H275" s="818" t="s">
        <v>1272</v>
      </c>
      <c r="I275" s="832">
        <v>0.3033333420753479</v>
      </c>
      <c r="J275" s="832">
        <v>600</v>
      </c>
      <c r="K275" s="833">
        <v>182</v>
      </c>
    </row>
    <row r="276" spans="1:11" ht="14.45" customHeight="1" x14ac:dyDescent="0.2">
      <c r="A276" s="814" t="s">
        <v>542</v>
      </c>
      <c r="B276" s="815" t="s">
        <v>543</v>
      </c>
      <c r="C276" s="818" t="s">
        <v>562</v>
      </c>
      <c r="D276" s="846" t="s">
        <v>563</v>
      </c>
      <c r="E276" s="818" t="s">
        <v>1269</v>
      </c>
      <c r="F276" s="846" t="s">
        <v>1270</v>
      </c>
      <c r="G276" s="818" t="s">
        <v>1273</v>
      </c>
      <c r="H276" s="818" t="s">
        <v>1274</v>
      </c>
      <c r="I276" s="832">
        <v>0.30000001192092896</v>
      </c>
      <c r="J276" s="832">
        <v>100</v>
      </c>
      <c r="K276" s="833">
        <v>30</v>
      </c>
    </row>
    <row r="277" spans="1:11" ht="14.45" customHeight="1" x14ac:dyDescent="0.2">
      <c r="A277" s="814" t="s">
        <v>542</v>
      </c>
      <c r="B277" s="815" t="s">
        <v>543</v>
      </c>
      <c r="C277" s="818" t="s">
        <v>562</v>
      </c>
      <c r="D277" s="846" t="s">
        <v>563</v>
      </c>
      <c r="E277" s="818" t="s">
        <v>1269</v>
      </c>
      <c r="F277" s="846" t="s">
        <v>1270</v>
      </c>
      <c r="G277" s="818" t="s">
        <v>1279</v>
      </c>
      <c r="H277" s="818" t="s">
        <v>1280</v>
      </c>
      <c r="I277" s="832">
        <v>0.54000002145767212</v>
      </c>
      <c r="J277" s="832">
        <v>100</v>
      </c>
      <c r="K277" s="833">
        <v>54</v>
      </c>
    </row>
    <row r="278" spans="1:11" ht="14.45" customHeight="1" x14ac:dyDescent="0.2">
      <c r="A278" s="814" t="s">
        <v>542</v>
      </c>
      <c r="B278" s="815" t="s">
        <v>543</v>
      </c>
      <c r="C278" s="818" t="s">
        <v>562</v>
      </c>
      <c r="D278" s="846" t="s">
        <v>563</v>
      </c>
      <c r="E278" s="818" t="s">
        <v>1269</v>
      </c>
      <c r="F278" s="846" t="s">
        <v>1270</v>
      </c>
      <c r="G278" s="818" t="s">
        <v>1282</v>
      </c>
      <c r="H278" s="818" t="s">
        <v>1283</v>
      </c>
      <c r="I278" s="832">
        <v>0.96818183768879285</v>
      </c>
      <c r="J278" s="832">
        <v>4900</v>
      </c>
      <c r="K278" s="833">
        <v>4747</v>
      </c>
    </row>
    <row r="279" spans="1:11" ht="14.45" customHeight="1" x14ac:dyDescent="0.2">
      <c r="A279" s="814" t="s">
        <v>542</v>
      </c>
      <c r="B279" s="815" t="s">
        <v>543</v>
      </c>
      <c r="C279" s="818" t="s">
        <v>562</v>
      </c>
      <c r="D279" s="846" t="s">
        <v>563</v>
      </c>
      <c r="E279" s="818" t="s">
        <v>1269</v>
      </c>
      <c r="F279" s="846" t="s">
        <v>1270</v>
      </c>
      <c r="G279" s="818" t="s">
        <v>1282</v>
      </c>
      <c r="H279" s="818" t="s">
        <v>1284</v>
      </c>
      <c r="I279" s="832">
        <v>0.96199998855590818</v>
      </c>
      <c r="J279" s="832">
        <v>3000</v>
      </c>
      <c r="K279" s="833">
        <v>2885.1500244140625</v>
      </c>
    </row>
    <row r="280" spans="1:11" ht="14.45" customHeight="1" x14ac:dyDescent="0.2">
      <c r="A280" s="814" t="s">
        <v>542</v>
      </c>
      <c r="B280" s="815" t="s">
        <v>543</v>
      </c>
      <c r="C280" s="818" t="s">
        <v>562</v>
      </c>
      <c r="D280" s="846" t="s">
        <v>563</v>
      </c>
      <c r="E280" s="818" t="s">
        <v>1291</v>
      </c>
      <c r="F280" s="846" t="s">
        <v>1292</v>
      </c>
      <c r="G280" s="818" t="s">
        <v>1379</v>
      </c>
      <c r="H280" s="818" t="s">
        <v>1380</v>
      </c>
      <c r="I280" s="832">
        <v>1.2200000286102295</v>
      </c>
      <c r="J280" s="832">
        <v>1900</v>
      </c>
      <c r="K280" s="833">
        <v>2316.3299713134766</v>
      </c>
    </row>
    <row r="281" spans="1:11" ht="14.45" customHeight="1" x14ac:dyDescent="0.2">
      <c r="A281" s="814" t="s">
        <v>542</v>
      </c>
      <c r="B281" s="815" t="s">
        <v>543</v>
      </c>
      <c r="C281" s="818" t="s">
        <v>562</v>
      </c>
      <c r="D281" s="846" t="s">
        <v>563</v>
      </c>
      <c r="E281" s="818" t="s">
        <v>1291</v>
      </c>
      <c r="F281" s="846" t="s">
        <v>1292</v>
      </c>
      <c r="G281" s="818" t="s">
        <v>1293</v>
      </c>
      <c r="H281" s="818" t="s">
        <v>1294</v>
      </c>
      <c r="I281" s="832">
        <v>0.63818181644786487</v>
      </c>
      <c r="J281" s="832">
        <v>13800</v>
      </c>
      <c r="K281" s="833">
        <v>8760</v>
      </c>
    </row>
    <row r="282" spans="1:11" ht="14.45" customHeight="1" x14ac:dyDescent="0.2">
      <c r="A282" s="814" t="s">
        <v>542</v>
      </c>
      <c r="B282" s="815" t="s">
        <v>543</v>
      </c>
      <c r="C282" s="818" t="s">
        <v>562</v>
      </c>
      <c r="D282" s="846" t="s">
        <v>563</v>
      </c>
      <c r="E282" s="818" t="s">
        <v>1291</v>
      </c>
      <c r="F282" s="846" t="s">
        <v>1292</v>
      </c>
      <c r="G282" s="818" t="s">
        <v>1295</v>
      </c>
      <c r="H282" s="818" t="s">
        <v>1296</v>
      </c>
      <c r="I282" s="832">
        <v>0.63909090648997913</v>
      </c>
      <c r="J282" s="832">
        <v>18200</v>
      </c>
      <c r="K282" s="833">
        <v>11586</v>
      </c>
    </row>
    <row r="283" spans="1:11" ht="14.45" customHeight="1" x14ac:dyDescent="0.2">
      <c r="A283" s="814" t="s">
        <v>542</v>
      </c>
      <c r="B283" s="815" t="s">
        <v>543</v>
      </c>
      <c r="C283" s="818" t="s">
        <v>562</v>
      </c>
      <c r="D283" s="846" t="s">
        <v>563</v>
      </c>
      <c r="E283" s="818" t="s">
        <v>1291</v>
      </c>
      <c r="F283" s="846" t="s">
        <v>1292</v>
      </c>
      <c r="G283" s="818" t="s">
        <v>1381</v>
      </c>
      <c r="H283" s="818" t="s">
        <v>1382</v>
      </c>
      <c r="I283" s="832">
        <v>0.67666665712992347</v>
      </c>
      <c r="J283" s="832">
        <v>1000</v>
      </c>
      <c r="K283" s="833">
        <v>686</v>
      </c>
    </row>
    <row r="284" spans="1:11" ht="14.45" customHeight="1" x14ac:dyDescent="0.2">
      <c r="A284" s="814" t="s">
        <v>542</v>
      </c>
      <c r="B284" s="815" t="s">
        <v>543</v>
      </c>
      <c r="C284" s="818" t="s">
        <v>562</v>
      </c>
      <c r="D284" s="846" t="s">
        <v>563</v>
      </c>
      <c r="E284" s="818" t="s">
        <v>1291</v>
      </c>
      <c r="F284" s="846" t="s">
        <v>1292</v>
      </c>
      <c r="G284" s="818" t="s">
        <v>1379</v>
      </c>
      <c r="H284" s="818" t="s">
        <v>1383</v>
      </c>
      <c r="I284" s="832">
        <v>1.2200000286102295</v>
      </c>
      <c r="J284" s="832">
        <v>2000</v>
      </c>
      <c r="K284" s="833">
        <v>2437.2700042724609</v>
      </c>
    </row>
    <row r="285" spans="1:11" ht="14.45" customHeight="1" x14ac:dyDescent="0.2">
      <c r="A285" s="814" t="s">
        <v>542</v>
      </c>
      <c r="B285" s="815" t="s">
        <v>543</v>
      </c>
      <c r="C285" s="818" t="s">
        <v>562</v>
      </c>
      <c r="D285" s="846" t="s">
        <v>563</v>
      </c>
      <c r="E285" s="818" t="s">
        <v>1291</v>
      </c>
      <c r="F285" s="846" t="s">
        <v>1292</v>
      </c>
      <c r="G285" s="818" t="s">
        <v>1293</v>
      </c>
      <c r="H285" s="818" t="s">
        <v>1297</v>
      </c>
      <c r="I285" s="832">
        <v>0.62833333015441895</v>
      </c>
      <c r="J285" s="832">
        <v>3800</v>
      </c>
      <c r="K285" s="833">
        <v>2386</v>
      </c>
    </row>
    <row r="286" spans="1:11" ht="14.45" customHeight="1" x14ac:dyDescent="0.2">
      <c r="A286" s="814" t="s">
        <v>542</v>
      </c>
      <c r="B286" s="815" t="s">
        <v>543</v>
      </c>
      <c r="C286" s="818" t="s">
        <v>562</v>
      </c>
      <c r="D286" s="846" t="s">
        <v>563</v>
      </c>
      <c r="E286" s="818" t="s">
        <v>1291</v>
      </c>
      <c r="F286" s="846" t="s">
        <v>1292</v>
      </c>
      <c r="G286" s="818" t="s">
        <v>1295</v>
      </c>
      <c r="H286" s="818" t="s">
        <v>1298</v>
      </c>
      <c r="I286" s="832">
        <v>0.62999999523162842</v>
      </c>
      <c r="J286" s="832">
        <v>6000</v>
      </c>
      <c r="K286" s="833">
        <v>3780</v>
      </c>
    </row>
    <row r="287" spans="1:11" ht="14.45" customHeight="1" x14ac:dyDescent="0.2">
      <c r="A287" s="814" t="s">
        <v>542</v>
      </c>
      <c r="B287" s="815" t="s">
        <v>543</v>
      </c>
      <c r="C287" s="818" t="s">
        <v>562</v>
      </c>
      <c r="D287" s="846" t="s">
        <v>563</v>
      </c>
      <c r="E287" s="818" t="s">
        <v>1291</v>
      </c>
      <c r="F287" s="846" t="s">
        <v>1292</v>
      </c>
      <c r="G287" s="818" t="s">
        <v>1381</v>
      </c>
      <c r="H287" s="818" t="s">
        <v>1477</v>
      </c>
      <c r="I287" s="832">
        <v>0.62999999523162842</v>
      </c>
      <c r="J287" s="832">
        <v>1000</v>
      </c>
      <c r="K287" s="833">
        <v>630</v>
      </c>
    </row>
    <row r="288" spans="1:11" ht="14.45" customHeight="1" thickBot="1" x14ac:dyDescent="0.25">
      <c r="A288" s="822" t="s">
        <v>542</v>
      </c>
      <c r="B288" s="823" t="s">
        <v>543</v>
      </c>
      <c r="C288" s="826" t="s">
        <v>562</v>
      </c>
      <c r="D288" s="847" t="s">
        <v>563</v>
      </c>
      <c r="E288" s="826" t="s">
        <v>1291</v>
      </c>
      <c r="F288" s="847" t="s">
        <v>1292</v>
      </c>
      <c r="G288" s="826" t="s">
        <v>1384</v>
      </c>
      <c r="H288" s="826" t="s">
        <v>1385</v>
      </c>
      <c r="I288" s="834">
        <v>0.60999998450279236</v>
      </c>
      <c r="J288" s="834">
        <v>510</v>
      </c>
      <c r="K288" s="835">
        <v>313.79999542236328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16525BC-E952-4D3A-80DC-8B8FE16D75F8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705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38.53</v>
      </c>
      <c r="D6" s="491"/>
      <c r="E6" s="491"/>
      <c r="F6" s="490"/>
      <c r="G6" s="492">
        <f ca="1">SUM(Tabulka[05 h_vram])/2</f>
        <v>27158.93</v>
      </c>
      <c r="H6" s="491">
        <f ca="1">SUM(Tabulka[06 h_naduv])/2</f>
        <v>1688.5</v>
      </c>
      <c r="I6" s="491">
        <f ca="1">SUM(Tabulka[07 h_nadzk])/2</f>
        <v>198.85000000000002</v>
      </c>
      <c r="J6" s="490">
        <f ca="1">SUM(Tabulka[08 h_oon])/2</f>
        <v>419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77758</v>
      </c>
      <c r="N6" s="491">
        <f ca="1">SUM(Tabulka[12 m_oc])/2</f>
        <v>77758</v>
      </c>
      <c r="O6" s="490">
        <f ca="1">SUM(Tabulka[13 m_sk])/2</f>
        <v>9439859</v>
      </c>
      <c r="P6" s="489">
        <f ca="1">SUM(Tabulka[14_vzsk])/2</f>
        <v>10350</v>
      </c>
      <c r="Q6" s="489">
        <f ca="1">SUM(Tabulka[15_vzpl])/2</f>
        <v>27611.803519061585</v>
      </c>
      <c r="R6" s="488">
        <f ca="1">IF(Q6=0,0,P6/Q6)</f>
        <v>0.37483969465648853</v>
      </c>
      <c r="S6" s="487">
        <f ca="1">Q6-P6</f>
        <v>17261.803519061585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9351.5999999999985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4495516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15111.803519061585</v>
      </c>
      <c r="R8" s="471">
        <f ca="1">IF(Tabulka[[#This Row],[15_vzpl]]=0,"",Tabulka[[#This Row],[14_vzsk]]/Tabulka[[#This Row],[15_vzpl]])</f>
        <v>0.68489508793207998</v>
      </c>
      <c r="S8" s="470">
        <f ca="1">IF(Tabulka[[#This Row],[15_vzpl]]-Tabulka[[#This Row],[14_vzsk]]=0,"",Tabulka[[#This Row],[15_vzpl]]-Tabulka[[#This Row],[14_vzsk]])</f>
        <v>4761.8035190615847</v>
      </c>
    </row>
    <row r="9" spans="1:19" x14ac:dyDescent="0.25">
      <c r="A9" s="469">
        <v>99</v>
      </c>
      <c r="B9" s="468" t="s">
        <v>1487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247233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15111.803519061585</v>
      </c>
      <c r="R9" s="471">
        <f ca="1">IF(Tabulka[[#This Row],[15_vzpl]]=0,"",Tabulka[[#This Row],[14_vzsk]]/Tabulka[[#This Row],[15_vzpl]])</f>
        <v>0.68489508793207998</v>
      </c>
      <c r="S9" s="470">
        <f ca="1">IF(Tabulka[[#This Row],[15_vzpl]]-Tabulka[[#This Row],[14_vzsk]]=0,"",Tabulka[[#This Row],[15_vzpl]]-Tabulka[[#This Row],[14_vzsk]])</f>
        <v>4761.8035190615847</v>
      </c>
    </row>
    <row r="10" spans="1:19" x14ac:dyDescent="0.25">
      <c r="A10" s="469">
        <v>100</v>
      </c>
      <c r="B10" s="468" t="s">
        <v>1488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475.2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37.6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6845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6845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183561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1489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6372.4000000000005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630.4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129.6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41163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41163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3517666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1490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547056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1479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15325.83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22.85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4465135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12500</v>
      </c>
    </row>
    <row r="14" spans="1:19" x14ac:dyDescent="0.25">
      <c r="A14" s="469">
        <v>303</v>
      </c>
      <c r="B14" s="468" t="s">
        <v>1491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250748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R14" s="471">
        <f ca="1">IF(Tabulka[[#This Row],[15_vzpl]]=0,"",Tabulka[[#This Row],[14_vzsk]]/Tabulka[[#This Row],[15_vzpl]])</f>
        <v>0</v>
      </c>
      <c r="S14" s="470">
        <f ca="1">IF(Tabulka[[#This Row],[15_vzpl]]-Tabulka[[#This Row],[14_vzsk]]=0,"",Tabulka[[#This Row],[15_vzpl]]-Tabulka[[#This Row],[14_vzsk]])</f>
        <v>12500</v>
      </c>
    </row>
    <row r="15" spans="1:19" x14ac:dyDescent="0.25">
      <c r="A15" s="469">
        <v>304</v>
      </c>
      <c r="B15" s="468" t="s">
        <v>1492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2287.5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835895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1493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260786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1494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12.3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8515.33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22.85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15750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15750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2488993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1495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220451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1496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130719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424</v>
      </c>
      <c r="B20" s="468" t="s">
        <v>1497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1498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247943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1480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479208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1499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2481.5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8250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479208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2344090-5E92-48F2-89A3-9FECBB38E2D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705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34025.572950000002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10012.96276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0.84769299228184314</v>
      </c>
      <c r="E8" s="285">
        <f t="shared" si="0"/>
        <v>0.94188110253538126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2.2727272727272728E-2</v>
      </c>
      <c r="E9" s="285">
        <f>IF(C9=0,0,D9/C9)</f>
        <v>7.575757575757576E-2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0.39129321902318503</v>
      </c>
      <c r="E11" s="285">
        <f t="shared" si="0"/>
        <v>0.6521553650386418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0.67489576826489928</v>
      </c>
      <c r="E12" s="285">
        <f t="shared" si="0"/>
        <v>0.84361971033112404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1153.42706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12800.819320000001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35038.011299999998</v>
      </c>
      <c r="D18" s="303">
        <f ca="1">IF(ISERROR(VLOOKUP("Výnosy celkem",INDIRECT("HI!$A:$G"),5,0)),0,VLOOKUP("Výnosy celkem",INDIRECT("HI!$A:$G"),5,0))</f>
        <v>29471.966990000001</v>
      </c>
      <c r="E18" s="304">
        <f t="shared" ref="E18:E31" ca="1" si="1">IF(C18=0,0,D18/C18)</f>
        <v>0.84114268751320376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31553.241299999998</v>
      </c>
      <c r="D19" s="284">
        <f ca="1">IF(ISERROR(VLOOKUP("Ambulance *",INDIRECT("HI!$A:$G"),5,0)),0,VLOOKUP("Ambulance *",INDIRECT("HI!$A:$G"),5,0))</f>
        <v>27263.006990000002</v>
      </c>
      <c r="E19" s="285">
        <f t="shared" ca="1" si="1"/>
        <v>0.86403189868167374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0.86403189868167374</v>
      </c>
      <c r="E20" s="285">
        <f t="shared" si="1"/>
        <v>0.86403189868167374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0.86403189868167363</v>
      </c>
      <c r="E21" s="285">
        <f t="shared" si="1"/>
        <v>0.86403189868167363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0.81058609011590255</v>
      </c>
      <c r="E23" s="285">
        <f t="shared" si="1"/>
        <v>0.95363069425400304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3484.77</v>
      </c>
      <c r="D24" s="284">
        <f ca="1">IF(ISERROR(VLOOKUP("Hospitalizace *",INDIRECT("HI!$A:$G"),5,0)),0,VLOOKUP("Hospitalizace *",INDIRECT("HI!$A:$G"),5,0))</f>
        <v>2208.96</v>
      </c>
      <c r="E24" s="285">
        <f ca="1">IF(C24=0,0,D24/C24)</f>
        <v>0.63388975456055929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0.63388975456055929</v>
      </c>
      <c r="E25" s="285">
        <f t="shared" si="1"/>
        <v>0.63388975456055929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0.63388975456055929</v>
      </c>
      <c r="E26" s="285">
        <f t="shared" si="1"/>
        <v>0.63388975456055929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0.70700636942675155</v>
      </c>
      <c r="E29" s="285">
        <f t="shared" si="1"/>
        <v>0.74421723097552794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1.1351351351351351</v>
      </c>
      <c r="E30" s="285">
        <f t="shared" si="1"/>
        <v>1.1351351351351351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0.21777950912111854</v>
      </c>
      <c r="D31" s="289">
        <f>IF(ISERROR(VLOOKUP("Celkem:",'ZV Vyžád.'!$A:$M,7,0)),"",VLOOKUP("Celkem:",'ZV Vyžád.'!$A:$M,7,0))</f>
        <v>0.73400956683293328</v>
      </c>
      <c r="E31" s="285">
        <f t="shared" si="1"/>
        <v>3.3704252975642088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BCFCB94-B6C1-4767-ACC9-CA1AC22BC95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1486</v>
      </c>
    </row>
    <row r="2" spans="1:19" x14ac:dyDescent="0.25">
      <c r="A2" s="705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13.35</v>
      </c>
      <c r="F4" s="498"/>
      <c r="G4" s="498"/>
      <c r="H4" s="498"/>
      <c r="I4" s="498">
        <v>2039.2</v>
      </c>
      <c r="J4" s="498">
        <v>227.2</v>
      </c>
      <c r="K4" s="498">
        <v>68.8</v>
      </c>
      <c r="L4" s="498">
        <v>12</v>
      </c>
      <c r="M4" s="498"/>
      <c r="N4" s="498"/>
      <c r="O4" s="498">
        <v>28754</v>
      </c>
      <c r="P4" s="498">
        <v>28754</v>
      </c>
      <c r="Q4" s="498">
        <v>990770</v>
      </c>
      <c r="R4" s="498"/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50909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0.9</v>
      </c>
      <c r="I6">
        <v>151.19999999999999</v>
      </c>
      <c r="J6">
        <v>23.2</v>
      </c>
      <c r="K6">
        <v>16.8</v>
      </c>
      <c r="O6">
        <v>2844</v>
      </c>
      <c r="P6">
        <v>2844</v>
      </c>
      <c r="Q6">
        <v>64306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1360</v>
      </c>
      <c r="J7">
        <v>172</v>
      </c>
      <c r="K7">
        <v>52</v>
      </c>
      <c r="L7">
        <v>12</v>
      </c>
      <c r="O7">
        <v>25160</v>
      </c>
      <c r="P7">
        <v>25160</v>
      </c>
      <c r="Q7">
        <v>763756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344</v>
      </c>
      <c r="J8">
        <v>12</v>
      </c>
      <c r="O8">
        <v>750</v>
      </c>
      <c r="P8">
        <v>750</v>
      </c>
      <c r="Q8">
        <v>111799</v>
      </c>
    </row>
    <row r="9" spans="1:19" x14ac:dyDescent="0.25">
      <c r="A9" s="503" t="s">
        <v>216</v>
      </c>
      <c r="B9" s="502">
        <v>6</v>
      </c>
      <c r="C9">
        <v>1</v>
      </c>
      <c r="D9" t="s">
        <v>1479</v>
      </c>
      <c r="E9">
        <v>21.3</v>
      </c>
      <c r="I9">
        <v>3473.45</v>
      </c>
      <c r="J9">
        <v>283</v>
      </c>
      <c r="Q9">
        <v>975384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125.75</v>
      </c>
      <c r="Q10">
        <v>50219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436.5</v>
      </c>
      <c r="Q11">
        <v>167849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50296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12.3</v>
      </c>
      <c r="I13">
        <v>2065.1999999999998</v>
      </c>
      <c r="J13">
        <v>247</v>
      </c>
      <c r="Q13">
        <v>567770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158</v>
      </c>
      <c r="J14">
        <v>23</v>
      </c>
      <c r="Q14">
        <v>48706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168</v>
      </c>
      <c r="J15">
        <v>13</v>
      </c>
      <c r="Q15">
        <v>39585</v>
      </c>
    </row>
    <row r="16" spans="1:19" x14ac:dyDescent="0.25">
      <c r="A16" s="501" t="s">
        <v>210</v>
      </c>
      <c r="B16" s="500">
        <v>2020</v>
      </c>
      <c r="C16">
        <v>1</v>
      </c>
      <c r="D16">
        <v>642</v>
      </c>
      <c r="E16">
        <v>2</v>
      </c>
      <c r="I16">
        <v>352</v>
      </c>
      <c r="Q16">
        <v>50959</v>
      </c>
    </row>
    <row r="17" spans="3:19" x14ac:dyDescent="0.25">
      <c r="C17">
        <v>1</v>
      </c>
      <c r="D17" t="s">
        <v>1480</v>
      </c>
      <c r="E17">
        <v>4</v>
      </c>
      <c r="I17">
        <v>677.5</v>
      </c>
      <c r="O17">
        <v>750</v>
      </c>
      <c r="P17">
        <v>750</v>
      </c>
      <c r="Q17">
        <v>121272</v>
      </c>
    </row>
    <row r="18" spans="3:19" x14ac:dyDescent="0.25">
      <c r="C18">
        <v>1</v>
      </c>
      <c r="D18">
        <v>30</v>
      </c>
      <c r="E18">
        <v>4</v>
      </c>
      <c r="I18">
        <v>677.5</v>
      </c>
      <c r="O18">
        <v>750</v>
      </c>
      <c r="P18">
        <v>750</v>
      </c>
      <c r="Q18">
        <v>121272</v>
      </c>
    </row>
    <row r="19" spans="3:19" x14ac:dyDescent="0.25">
      <c r="C19" t="s">
        <v>1481</v>
      </c>
      <c r="E19">
        <v>38.650000000000006</v>
      </c>
      <c r="I19">
        <v>6190.15</v>
      </c>
      <c r="J19">
        <v>510.2</v>
      </c>
      <c r="K19">
        <v>68.8</v>
      </c>
      <c r="L19">
        <v>12</v>
      </c>
      <c r="O19">
        <v>29504</v>
      </c>
      <c r="P19">
        <v>29504</v>
      </c>
      <c r="Q19">
        <v>2087426</v>
      </c>
      <c r="S19">
        <v>5522.3607038123173</v>
      </c>
    </row>
    <row r="20" spans="3:19" x14ac:dyDescent="0.25">
      <c r="C20">
        <v>2</v>
      </c>
      <c r="D20" t="s">
        <v>266</v>
      </c>
      <c r="E20">
        <v>13.35</v>
      </c>
      <c r="I20">
        <v>1936</v>
      </c>
      <c r="J20">
        <v>214</v>
      </c>
      <c r="K20">
        <v>72</v>
      </c>
      <c r="O20">
        <v>20004</v>
      </c>
      <c r="P20">
        <v>20004</v>
      </c>
      <c r="Q20">
        <v>1054513</v>
      </c>
      <c r="R20">
        <v>10350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160</v>
      </c>
      <c r="J21">
        <v>20</v>
      </c>
      <c r="Q21">
        <v>51613</v>
      </c>
      <c r="R21">
        <v>10350</v>
      </c>
      <c r="S21">
        <v>3022.3607038123168</v>
      </c>
    </row>
    <row r="22" spans="3:19" x14ac:dyDescent="0.25">
      <c r="C22">
        <v>2</v>
      </c>
      <c r="D22">
        <v>100</v>
      </c>
      <c r="E22">
        <v>0.9</v>
      </c>
      <c r="I22">
        <v>144</v>
      </c>
      <c r="J22">
        <v>8</v>
      </c>
      <c r="K22">
        <v>16</v>
      </c>
      <c r="O22">
        <v>4001</v>
      </c>
      <c r="P22">
        <v>4001</v>
      </c>
      <c r="Q22">
        <v>58999</v>
      </c>
    </row>
    <row r="23" spans="3:19" x14ac:dyDescent="0.25">
      <c r="C23">
        <v>2</v>
      </c>
      <c r="D23">
        <v>101</v>
      </c>
      <c r="E23">
        <v>9.4499999999999993</v>
      </c>
      <c r="I23">
        <v>1328</v>
      </c>
      <c r="J23">
        <v>176</v>
      </c>
      <c r="K23">
        <v>56</v>
      </c>
      <c r="O23">
        <v>16003</v>
      </c>
      <c r="P23">
        <v>16003</v>
      </c>
      <c r="Q23">
        <v>833215</v>
      </c>
    </row>
    <row r="24" spans="3:19" x14ac:dyDescent="0.25">
      <c r="C24">
        <v>2</v>
      </c>
      <c r="D24">
        <v>203</v>
      </c>
      <c r="E24">
        <v>2</v>
      </c>
      <c r="I24">
        <v>304</v>
      </c>
      <c r="J24">
        <v>10</v>
      </c>
      <c r="Q24">
        <v>110686</v>
      </c>
    </row>
    <row r="25" spans="3:19" x14ac:dyDescent="0.25">
      <c r="C25">
        <v>2</v>
      </c>
      <c r="D25" t="s">
        <v>1479</v>
      </c>
      <c r="E25">
        <v>21.3</v>
      </c>
      <c r="I25">
        <v>3074.5</v>
      </c>
      <c r="J25">
        <v>253.5</v>
      </c>
      <c r="K25">
        <v>7.95</v>
      </c>
      <c r="O25">
        <v>750</v>
      </c>
      <c r="P25">
        <v>750</v>
      </c>
      <c r="Q25">
        <v>953926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50450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167256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49550</v>
      </c>
    </row>
    <row r="29" spans="3:19" x14ac:dyDescent="0.25">
      <c r="C29">
        <v>2</v>
      </c>
      <c r="D29">
        <v>408</v>
      </c>
      <c r="E29">
        <v>12.3</v>
      </c>
      <c r="I29">
        <v>1690.5</v>
      </c>
      <c r="J29">
        <v>228.5</v>
      </c>
      <c r="K29">
        <v>7.95</v>
      </c>
      <c r="O29">
        <v>750</v>
      </c>
      <c r="P29">
        <v>750</v>
      </c>
      <c r="Q29">
        <v>552432</v>
      </c>
    </row>
    <row r="30" spans="3:19" x14ac:dyDescent="0.25">
      <c r="C30">
        <v>2</v>
      </c>
      <c r="D30">
        <v>409</v>
      </c>
      <c r="E30">
        <v>1</v>
      </c>
      <c r="I30">
        <v>160</v>
      </c>
      <c r="J30">
        <v>13</v>
      </c>
      <c r="Q30">
        <v>44270</v>
      </c>
    </row>
    <row r="31" spans="3:19" x14ac:dyDescent="0.25">
      <c r="C31">
        <v>2</v>
      </c>
      <c r="D31">
        <v>419</v>
      </c>
      <c r="E31">
        <v>1</v>
      </c>
      <c r="I31">
        <v>144</v>
      </c>
      <c r="J31">
        <v>12</v>
      </c>
      <c r="Q31">
        <v>39228</v>
      </c>
    </row>
    <row r="32" spans="3:19" x14ac:dyDescent="0.25">
      <c r="C32">
        <v>2</v>
      </c>
      <c r="D32">
        <v>642</v>
      </c>
      <c r="E32">
        <v>2</v>
      </c>
      <c r="I32">
        <v>320</v>
      </c>
      <c r="Q32">
        <v>50740</v>
      </c>
    </row>
    <row r="33" spans="3:19" x14ac:dyDescent="0.25">
      <c r="C33">
        <v>2</v>
      </c>
      <c r="D33" t="s">
        <v>1480</v>
      </c>
      <c r="E33">
        <v>4</v>
      </c>
      <c r="I33">
        <v>496</v>
      </c>
      <c r="Q33">
        <v>112955</v>
      </c>
    </row>
    <row r="34" spans="3:19" x14ac:dyDescent="0.25">
      <c r="C34">
        <v>2</v>
      </c>
      <c r="D34">
        <v>30</v>
      </c>
      <c r="E34">
        <v>4</v>
      </c>
      <c r="I34">
        <v>496</v>
      </c>
      <c r="Q34">
        <v>112955</v>
      </c>
    </row>
    <row r="35" spans="3:19" x14ac:dyDescent="0.25">
      <c r="C35" t="s">
        <v>1482</v>
      </c>
      <c r="E35">
        <v>38.650000000000006</v>
      </c>
      <c r="I35">
        <v>5506.5</v>
      </c>
      <c r="J35">
        <v>467.5</v>
      </c>
      <c r="K35">
        <v>79.95</v>
      </c>
      <c r="O35">
        <v>20754</v>
      </c>
      <c r="P35">
        <v>20754</v>
      </c>
      <c r="Q35">
        <v>2121394</v>
      </c>
      <c r="R35">
        <v>10350</v>
      </c>
      <c r="S35">
        <v>5522.3607038123173</v>
      </c>
    </row>
    <row r="36" spans="3:19" x14ac:dyDescent="0.25">
      <c r="C36">
        <v>3</v>
      </c>
      <c r="D36" t="s">
        <v>266</v>
      </c>
      <c r="E36">
        <v>13.15</v>
      </c>
      <c r="I36">
        <v>1781.6</v>
      </c>
      <c r="J36">
        <v>54.4</v>
      </c>
      <c r="K36">
        <v>13.6</v>
      </c>
      <c r="L36">
        <v>12</v>
      </c>
      <c r="Q36">
        <v>836522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168</v>
      </c>
      <c r="J37">
        <v>4</v>
      </c>
      <c r="Q37">
        <v>44682</v>
      </c>
      <c r="S37">
        <v>3022.3607038123168</v>
      </c>
    </row>
    <row r="38" spans="3:19" x14ac:dyDescent="0.25">
      <c r="C38">
        <v>3</v>
      </c>
      <c r="D38">
        <v>100</v>
      </c>
      <c r="E38">
        <v>0.9</v>
      </c>
      <c r="I38">
        <v>72</v>
      </c>
      <c r="K38">
        <v>8</v>
      </c>
      <c r="Q38">
        <v>23262</v>
      </c>
    </row>
    <row r="39" spans="3:19" x14ac:dyDescent="0.25">
      <c r="C39">
        <v>3</v>
      </c>
      <c r="D39">
        <v>101</v>
      </c>
      <c r="E39">
        <v>9.25</v>
      </c>
      <c r="I39">
        <v>1205.5999999999999</v>
      </c>
      <c r="J39">
        <v>50.4</v>
      </c>
      <c r="K39">
        <v>5.6</v>
      </c>
      <c r="L39">
        <v>12</v>
      </c>
      <c r="Q39">
        <v>661532</v>
      </c>
    </row>
    <row r="40" spans="3:19" x14ac:dyDescent="0.25">
      <c r="C40">
        <v>3</v>
      </c>
      <c r="D40">
        <v>203</v>
      </c>
      <c r="E40">
        <v>2</v>
      </c>
      <c r="I40">
        <v>336</v>
      </c>
      <c r="Q40">
        <v>107046</v>
      </c>
    </row>
    <row r="41" spans="3:19" x14ac:dyDescent="0.25">
      <c r="C41">
        <v>3</v>
      </c>
      <c r="D41" t="s">
        <v>1479</v>
      </c>
      <c r="E41">
        <v>21.3</v>
      </c>
      <c r="I41">
        <v>2807.55</v>
      </c>
      <c r="L41">
        <v>47</v>
      </c>
      <c r="Q41">
        <v>791537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165</v>
      </c>
      <c r="Q42">
        <v>45711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495</v>
      </c>
      <c r="Q43">
        <v>165860</v>
      </c>
    </row>
    <row r="44" spans="3:19" x14ac:dyDescent="0.25">
      <c r="C44">
        <v>3</v>
      </c>
      <c r="D44">
        <v>305</v>
      </c>
      <c r="E44">
        <v>1</v>
      </c>
      <c r="I44">
        <v>176</v>
      </c>
      <c r="Q44">
        <v>50498</v>
      </c>
    </row>
    <row r="45" spans="3:19" x14ac:dyDescent="0.25">
      <c r="C45">
        <v>3</v>
      </c>
      <c r="D45">
        <v>408</v>
      </c>
      <c r="E45">
        <v>12.3</v>
      </c>
      <c r="I45">
        <v>1411.5500000000002</v>
      </c>
      <c r="L45">
        <v>24</v>
      </c>
      <c r="Q45">
        <v>415420</v>
      </c>
    </row>
    <row r="46" spans="3:19" x14ac:dyDescent="0.25">
      <c r="C46">
        <v>3</v>
      </c>
      <c r="D46">
        <v>409</v>
      </c>
      <c r="E46">
        <v>1</v>
      </c>
      <c r="I46">
        <v>176</v>
      </c>
      <c r="Q46">
        <v>39713</v>
      </c>
    </row>
    <row r="47" spans="3:19" x14ac:dyDescent="0.25">
      <c r="C47">
        <v>3</v>
      </c>
      <c r="D47">
        <v>419</v>
      </c>
      <c r="E47">
        <v>1</v>
      </c>
      <c r="I47">
        <v>80</v>
      </c>
      <c r="Q47">
        <v>24252</v>
      </c>
    </row>
    <row r="48" spans="3:19" x14ac:dyDescent="0.25">
      <c r="C48">
        <v>3</v>
      </c>
      <c r="D48">
        <v>424</v>
      </c>
      <c r="L48">
        <v>23</v>
      </c>
      <c r="Q48">
        <v>2300</v>
      </c>
    </row>
    <row r="49" spans="3:19" x14ac:dyDescent="0.25">
      <c r="C49">
        <v>3</v>
      </c>
      <c r="D49">
        <v>642</v>
      </c>
      <c r="E49">
        <v>2</v>
      </c>
      <c r="I49">
        <v>304</v>
      </c>
      <c r="Q49">
        <v>47783</v>
      </c>
    </row>
    <row r="50" spans="3:19" x14ac:dyDescent="0.25">
      <c r="C50">
        <v>3</v>
      </c>
      <c r="D50" t="s">
        <v>1480</v>
      </c>
      <c r="E50">
        <v>4</v>
      </c>
      <c r="I50">
        <v>496</v>
      </c>
      <c r="Q50">
        <v>97703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97703</v>
      </c>
    </row>
    <row r="52" spans="3:19" x14ac:dyDescent="0.25">
      <c r="C52" t="s">
        <v>1483</v>
      </c>
      <c r="E52">
        <v>38.450000000000003</v>
      </c>
      <c r="I52">
        <v>5085.1499999999996</v>
      </c>
      <c r="J52">
        <v>54.4</v>
      </c>
      <c r="K52">
        <v>13.6</v>
      </c>
      <c r="L52">
        <v>59</v>
      </c>
      <c r="Q52">
        <v>1725762</v>
      </c>
      <c r="S52">
        <v>5522.3607038123173</v>
      </c>
    </row>
    <row r="53" spans="3:19" x14ac:dyDescent="0.25">
      <c r="C53">
        <v>4</v>
      </c>
      <c r="D53" t="s">
        <v>266</v>
      </c>
      <c r="E53">
        <v>13.15</v>
      </c>
      <c r="I53">
        <v>1787.2</v>
      </c>
      <c r="J53">
        <v>12</v>
      </c>
      <c r="Q53">
        <v>702339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Q54">
        <v>43160</v>
      </c>
      <c r="S54">
        <v>3022.3607038123168</v>
      </c>
    </row>
    <row r="55" spans="3:19" x14ac:dyDescent="0.25">
      <c r="C55">
        <v>4</v>
      </c>
      <c r="D55">
        <v>100</v>
      </c>
      <c r="E55">
        <v>0.9</v>
      </c>
      <c r="I55">
        <v>7.2</v>
      </c>
      <c r="Q55">
        <v>2094</v>
      </c>
    </row>
    <row r="56" spans="3:19" x14ac:dyDescent="0.25">
      <c r="C56">
        <v>4</v>
      </c>
      <c r="D56">
        <v>101</v>
      </c>
      <c r="E56">
        <v>9.25</v>
      </c>
      <c r="I56">
        <v>1252</v>
      </c>
      <c r="J56">
        <v>12</v>
      </c>
      <c r="Q56">
        <v>550415</v>
      </c>
    </row>
    <row r="57" spans="3:19" x14ac:dyDescent="0.25">
      <c r="C57">
        <v>4</v>
      </c>
      <c r="D57">
        <v>203</v>
      </c>
      <c r="E57">
        <v>2</v>
      </c>
      <c r="I57">
        <v>352</v>
      </c>
      <c r="Q57">
        <v>106670</v>
      </c>
    </row>
    <row r="58" spans="3:19" x14ac:dyDescent="0.25">
      <c r="C58">
        <v>4</v>
      </c>
      <c r="D58" t="s">
        <v>1479</v>
      </c>
      <c r="E58">
        <v>21.3</v>
      </c>
      <c r="I58">
        <v>2888.4300000000003</v>
      </c>
      <c r="J58">
        <v>99</v>
      </c>
      <c r="L58">
        <v>222</v>
      </c>
      <c r="O58">
        <v>20000</v>
      </c>
      <c r="P58">
        <v>20000</v>
      </c>
      <c r="Q58">
        <v>818525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129.25</v>
      </c>
      <c r="Q59">
        <v>49315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468</v>
      </c>
      <c r="Q60">
        <v>163530</v>
      </c>
    </row>
    <row r="61" spans="3:19" x14ac:dyDescent="0.25">
      <c r="C61">
        <v>4</v>
      </c>
      <c r="D61">
        <v>305</v>
      </c>
      <c r="E61">
        <v>1</v>
      </c>
      <c r="I61">
        <v>176</v>
      </c>
      <c r="J61">
        <v>12</v>
      </c>
      <c r="O61">
        <v>5000</v>
      </c>
      <c r="P61">
        <v>5000</v>
      </c>
      <c r="Q61">
        <v>59480</v>
      </c>
    </row>
    <row r="62" spans="3:19" x14ac:dyDescent="0.25">
      <c r="C62">
        <v>4</v>
      </c>
      <c r="D62">
        <v>408</v>
      </c>
      <c r="E62">
        <v>12.3</v>
      </c>
      <c r="I62">
        <v>1627.18</v>
      </c>
      <c r="J62">
        <v>87</v>
      </c>
      <c r="L62">
        <v>54</v>
      </c>
      <c r="O62">
        <v>15000</v>
      </c>
      <c r="P62">
        <v>15000</v>
      </c>
      <c r="Q62">
        <v>444665</v>
      </c>
    </row>
    <row r="63" spans="3:19" x14ac:dyDescent="0.25">
      <c r="C63">
        <v>4</v>
      </c>
      <c r="D63">
        <v>409</v>
      </c>
      <c r="E63">
        <v>1</v>
      </c>
      <c r="I63">
        <v>176</v>
      </c>
      <c r="Q63">
        <v>39150</v>
      </c>
    </row>
    <row r="64" spans="3:19" x14ac:dyDescent="0.25">
      <c r="C64">
        <v>4</v>
      </c>
      <c r="D64">
        <v>419</v>
      </c>
      <c r="E64">
        <v>1</v>
      </c>
    </row>
    <row r="65" spans="3:19" x14ac:dyDescent="0.25">
      <c r="C65">
        <v>4</v>
      </c>
      <c r="D65">
        <v>424</v>
      </c>
      <c r="L65">
        <v>168</v>
      </c>
      <c r="Q65">
        <v>14700</v>
      </c>
    </row>
    <row r="66" spans="3:19" x14ac:dyDescent="0.25">
      <c r="C66">
        <v>4</v>
      </c>
      <c r="D66">
        <v>642</v>
      </c>
      <c r="E66">
        <v>2</v>
      </c>
      <c r="I66">
        <v>312</v>
      </c>
      <c r="Q66">
        <v>47685</v>
      </c>
    </row>
    <row r="67" spans="3:19" x14ac:dyDescent="0.25">
      <c r="C67">
        <v>4</v>
      </c>
      <c r="D67" t="s">
        <v>1480</v>
      </c>
      <c r="E67">
        <v>4</v>
      </c>
      <c r="I67">
        <v>392</v>
      </c>
      <c r="O67">
        <v>7500</v>
      </c>
      <c r="P67">
        <v>7500</v>
      </c>
      <c r="Q67">
        <v>70721</v>
      </c>
    </row>
    <row r="68" spans="3:19" x14ac:dyDescent="0.25">
      <c r="C68">
        <v>4</v>
      </c>
      <c r="D68">
        <v>30</v>
      </c>
      <c r="E68">
        <v>4</v>
      </c>
      <c r="I68">
        <v>392</v>
      </c>
      <c r="O68">
        <v>7500</v>
      </c>
      <c r="P68">
        <v>7500</v>
      </c>
      <c r="Q68">
        <v>70721</v>
      </c>
    </row>
    <row r="69" spans="3:19" x14ac:dyDescent="0.25">
      <c r="C69" t="s">
        <v>1484</v>
      </c>
      <c r="E69">
        <v>38.450000000000003</v>
      </c>
      <c r="I69">
        <v>5067.63</v>
      </c>
      <c r="J69">
        <v>111</v>
      </c>
      <c r="L69">
        <v>222</v>
      </c>
      <c r="O69">
        <v>27500</v>
      </c>
      <c r="P69">
        <v>27500</v>
      </c>
      <c r="Q69">
        <v>1591585</v>
      </c>
      <c r="S69">
        <v>5522.3607038123173</v>
      </c>
    </row>
    <row r="70" spans="3:19" x14ac:dyDescent="0.25">
      <c r="C70">
        <v>5</v>
      </c>
      <c r="D70" t="s">
        <v>266</v>
      </c>
      <c r="E70">
        <v>13.15</v>
      </c>
      <c r="I70">
        <v>1807.6</v>
      </c>
      <c r="J70">
        <v>273.39999999999998</v>
      </c>
      <c r="K70">
        <v>21.6</v>
      </c>
      <c r="Q70">
        <v>911372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144</v>
      </c>
      <c r="J71">
        <v>36</v>
      </c>
      <c r="Q71">
        <v>56869</v>
      </c>
      <c r="S71">
        <v>3022.3607038123168</v>
      </c>
    </row>
    <row r="72" spans="3:19" x14ac:dyDescent="0.25">
      <c r="C72">
        <v>5</v>
      </c>
      <c r="D72">
        <v>100</v>
      </c>
      <c r="E72">
        <v>0.9</v>
      </c>
      <c r="I72">
        <v>100.8</v>
      </c>
      <c r="J72">
        <v>6.4</v>
      </c>
      <c r="K72">
        <v>5.6</v>
      </c>
      <c r="Q72">
        <v>34900</v>
      </c>
    </row>
    <row r="73" spans="3:19" x14ac:dyDescent="0.25">
      <c r="C73">
        <v>5</v>
      </c>
      <c r="D73">
        <v>101</v>
      </c>
      <c r="E73">
        <v>9.25</v>
      </c>
      <c r="I73">
        <v>1226.8</v>
      </c>
      <c r="J73">
        <v>220</v>
      </c>
      <c r="K73">
        <v>16</v>
      </c>
      <c r="Q73">
        <v>708748</v>
      </c>
    </row>
    <row r="74" spans="3:19" x14ac:dyDescent="0.25">
      <c r="C74">
        <v>5</v>
      </c>
      <c r="D74">
        <v>203</v>
      </c>
      <c r="E74">
        <v>2</v>
      </c>
      <c r="I74">
        <v>336</v>
      </c>
      <c r="J74">
        <v>11</v>
      </c>
      <c r="Q74">
        <v>110855</v>
      </c>
    </row>
    <row r="75" spans="3:19" x14ac:dyDescent="0.25">
      <c r="C75">
        <v>5</v>
      </c>
      <c r="D75" t="s">
        <v>1479</v>
      </c>
      <c r="E75">
        <v>21.3</v>
      </c>
      <c r="I75">
        <v>3081.9</v>
      </c>
      <c r="J75">
        <v>272</v>
      </c>
      <c r="K75">
        <v>14.9</v>
      </c>
      <c r="L75">
        <v>126</v>
      </c>
      <c r="Q75">
        <v>925763</v>
      </c>
      <c r="S75">
        <v>2500</v>
      </c>
    </row>
    <row r="76" spans="3:19" x14ac:dyDescent="0.25">
      <c r="C76">
        <v>5</v>
      </c>
      <c r="D76">
        <v>303</v>
      </c>
      <c r="E76">
        <v>1</v>
      </c>
      <c r="I76">
        <v>157.5</v>
      </c>
      <c r="Q76">
        <v>55053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438</v>
      </c>
      <c r="Q77">
        <v>171400</v>
      </c>
    </row>
    <row r="78" spans="3:19" x14ac:dyDescent="0.25">
      <c r="C78">
        <v>5</v>
      </c>
      <c r="D78">
        <v>305</v>
      </c>
      <c r="E78">
        <v>1</v>
      </c>
      <c r="I78">
        <v>165.5</v>
      </c>
      <c r="J78">
        <v>4</v>
      </c>
      <c r="Q78">
        <v>50962</v>
      </c>
    </row>
    <row r="79" spans="3:19" x14ac:dyDescent="0.25">
      <c r="C79">
        <v>5</v>
      </c>
      <c r="D79">
        <v>408</v>
      </c>
      <c r="E79">
        <v>12.3</v>
      </c>
      <c r="I79">
        <v>1720.9</v>
      </c>
      <c r="J79">
        <v>231</v>
      </c>
      <c r="K79">
        <v>14.9</v>
      </c>
      <c r="Q79">
        <v>508706</v>
      </c>
    </row>
    <row r="80" spans="3:19" x14ac:dyDescent="0.25">
      <c r="C80">
        <v>5</v>
      </c>
      <c r="D80">
        <v>409</v>
      </c>
      <c r="E80">
        <v>1</v>
      </c>
      <c r="I80">
        <v>160</v>
      </c>
      <c r="J80">
        <v>24</v>
      </c>
      <c r="Q80">
        <v>48612</v>
      </c>
    </row>
    <row r="81" spans="3:19" x14ac:dyDescent="0.25">
      <c r="C81">
        <v>5</v>
      </c>
      <c r="D81">
        <v>419</v>
      </c>
      <c r="E81">
        <v>1</v>
      </c>
      <c r="I81">
        <v>112</v>
      </c>
      <c r="J81">
        <v>13</v>
      </c>
      <c r="Q81">
        <v>27654</v>
      </c>
    </row>
    <row r="82" spans="3:19" x14ac:dyDescent="0.25">
      <c r="C82">
        <v>5</v>
      </c>
      <c r="D82">
        <v>424</v>
      </c>
      <c r="L82">
        <v>126</v>
      </c>
      <c r="Q82">
        <v>12600</v>
      </c>
    </row>
    <row r="83" spans="3:19" x14ac:dyDescent="0.25">
      <c r="C83">
        <v>5</v>
      </c>
      <c r="D83">
        <v>642</v>
      </c>
      <c r="E83">
        <v>2</v>
      </c>
      <c r="I83">
        <v>328</v>
      </c>
      <c r="Q83">
        <v>50776</v>
      </c>
    </row>
    <row r="84" spans="3:19" x14ac:dyDescent="0.25">
      <c r="C84">
        <v>5</v>
      </c>
      <c r="D84" t="s">
        <v>1480</v>
      </c>
      <c r="E84">
        <v>4</v>
      </c>
      <c r="I84">
        <v>420</v>
      </c>
      <c r="Q84">
        <v>76557</v>
      </c>
    </row>
    <row r="85" spans="3:19" x14ac:dyDescent="0.25">
      <c r="C85">
        <v>5</v>
      </c>
      <c r="D85">
        <v>30</v>
      </c>
      <c r="E85">
        <v>4</v>
      </c>
      <c r="I85">
        <v>420</v>
      </c>
      <c r="Q85">
        <v>76557</v>
      </c>
    </row>
    <row r="86" spans="3:19" x14ac:dyDescent="0.25">
      <c r="C86" t="s">
        <v>1485</v>
      </c>
      <c r="E86">
        <v>38.450000000000003</v>
      </c>
      <c r="I86">
        <v>5309.5</v>
      </c>
      <c r="J86">
        <v>545.4</v>
      </c>
      <c r="K86">
        <v>36.5</v>
      </c>
      <c r="L86">
        <v>126</v>
      </c>
      <c r="Q86">
        <v>1913692</v>
      </c>
      <c r="S86">
        <v>5522.3607038123173</v>
      </c>
    </row>
  </sheetData>
  <hyperlinks>
    <hyperlink ref="A2" location="Obsah!A1" display="Zpět na Obsah  KL 01  1.-4.měsíc" xr:uid="{2C29B2A8-A86A-4A86-AF72-F1DD9B8462C1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1503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31340749.34</v>
      </c>
      <c r="C3" s="344">
        <f t="shared" ref="C3:Z3" si="0">SUBTOTAL(9,C6:C1048576)</f>
        <v>7</v>
      </c>
      <c r="D3" s="344"/>
      <c r="E3" s="344">
        <f>SUBTOTAL(9,E6:E1048576)/4</f>
        <v>31553241.299999997</v>
      </c>
      <c r="F3" s="344"/>
      <c r="G3" s="344">
        <f t="shared" si="0"/>
        <v>7</v>
      </c>
      <c r="H3" s="344">
        <f>SUBTOTAL(9,H6:H1048576)/4</f>
        <v>27263006.990000002</v>
      </c>
      <c r="I3" s="347">
        <f>IF(B3&lt;&gt;0,H3/B3,"")</f>
        <v>0.86989008125611089</v>
      </c>
      <c r="J3" s="345">
        <f>IF(E3&lt;&gt;0,H3/E3,"")</f>
        <v>0.86403189868167374</v>
      </c>
      <c r="K3" s="346">
        <f t="shared" si="0"/>
        <v>43262702.639999971</v>
      </c>
      <c r="L3" s="346"/>
      <c r="M3" s="344">
        <f t="shared" si="0"/>
        <v>1.9891399220832473</v>
      </c>
      <c r="N3" s="344">
        <f t="shared" si="0"/>
        <v>43498903.380000018</v>
      </c>
      <c r="O3" s="344"/>
      <c r="P3" s="344">
        <f t="shared" si="0"/>
        <v>2</v>
      </c>
      <c r="Q3" s="344">
        <f t="shared" si="0"/>
        <v>35216907.959999874</v>
      </c>
      <c r="R3" s="347">
        <f>IF(K3&lt;&gt;0,Q3/K3,"")</f>
        <v>0.81402468664634253</v>
      </c>
      <c r="S3" s="347">
        <f>IF(N3&lt;&gt;0,Q3/N3,"")</f>
        <v>0.80960450088477287</v>
      </c>
      <c r="T3" s="343">
        <f t="shared" si="0"/>
        <v>3473990.4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434248.8</v>
      </c>
      <c r="AA3" s="347">
        <f>IF(T3&lt;&gt;0,Z3/T3,"")</f>
        <v>0.125</v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8"/>
      <c r="B5" s="849">
        <v>2018</v>
      </c>
      <c r="C5" s="850"/>
      <c r="D5" s="850"/>
      <c r="E5" s="850">
        <v>2019</v>
      </c>
      <c r="F5" s="850"/>
      <c r="G5" s="850"/>
      <c r="H5" s="850">
        <v>2020</v>
      </c>
      <c r="I5" s="851" t="s">
        <v>324</v>
      </c>
      <c r="J5" s="852" t="s">
        <v>2</v>
      </c>
      <c r="K5" s="849">
        <v>2015</v>
      </c>
      <c r="L5" s="850"/>
      <c r="M5" s="850"/>
      <c r="N5" s="850">
        <v>2019</v>
      </c>
      <c r="O5" s="850"/>
      <c r="P5" s="850"/>
      <c r="Q5" s="850">
        <v>2020</v>
      </c>
      <c r="R5" s="851" t="s">
        <v>324</v>
      </c>
      <c r="S5" s="852" t="s">
        <v>2</v>
      </c>
      <c r="T5" s="849">
        <v>2015</v>
      </c>
      <c r="U5" s="850"/>
      <c r="V5" s="850"/>
      <c r="W5" s="850">
        <v>2019</v>
      </c>
      <c r="X5" s="850"/>
      <c r="Y5" s="850"/>
      <c r="Z5" s="850">
        <v>2020</v>
      </c>
      <c r="AA5" s="851" t="s">
        <v>324</v>
      </c>
      <c r="AB5" s="852" t="s">
        <v>2</v>
      </c>
    </row>
    <row r="6" spans="1:28" ht="14.45" customHeight="1" x14ac:dyDescent="0.25">
      <c r="A6" s="853" t="s">
        <v>1500</v>
      </c>
      <c r="B6" s="854">
        <v>31340749.34</v>
      </c>
      <c r="C6" s="855">
        <v>1</v>
      </c>
      <c r="D6" s="855">
        <v>0.9932656059648618</v>
      </c>
      <c r="E6" s="854">
        <v>31553241.299999997</v>
      </c>
      <c r="F6" s="855">
        <v>1.0067800535875764</v>
      </c>
      <c r="G6" s="855">
        <v>1</v>
      </c>
      <c r="H6" s="854">
        <v>27263006.989999998</v>
      </c>
      <c r="I6" s="855">
        <v>0.86989008125611067</v>
      </c>
      <c r="J6" s="855">
        <v>0.86403189868167363</v>
      </c>
      <c r="K6" s="854">
        <v>21631351.319999985</v>
      </c>
      <c r="L6" s="855">
        <v>1</v>
      </c>
      <c r="M6" s="855">
        <v>0.99456996104162365</v>
      </c>
      <c r="N6" s="854">
        <v>21749451.690000009</v>
      </c>
      <c r="O6" s="855">
        <v>1.0054596852620497</v>
      </c>
      <c r="P6" s="855">
        <v>1</v>
      </c>
      <c r="Q6" s="854">
        <v>17608453.979999941</v>
      </c>
      <c r="R6" s="855">
        <v>0.81402468664634275</v>
      </c>
      <c r="S6" s="855">
        <v>0.80960450088477309</v>
      </c>
      <c r="T6" s="854">
        <v>1736995.2</v>
      </c>
      <c r="U6" s="855">
        <v>1</v>
      </c>
      <c r="V6" s="855"/>
      <c r="W6" s="854"/>
      <c r="X6" s="855"/>
      <c r="Y6" s="855"/>
      <c r="Z6" s="854">
        <v>217124.4</v>
      </c>
      <c r="AA6" s="855">
        <v>0.125</v>
      </c>
      <c r="AB6" s="856"/>
    </row>
    <row r="7" spans="1:28" ht="14.45" customHeight="1" x14ac:dyDescent="0.25">
      <c r="A7" s="863" t="s">
        <v>1501</v>
      </c>
      <c r="B7" s="857">
        <v>31340749.34</v>
      </c>
      <c r="C7" s="858">
        <v>1</v>
      </c>
      <c r="D7" s="858">
        <v>0.9932656059648618</v>
      </c>
      <c r="E7" s="857">
        <v>31553241.299999997</v>
      </c>
      <c r="F7" s="858">
        <v>1.0067800535875764</v>
      </c>
      <c r="G7" s="858">
        <v>1</v>
      </c>
      <c r="H7" s="857">
        <v>27263006.989999998</v>
      </c>
      <c r="I7" s="858">
        <v>0.86989008125611067</v>
      </c>
      <c r="J7" s="858">
        <v>0.86403189868167363</v>
      </c>
      <c r="K7" s="857">
        <v>21631351.319999985</v>
      </c>
      <c r="L7" s="858">
        <v>1</v>
      </c>
      <c r="M7" s="858">
        <v>0.99456996104162365</v>
      </c>
      <c r="N7" s="857">
        <v>21749451.690000009</v>
      </c>
      <c r="O7" s="858">
        <v>1.0054596852620497</v>
      </c>
      <c r="P7" s="858">
        <v>1</v>
      </c>
      <c r="Q7" s="857">
        <v>17717016.17999994</v>
      </c>
      <c r="R7" s="858">
        <v>0.8190434299691246</v>
      </c>
      <c r="S7" s="858">
        <v>0.81459599223579016</v>
      </c>
      <c r="T7" s="857">
        <v>1736995.2</v>
      </c>
      <c r="U7" s="858">
        <v>1</v>
      </c>
      <c r="V7" s="858"/>
      <c r="W7" s="857"/>
      <c r="X7" s="858"/>
      <c r="Y7" s="858"/>
      <c r="Z7" s="857">
        <v>108562.2</v>
      </c>
      <c r="AA7" s="858">
        <v>6.25E-2</v>
      </c>
      <c r="AB7" s="859"/>
    </row>
    <row r="8" spans="1:28" ht="14.45" customHeight="1" thickBot="1" x14ac:dyDescent="0.3">
      <c r="A8" s="864" t="s">
        <v>1502</v>
      </c>
      <c r="B8" s="860"/>
      <c r="C8" s="861"/>
      <c r="D8" s="861"/>
      <c r="E8" s="860"/>
      <c r="F8" s="861"/>
      <c r="G8" s="861"/>
      <c r="H8" s="860"/>
      <c r="I8" s="861"/>
      <c r="J8" s="861"/>
      <c r="K8" s="860"/>
      <c r="L8" s="861"/>
      <c r="M8" s="861"/>
      <c r="N8" s="860"/>
      <c r="O8" s="861"/>
      <c r="P8" s="861"/>
      <c r="Q8" s="860">
        <v>-108562.2</v>
      </c>
      <c r="R8" s="861"/>
      <c r="S8" s="861"/>
      <c r="T8" s="860"/>
      <c r="U8" s="861"/>
      <c r="V8" s="861"/>
      <c r="W8" s="860"/>
      <c r="X8" s="861"/>
      <c r="Y8" s="861"/>
      <c r="Z8" s="860">
        <v>108562.2</v>
      </c>
      <c r="AA8" s="861"/>
      <c r="AB8" s="862"/>
    </row>
    <row r="9" spans="1:28" ht="14.45" customHeight="1" thickBot="1" x14ac:dyDescent="0.25"/>
    <row r="10" spans="1:28" ht="14.45" customHeight="1" x14ac:dyDescent="0.25">
      <c r="A10" s="853" t="s">
        <v>556</v>
      </c>
      <c r="B10" s="854">
        <v>7342863.3399999999</v>
      </c>
      <c r="C10" s="855">
        <v>1</v>
      </c>
      <c r="D10" s="855">
        <v>0.98260464877399012</v>
      </c>
      <c r="E10" s="854">
        <v>7472856.3000000007</v>
      </c>
      <c r="F10" s="855">
        <v>1.0177033064597387</v>
      </c>
      <c r="G10" s="855">
        <v>1</v>
      </c>
      <c r="H10" s="854">
        <v>5641237.9900000002</v>
      </c>
      <c r="I10" s="855">
        <v>0.76826133468527824</v>
      </c>
      <c r="J10" s="856">
        <v>0.7548971589350647</v>
      </c>
    </row>
    <row r="11" spans="1:28" ht="14.45" customHeight="1" x14ac:dyDescent="0.25">
      <c r="A11" s="863" t="s">
        <v>1504</v>
      </c>
      <c r="B11" s="857">
        <v>17515.330000000002</v>
      </c>
      <c r="C11" s="858">
        <v>1</v>
      </c>
      <c r="D11" s="858">
        <v>1.8974466471671543</v>
      </c>
      <c r="E11" s="857">
        <v>9231</v>
      </c>
      <c r="F11" s="858">
        <v>0.52702404122560065</v>
      </c>
      <c r="G11" s="858">
        <v>1</v>
      </c>
      <c r="H11" s="857">
        <v>37171.67</v>
      </c>
      <c r="I11" s="858">
        <v>2.1222363495292407</v>
      </c>
      <c r="J11" s="859">
        <v>4.026830245910519</v>
      </c>
    </row>
    <row r="12" spans="1:28" ht="14.45" customHeight="1" x14ac:dyDescent="0.25">
      <c r="A12" s="863" t="s">
        <v>1505</v>
      </c>
      <c r="B12" s="857">
        <v>7325348.0099999998</v>
      </c>
      <c r="C12" s="858">
        <v>1</v>
      </c>
      <c r="D12" s="858">
        <v>0.98147317363319386</v>
      </c>
      <c r="E12" s="857">
        <v>7463625.3000000007</v>
      </c>
      <c r="F12" s="858">
        <v>1.0188765489108824</v>
      </c>
      <c r="G12" s="858">
        <v>1</v>
      </c>
      <c r="H12" s="857">
        <v>5604066.3200000003</v>
      </c>
      <c r="I12" s="858">
        <v>0.76502390225689776</v>
      </c>
      <c r="J12" s="859">
        <v>0.75085043725332778</v>
      </c>
    </row>
    <row r="13" spans="1:28" ht="14.45" customHeight="1" x14ac:dyDescent="0.25">
      <c r="A13" s="865" t="s">
        <v>562</v>
      </c>
      <c r="B13" s="866">
        <v>23997886</v>
      </c>
      <c r="C13" s="867">
        <v>1</v>
      </c>
      <c r="D13" s="867">
        <v>0.99657401656991784</v>
      </c>
      <c r="E13" s="866">
        <v>24080385</v>
      </c>
      <c r="F13" s="867">
        <v>1.003437761142794</v>
      </c>
      <c r="G13" s="867">
        <v>1</v>
      </c>
      <c r="H13" s="866">
        <v>21621769</v>
      </c>
      <c r="I13" s="867">
        <v>0.90098640355237958</v>
      </c>
      <c r="J13" s="868">
        <v>0.89789963906307979</v>
      </c>
    </row>
    <row r="14" spans="1:28" ht="14.45" customHeight="1" thickBot="1" x14ac:dyDescent="0.3">
      <c r="A14" s="864" t="s">
        <v>1505</v>
      </c>
      <c r="B14" s="860">
        <v>23997886</v>
      </c>
      <c r="C14" s="861">
        <v>1</v>
      </c>
      <c r="D14" s="861">
        <v>0.99657401656991784</v>
      </c>
      <c r="E14" s="860">
        <v>24080385</v>
      </c>
      <c r="F14" s="861">
        <v>1.003437761142794</v>
      </c>
      <c r="G14" s="861">
        <v>1</v>
      </c>
      <c r="H14" s="860">
        <v>21621769</v>
      </c>
      <c r="I14" s="861">
        <v>0.90098640355237958</v>
      </c>
      <c r="J14" s="862">
        <v>0.89789963906307979</v>
      </c>
    </row>
    <row r="15" spans="1:28" ht="14.45" customHeight="1" x14ac:dyDescent="0.2">
      <c r="A15" s="787" t="s">
        <v>295</v>
      </c>
    </row>
    <row r="16" spans="1:28" ht="14.45" customHeight="1" x14ac:dyDescent="0.2">
      <c r="A16" s="788" t="s">
        <v>787</v>
      </c>
    </row>
    <row r="17" spans="1:1" ht="14.45" customHeight="1" x14ac:dyDescent="0.2">
      <c r="A17" s="787" t="s">
        <v>1506</v>
      </c>
    </row>
    <row r="18" spans="1:1" ht="14.45" customHeight="1" x14ac:dyDescent="0.2">
      <c r="A18" s="787" t="s">
        <v>1507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5834AA5E-A93F-4086-8664-35D8A84A4D6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1511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9840</v>
      </c>
      <c r="C3" s="404">
        <f t="shared" si="0"/>
        <v>9920</v>
      </c>
      <c r="D3" s="438">
        <f t="shared" si="0"/>
        <v>8329</v>
      </c>
      <c r="E3" s="346">
        <f t="shared" si="0"/>
        <v>31340749.340000004</v>
      </c>
      <c r="F3" s="344">
        <f t="shared" si="0"/>
        <v>31553241.299999993</v>
      </c>
      <c r="G3" s="405">
        <f t="shared" si="0"/>
        <v>27263006.989999998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8"/>
      <c r="B5" s="849">
        <v>2018</v>
      </c>
      <c r="C5" s="850">
        <v>2019</v>
      </c>
      <c r="D5" s="869">
        <v>2020</v>
      </c>
      <c r="E5" s="849">
        <v>2018</v>
      </c>
      <c r="F5" s="850">
        <v>2019</v>
      </c>
      <c r="G5" s="869">
        <v>2020</v>
      </c>
    </row>
    <row r="6" spans="1:7" ht="14.45" customHeight="1" x14ac:dyDescent="0.2">
      <c r="A6" s="839" t="s">
        <v>1504</v>
      </c>
      <c r="B6" s="225">
        <v>29</v>
      </c>
      <c r="C6" s="225">
        <v>7</v>
      </c>
      <c r="D6" s="225">
        <v>254</v>
      </c>
      <c r="E6" s="870">
        <v>17515.330000000002</v>
      </c>
      <c r="F6" s="870">
        <v>9231</v>
      </c>
      <c r="G6" s="871">
        <v>37171.67</v>
      </c>
    </row>
    <row r="7" spans="1:7" ht="14.45" customHeight="1" x14ac:dyDescent="0.2">
      <c r="A7" s="840" t="s">
        <v>789</v>
      </c>
      <c r="B7" s="832">
        <v>1344</v>
      </c>
      <c r="C7" s="832">
        <v>891</v>
      </c>
      <c r="D7" s="832">
        <v>819</v>
      </c>
      <c r="E7" s="872">
        <v>1948049.6600000001</v>
      </c>
      <c r="F7" s="872">
        <v>1419679</v>
      </c>
      <c r="G7" s="873">
        <v>1202076.67</v>
      </c>
    </row>
    <row r="8" spans="1:7" ht="14.45" customHeight="1" x14ac:dyDescent="0.2">
      <c r="A8" s="840" t="s">
        <v>790</v>
      </c>
      <c r="B8" s="832">
        <v>384</v>
      </c>
      <c r="C8" s="832">
        <v>437</v>
      </c>
      <c r="D8" s="832">
        <v>432</v>
      </c>
      <c r="E8" s="872">
        <v>5571456</v>
      </c>
      <c r="F8" s="872">
        <v>6285147</v>
      </c>
      <c r="G8" s="873">
        <v>6244106</v>
      </c>
    </row>
    <row r="9" spans="1:7" ht="14.45" customHeight="1" x14ac:dyDescent="0.2">
      <c r="A9" s="840" t="s">
        <v>791</v>
      </c>
      <c r="B9" s="832">
        <v>466</v>
      </c>
      <c r="C9" s="832">
        <v>687</v>
      </c>
      <c r="D9" s="832">
        <v>774</v>
      </c>
      <c r="E9" s="872">
        <v>643239.34</v>
      </c>
      <c r="F9" s="872">
        <v>1079929.33</v>
      </c>
      <c r="G9" s="873">
        <v>1721064.33</v>
      </c>
    </row>
    <row r="10" spans="1:7" ht="14.45" customHeight="1" x14ac:dyDescent="0.2">
      <c r="A10" s="840" t="s">
        <v>792</v>
      </c>
      <c r="B10" s="832">
        <v>504</v>
      </c>
      <c r="C10" s="832">
        <v>569</v>
      </c>
      <c r="D10" s="832">
        <v>509</v>
      </c>
      <c r="E10" s="872">
        <v>7153344</v>
      </c>
      <c r="F10" s="872">
        <v>8259035</v>
      </c>
      <c r="G10" s="873">
        <v>7391189</v>
      </c>
    </row>
    <row r="11" spans="1:7" ht="14.45" customHeight="1" x14ac:dyDescent="0.2">
      <c r="A11" s="840" t="s">
        <v>1508</v>
      </c>
      <c r="B11" s="832">
        <v>25</v>
      </c>
      <c r="C11" s="832">
        <v>43</v>
      </c>
      <c r="D11" s="832">
        <v>5</v>
      </c>
      <c r="E11" s="872">
        <v>362725</v>
      </c>
      <c r="F11" s="872">
        <v>624145</v>
      </c>
      <c r="G11" s="873">
        <v>72605</v>
      </c>
    </row>
    <row r="12" spans="1:7" ht="14.45" customHeight="1" x14ac:dyDescent="0.2">
      <c r="A12" s="840" t="s">
        <v>793</v>
      </c>
      <c r="B12" s="832">
        <v>1399</v>
      </c>
      <c r="C12" s="832">
        <v>1200</v>
      </c>
      <c r="D12" s="832">
        <v>378</v>
      </c>
      <c r="E12" s="872">
        <v>1880095.3399999999</v>
      </c>
      <c r="F12" s="872">
        <v>1629189.33</v>
      </c>
      <c r="G12" s="873">
        <v>780277</v>
      </c>
    </row>
    <row r="13" spans="1:7" ht="14.45" customHeight="1" x14ac:dyDescent="0.2">
      <c r="A13" s="840" t="s">
        <v>794</v>
      </c>
      <c r="B13" s="832">
        <v>76</v>
      </c>
      <c r="C13" s="832">
        <v>63</v>
      </c>
      <c r="D13" s="832">
        <v>221</v>
      </c>
      <c r="E13" s="872">
        <v>785468</v>
      </c>
      <c r="F13" s="872">
        <v>648286</v>
      </c>
      <c r="G13" s="873">
        <v>1529016.33</v>
      </c>
    </row>
    <row r="14" spans="1:7" ht="14.45" customHeight="1" x14ac:dyDescent="0.2">
      <c r="A14" s="840" t="s">
        <v>1509</v>
      </c>
      <c r="B14" s="832">
        <v>1774</v>
      </c>
      <c r="C14" s="832">
        <v>1562</v>
      </c>
      <c r="D14" s="832">
        <v>1464</v>
      </c>
      <c r="E14" s="872">
        <v>2121106</v>
      </c>
      <c r="F14" s="872">
        <v>1832937</v>
      </c>
      <c r="G14" s="873">
        <v>1744960</v>
      </c>
    </row>
    <row r="15" spans="1:7" ht="14.45" customHeight="1" x14ac:dyDescent="0.2">
      <c r="A15" s="840" t="s">
        <v>795</v>
      </c>
      <c r="B15" s="832">
        <v>178</v>
      </c>
      <c r="C15" s="832">
        <v>120</v>
      </c>
      <c r="D15" s="832">
        <v>164</v>
      </c>
      <c r="E15" s="872">
        <v>797342.01</v>
      </c>
      <c r="F15" s="872">
        <v>251296.33000000002</v>
      </c>
      <c r="G15" s="873">
        <v>530075.33000000007</v>
      </c>
    </row>
    <row r="16" spans="1:7" ht="14.45" customHeight="1" x14ac:dyDescent="0.2">
      <c r="A16" s="840" t="s">
        <v>796</v>
      </c>
      <c r="B16" s="832">
        <v>703</v>
      </c>
      <c r="C16" s="832">
        <v>1725</v>
      </c>
      <c r="D16" s="832">
        <v>1478</v>
      </c>
      <c r="E16" s="872">
        <v>839983.33000000007</v>
      </c>
      <c r="F16" s="872">
        <v>2708546.3200000003</v>
      </c>
      <c r="G16" s="873">
        <v>2120258</v>
      </c>
    </row>
    <row r="17" spans="1:7" ht="14.45" customHeight="1" x14ac:dyDescent="0.2">
      <c r="A17" s="840" t="s">
        <v>1510</v>
      </c>
      <c r="B17" s="832">
        <v>325</v>
      </c>
      <c r="C17" s="832"/>
      <c r="D17" s="832"/>
      <c r="E17" s="872">
        <v>4715425</v>
      </c>
      <c r="F17" s="872"/>
      <c r="G17" s="873"/>
    </row>
    <row r="18" spans="1:7" ht="14.45" customHeight="1" x14ac:dyDescent="0.2">
      <c r="A18" s="840" t="s">
        <v>797</v>
      </c>
      <c r="B18" s="832">
        <v>864</v>
      </c>
      <c r="C18" s="832">
        <v>659</v>
      </c>
      <c r="D18" s="832">
        <v>285</v>
      </c>
      <c r="E18" s="872">
        <v>2399325</v>
      </c>
      <c r="F18" s="872">
        <v>2560546</v>
      </c>
      <c r="G18" s="873">
        <v>1685625</v>
      </c>
    </row>
    <row r="19" spans="1:7" ht="14.45" customHeight="1" x14ac:dyDescent="0.2">
      <c r="A19" s="840" t="s">
        <v>798</v>
      </c>
      <c r="B19" s="832">
        <v>685</v>
      </c>
      <c r="C19" s="832">
        <v>948</v>
      </c>
      <c r="D19" s="832">
        <v>442</v>
      </c>
      <c r="E19" s="872">
        <v>773339.00000000012</v>
      </c>
      <c r="F19" s="872">
        <v>2611728</v>
      </c>
      <c r="G19" s="873">
        <v>777681</v>
      </c>
    </row>
    <row r="20" spans="1:7" ht="14.45" customHeight="1" thickBot="1" x14ac:dyDescent="0.25">
      <c r="A20" s="876" t="s">
        <v>799</v>
      </c>
      <c r="B20" s="834">
        <v>1084</v>
      </c>
      <c r="C20" s="834">
        <v>1009</v>
      </c>
      <c r="D20" s="834">
        <v>1104</v>
      </c>
      <c r="E20" s="874">
        <v>1332336.33</v>
      </c>
      <c r="F20" s="874">
        <v>1633545.9899999998</v>
      </c>
      <c r="G20" s="875">
        <v>1426901.6600000001</v>
      </c>
    </row>
    <row r="21" spans="1:7" ht="14.45" customHeight="1" x14ac:dyDescent="0.2">
      <c r="A21" s="787" t="s">
        <v>295</v>
      </c>
    </row>
    <row r="22" spans="1:7" ht="14.45" customHeight="1" x14ac:dyDescent="0.2">
      <c r="A22" s="788" t="s">
        <v>787</v>
      </c>
    </row>
    <row r="23" spans="1:7" ht="14.45" customHeight="1" x14ac:dyDescent="0.2">
      <c r="A23" s="787" t="s">
        <v>1506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4482B3F-2B4F-4323-BAFE-235ED073554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1661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705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1325981.3899999999</v>
      </c>
      <c r="H3" s="208">
        <f t="shared" si="0"/>
        <v>54709095.859999999</v>
      </c>
      <c r="I3" s="78"/>
      <c r="J3" s="78"/>
      <c r="K3" s="208">
        <f t="shared" si="0"/>
        <v>1327174.98</v>
      </c>
      <c r="L3" s="208">
        <f t="shared" si="0"/>
        <v>53302692.99000001</v>
      </c>
      <c r="M3" s="78"/>
      <c r="N3" s="78"/>
      <c r="O3" s="208">
        <f t="shared" si="0"/>
        <v>1049733.8099999998</v>
      </c>
      <c r="P3" s="208">
        <f t="shared" si="0"/>
        <v>45088585.36999999</v>
      </c>
      <c r="Q3" s="79">
        <f>IF(L3=0,0,P3/L3)</f>
        <v>0.84589694893012157</v>
      </c>
      <c r="R3" s="209">
        <f>IF(O3=0,0,P3/O3)</f>
        <v>42.95239892292313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7"/>
      <c r="B5" s="877"/>
      <c r="C5" s="878"/>
      <c r="D5" s="879"/>
      <c r="E5" s="880"/>
      <c r="F5" s="881"/>
      <c r="G5" s="882" t="s">
        <v>90</v>
      </c>
      <c r="H5" s="883" t="s">
        <v>14</v>
      </c>
      <c r="I5" s="884"/>
      <c r="J5" s="884"/>
      <c r="K5" s="882" t="s">
        <v>90</v>
      </c>
      <c r="L5" s="883" t="s">
        <v>14</v>
      </c>
      <c r="M5" s="884"/>
      <c r="N5" s="884"/>
      <c r="O5" s="882" t="s">
        <v>90</v>
      </c>
      <c r="P5" s="883" t="s">
        <v>14</v>
      </c>
      <c r="Q5" s="885"/>
      <c r="R5" s="886"/>
    </row>
    <row r="6" spans="1:18" ht="14.45" customHeight="1" x14ac:dyDescent="0.2">
      <c r="A6" s="807" t="s">
        <v>1512</v>
      </c>
      <c r="B6" s="808" t="s">
        <v>1513</v>
      </c>
      <c r="C6" s="808" t="s">
        <v>556</v>
      </c>
      <c r="D6" s="808" t="s">
        <v>1514</v>
      </c>
      <c r="E6" s="808" t="s">
        <v>1515</v>
      </c>
      <c r="F6" s="808" t="s">
        <v>1516</v>
      </c>
      <c r="G6" s="225"/>
      <c r="H6" s="225"/>
      <c r="I6" s="808"/>
      <c r="J6" s="808"/>
      <c r="K6" s="225"/>
      <c r="L6" s="225"/>
      <c r="M6" s="808"/>
      <c r="N6" s="808"/>
      <c r="O6" s="225">
        <v>106</v>
      </c>
      <c r="P6" s="225">
        <v>186959.61999999991</v>
      </c>
      <c r="Q6" s="813"/>
      <c r="R6" s="831">
        <v>1763.7699999999991</v>
      </c>
    </row>
    <row r="7" spans="1:18" ht="14.45" customHeight="1" x14ac:dyDescent="0.2">
      <c r="A7" s="814" t="s">
        <v>1512</v>
      </c>
      <c r="B7" s="815" t="s">
        <v>1513</v>
      </c>
      <c r="C7" s="815" t="s">
        <v>556</v>
      </c>
      <c r="D7" s="815" t="s">
        <v>1517</v>
      </c>
      <c r="E7" s="815" t="s">
        <v>1518</v>
      </c>
      <c r="F7" s="815" t="s">
        <v>1519</v>
      </c>
      <c r="G7" s="832">
        <v>2124</v>
      </c>
      <c r="H7" s="832">
        <v>49276.799999999988</v>
      </c>
      <c r="I7" s="815">
        <v>0.85478115279442046</v>
      </c>
      <c r="J7" s="815">
        <v>23.199999999999996</v>
      </c>
      <c r="K7" s="832">
        <v>2182</v>
      </c>
      <c r="L7" s="832">
        <v>57648.44000000001</v>
      </c>
      <c r="M7" s="815">
        <v>1</v>
      </c>
      <c r="N7" s="815">
        <v>26.420000000000005</v>
      </c>
      <c r="O7" s="832">
        <v>760</v>
      </c>
      <c r="P7" s="832">
        <v>21234.400000000001</v>
      </c>
      <c r="Q7" s="820">
        <v>0.36834301153682558</v>
      </c>
      <c r="R7" s="833">
        <v>27.94</v>
      </c>
    </row>
    <row r="8" spans="1:18" ht="14.45" customHeight="1" x14ac:dyDescent="0.2">
      <c r="A8" s="814" t="s">
        <v>1512</v>
      </c>
      <c r="B8" s="815" t="s">
        <v>1513</v>
      </c>
      <c r="C8" s="815" t="s">
        <v>556</v>
      </c>
      <c r="D8" s="815" t="s">
        <v>1517</v>
      </c>
      <c r="E8" s="815" t="s">
        <v>1520</v>
      </c>
      <c r="F8" s="815" t="s">
        <v>1521</v>
      </c>
      <c r="G8" s="832">
        <v>8820</v>
      </c>
      <c r="H8" s="832">
        <v>22755.600000000002</v>
      </c>
      <c r="I8" s="815">
        <v>0.4956968850449221</v>
      </c>
      <c r="J8" s="815">
        <v>2.58</v>
      </c>
      <c r="K8" s="832">
        <v>17258</v>
      </c>
      <c r="L8" s="832">
        <v>45906.279999999992</v>
      </c>
      <c r="M8" s="815">
        <v>1</v>
      </c>
      <c r="N8" s="815">
        <v>2.6599999999999997</v>
      </c>
      <c r="O8" s="832">
        <v>12472</v>
      </c>
      <c r="P8" s="832">
        <v>31055.28000000001</v>
      </c>
      <c r="Q8" s="820">
        <v>0.67649306369411799</v>
      </c>
      <c r="R8" s="833">
        <v>2.4900000000000007</v>
      </c>
    </row>
    <row r="9" spans="1:18" ht="14.45" customHeight="1" x14ac:dyDescent="0.2">
      <c r="A9" s="814" t="s">
        <v>1512</v>
      </c>
      <c r="B9" s="815" t="s">
        <v>1513</v>
      </c>
      <c r="C9" s="815" t="s">
        <v>556</v>
      </c>
      <c r="D9" s="815" t="s">
        <v>1517</v>
      </c>
      <c r="E9" s="815" t="s">
        <v>1522</v>
      </c>
      <c r="F9" s="815" t="s">
        <v>1523</v>
      </c>
      <c r="G9" s="832">
        <v>28525</v>
      </c>
      <c r="H9" s="832">
        <v>205094.75000000012</v>
      </c>
      <c r="I9" s="815">
        <v>1.2887217871252337</v>
      </c>
      <c r="J9" s="815">
        <v>7.1900000000000039</v>
      </c>
      <c r="K9" s="832">
        <v>21652.5</v>
      </c>
      <c r="L9" s="832">
        <v>159145.87</v>
      </c>
      <c r="M9" s="815">
        <v>1</v>
      </c>
      <c r="N9" s="815">
        <v>7.3499997690797825</v>
      </c>
      <c r="O9" s="832">
        <v>13632</v>
      </c>
      <c r="P9" s="832">
        <v>97210.15</v>
      </c>
      <c r="Q9" s="820">
        <v>0.61082420800489512</v>
      </c>
      <c r="R9" s="833">
        <v>7.1310262617370892</v>
      </c>
    </row>
    <row r="10" spans="1:18" ht="14.45" customHeight="1" x14ac:dyDescent="0.2">
      <c r="A10" s="814" t="s">
        <v>1512</v>
      </c>
      <c r="B10" s="815" t="s">
        <v>1513</v>
      </c>
      <c r="C10" s="815" t="s">
        <v>556</v>
      </c>
      <c r="D10" s="815" t="s">
        <v>1517</v>
      </c>
      <c r="E10" s="815" t="s">
        <v>1524</v>
      </c>
      <c r="F10" s="815" t="s">
        <v>1525</v>
      </c>
      <c r="G10" s="832">
        <v>1</v>
      </c>
      <c r="H10" s="832">
        <v>10.06</v>
      </c>
      <c r="I10" s="815">
        <v>0.99603960396039615</v>
      </c>
      <c r="J10" s="815">
        <v>10.06</v>
      </c>
      <c r="K10" s="832">
        <v>1</v>
      </c>
      <c r="L10" s="832">
        <v>10.1</v>
      </c>
      <c r="M10" s="815">
        <v>1</v>
      </c>
      <c r="N10" s="815">
        <v>10.1</v>
      </c>
      <c r="O10" s="832">
        <v>31</v>
      </c>
      <c r="P10" s="832">
        <v>311.5</v>
      </c>
      <c r="Q10" s="820">
        <v>30.841584158415841</v>
      </c>
      <c r="R10" s="833">
        <v>10.048387096774194</v>
      </c>
    </row>
    <row r="11" spans="1:18" ht="14.45" customHeight="1" x14ac:dyDescent="0.2">
      <c r="A11" s="814" t="s">
        <v>1512</v>
      </c>
      <c r="B11" s="815" t="s">
        <v>1513</v>
      </c>
      <c r="C11" s="815" t="s">
        <v>556</v>
      </c>
      <c r="D11" s="815" t="s">
        <v>1517</v>
      </c>
      <c r="E11" s="815" t="s">
        <v>1526</v>
      </c>
      <c r="F11" s="815" t="s">
        <v>1527</v>
      </c>
      <c r="G11" s="832">
        <v>314610</v>
      </c>
      <c r="H11" s="832">
        <v>1676871.2999999989</v>
      </c>
      <c r="I11" s="815">
        <v>0.85196982539390076</v>
      </c>
      <c r="J11" s="815">
        <v>5.3299999999999965</v>
      </c>
      <c r="K11" s="832">
        <v>366523</v>
      </c>
      <c r="L11" s="832">
        <v>1968228.5100000016</v>
      </c>
      <c r="M11" s="815">
        <v>1</v>
      </c>
      <c r="N11" s="815">
        <v>5.3700000000000045</v>
      </c>
      <c r="O11" s="832">
        <v>255641</v>
      </c>
      <c r="P11" s="832">
        <v>1323257.0799999996</v>
      </c>
      <c r="Q11" s="820">
        <v>0.67230866399755507</v>
      </c>
      <c r="R11" s="833">
        <v>5.1762318250984762</v>
      </c>
    </row>
    <row r="12" spans="1:18" ht="14.45" customHeight="1" x14ac:dyDescent="0.2">
      <c r="A12" s="814" t="s">
        <v>1512</v>
      </c>
      <c r="B12" s="815" t="s">
        <v>1513</v>
      </c>
      <c r="C12" s="815" t="s">
        <v>556</v>
      </c>
      <c r="D12" s="815" t="s">
        <v>1517</v>
      </c>
      <c r="E12" s="815" t="s">
        <v>1528</v>
      </c>
      <c r="F12" s="815" t="s">
        <v>1529</v>
      </c>
      <c r="G12" s="832">
        <v>3868.5</v>
      </c>
      <c r="H12" s="832">
        <v>35358.089999999997</v>
      </c>
      <c r="I12" s="815">
        <v>1.0413140703384394</v>
      </c>
      <c r="J12" s="815">
        <v>9.1399999999999988</v>
      </c>
      <c r="K12" s="832">
        <v>3627.7</v>
      </c>
      <c r="L12" s="832">
        <v>33955.26</v>
      </c>
      <c r="M12" s="815">
        <v>1</v>
      </c>
      <c r="N12" s="815">
        <v>9.3599966921189743</v>
      </c>
      <c r="O12" s="832">
        <v>2673.8</v>
      </c>
      <c r="P12" s="832">
        <v>24699.9</v>
      </c>
      <c r="Q12" s="820">
        <v>0.72742485258543155</v>
      </c>
      <c r="R12" s="833">
        <v>9.2377515146981821</v>
      </c>
    </row>
    <row r="13" spans="1:18" ht="14.45" customHeight="1" x14ac:dyDescent="0.2">
      <c r="A13" s="814" t="s">
        <v>1512</v>
      </c>
      <c r="B13" s="815" t="s">
        <v>1513</v>
      </c>
      <c r="C13" s="815" t="s">
        <v>556</v>
      </c>
      <c r="D13" s="815" t="s">
        <v>1517</v>
      </c>
      <c r="E13" s="815" t="s">
        <v>1530</v>
      </c>
      <c r="F13" s="815" t="s">
        <v>1531</v>
      </c>
      <c r="G13" s="832">
        <v>3773</v>
      </c>
      <c r="H13" s="832">
        <v>34636.14</v>
      </c>
      <c r="I13" s="815">
        <v>1.0958854785952625</v>
      </c>
      <c r="J13" s="815">
        <v>9.18</v>
      </c>
      <c r="K13" s="832">
        <v>3362.3</v>
      </c>
      <c r="L13" s="832">
        <v>31605.62</v>
      </c>
      <c r="M13" s="815">
        <v>1</v>
      </c>
      <c r="N13" s="815">
        <v>9.3999999999999986</v>
      </c>
      <c r="O13" s="832">
        <v>2659</v>
      </c>
      <c r="P13" s="832">
        <v>24748.44</v>
      </c>
      <c r="Q13" s="820">
        <v>0.78303921897434692</v>
      </c>
      <c r="R13" s="833">
        <v>9.3074238435502057</v>
      </c>
    </row>
    <row r="14" spans="1:18" ht="14.45" customHeight="1" x14ac:dyDescent="0.2">
      <c r="A14" s="814" t="s">
        <v>1512</v>
      </c>
      <c r="B14" s="815" t="s">
        <v>1513</v>
      </c>
      <c r="C14" s="815" t="s">
        <v>556</v>
      </c>
      <c r="D14" s="815" t="s">
        <v>1517</v>
      </c>
      <c r="E14" s="815" t="s">
        <v>1532</v>
      </c>
      <c r="F14" s="815" t="s">
        <v>1533</v>
      </c>
      <c r="G14" s="832">
        <v>6833</v>
      </c>
      <c r="H14" s="832">
        <v>69081.599999999991</v>
      </c>
      <c r="I14" s="815">
        <v>0.80903142981516285</v>
      </c>
      <c r="J14" s="815">
        <v>10.109995609541928</v>
      </c>
      <c r="K14" s="832">
        <v>8290.1</v>
      </c>
      <c r="L14" s="832">
        <v>85388.02999999997</v>
      </c>
      <c r="M14" s="815">
        <v>1</v>
      </c>
      <c r="N14" s="815">
        <v>10.299999999999995</v>
      </c>
      <c r="O14" s="832">
        <v>4768.5</v>
      </c>
      <c r="P14" s="832">
        <v>49153.979999999996</v>
      </c>
      <c r="Q14" s="820">
        <v>0.57565422226042706</v>
      </c>
      <c r="R14" s="833">
        <v>10.308059138093739</v>
      </c>
    </row>
    <row r="15" spans="1:18" ht="14.45" customHeight="1" x14ac:dyDescent="0.2">
      <c r="A15" s="814" t="s">
        <v>1512</v>
      </c>
      <c r="B15" s="815" t="s">
        <v>1513</v>
      </c>
      <c r="C15" s="815" t="s">
        <v>556</v>
      </c>
      <c r="D15" s="815" t="s">
        <v>1517</v>
      </c>
      <c r="E15" s="815" t="s">
        <v>1534</v>
      </c>
      <c r="F15" s="815" t="s">
        <v>1535</v>
      </c>
      <c r="G15" s="832">
        <v>7</v>
      </c>
      <c r="H15" s="832">
        <v>317.02999999999997</v>
      </c>
      <c r="I15" s="815">
        <v>3.3176015069066551</v>
      </c>
      <c r="J15" s="815">
        <v>45.29</v>
      </c>
      <c r="K15" s="832">
        <v>9.6</v>
      </c>
      <c r="L15" s="832">
        <v>95.56</v>
      </c>
      <c r="M15" s="815">
        <v>1</v>
      </c>
      <c r="N15" s="815">
        <v>9.9541666666666675</v>
      </c>
      <c r="O15" s="832">
        <v>2.5999999999999996</v>
      </c>
      <c r="P15" s="832">
        <v>173.37</v>
      </c>
      <c r="Q15" s="820">
        <v>1.814252825449979</v>
      </c>
      <c r="R15" s="833">
        <v>66.680769230769243</v>
      </c>
    </row>
    <row r="16" spans="1:18" ht="14.45" customHeight="1" x14ac:dyDescent="0.2">
      <c r="A16" s="814" t="s">
        <v>1512</v>
      </c>
      <c r="B16" s="815" t="s">
        <v>1513</v>
      </c>
      <c r="C16" s="815" t="s">
        <v>556</v>
      </c>
      <c r="D16" s="815" t="s">
        <v>1517</v>
      </c>
      <c r="E16" s="815" t="s">
        <v>1536</v>
      </c>
      <c r="F16" s="815" t="s">
        <v>1537</v>
      </c>
      <c r="G16" s="832"/>
      <c r="H16" s="832"/>
      <c r="I16" s="815"/>
      <c r="J16" s="815"/>
      <c r="K16" s="832"/>
      <c r="L16" s="832"/>
      <c r="M16" s="815"/>
      <c r="N16" s="815"/>
      <c r="O16" s="832">
        <v>560</v>
      </c>
      <c r="P16" s="832">
        <v>4328.8</v>
      </c>
      <c r="Q16" s="820"/>
      <c r="R16" s="833">
        <v>7.73</v>
      </c>
    </row>
    <row r="17" spans="1:18" ht="14.45" customHeight="1" x14ac:dyDescent="0.2">
      <c r="A17" s="814" t="s">
        <v>1512</v>
      </c>
      <c r="B17" s="815" t="s">
        <v>1513</v>
      </c>
      <c r="C17" s="815" t="s">
        <v>556</v>
      </c>
      <c r="D17" s="815" t="s">
        <v>1517</v>
      </c>
      <c r="E17" s="815" t="s">
        <v>1538</v>
      </c>
      <c r="F17" s="815" t="s">
        <v>1539</v>
      </c>
      <c r="G17" s="832">
        <v>14134</v>
      </c>
      <c r="H17" s="832">
        <v>295400.59999999998</v>
      </c>
      <c r="I17" s="815">
        <v>1.0557647443555209</v>
      </c>
      <c r="J17" s="815">
        <v>20.9</v>
      </c>
      <c r="K17" s="832">
        <v>13955</v>
      </c>
      <c r="L17" s="832">
        <v>279797.75</v>
      </c>
      <c r="M17" s="815">
        <v>1</v>
      </c>
      <c r="N17" s="815">
        <v>20.05</v>
      </c>
      <c r="O17" s="832">
        <v>8773</v>
      </c>
      <c r="P17" s="832">
        <v>175986.38</v>
      </c>
      <c r="Q17" s="820">
        <v>0.6289771093584563</v>
      </c>
      <c r="R17" s="833">
        <v>20.060000000000002</v>
      </c>
    </row>
    <row r="18" spans="1:18" ht="14.45" customHeight="1" x14ac:dyDescent="0.2">
      <c r="A18" s="814" t="s">
        <v>1512</v>
      </c>
      <c r="B18" s="815" t="s">
        <v>1513</v>
      </c>
      <c r="C18" s="815" t="s">
        <v>556</v>
      </c>
      <c r="D18" s="815" t="s">
        <v>1517</v>
      </c>
      <c r="E18" s="815" t="s">
        <v>1540</v>
      </c>
      <c r="F18" s="815" t="s">
        <v>1541</v>
      </c>
      <c r="G18" s="832">
        <v>6.2</v>
      </c>
      <c r="H18" s="832">
        <v>10033.01</v>
      </c>
      <c r="I18" s="815">
        <v>0.30060552492809206</v>
      </c>
      <c r="J18" s="815">
        <v>1618.2274193548387</v>
      </c>
      <c r="K18" s="832">
        <v>20.48</v>
      </c>
      <c r="L18" s="832">
        <v>33376</v>
      </c>
      <c r="M18" s="815">
        <v>1</v>
      </c>
      <c r="N18" s="815">
        <v>1629.6875</v>
      </c>
      <c r="O18" s="832"/>
      <c r="P18" s="832"/>
      <c r="Q18" s="820"/>
      <c r="R18" s="833"/>
    </row>
    <row r="19" spans="1:18" ht="14.45" customHeight="1" x14ac:dyDescent="0.2">
      <c r="A19" s="814" t="s">
        <v>1512</v>
      </c>
      <c r="B19" s="815" t="s">
        <v>1513</v>
      </c>
      <c r="C19" s="815" t="s">
        <v>556</v>
      </c>
      <c r="D19" s="815" t="s">
        <v>1517</v>
      </c>
      <c r="E19" s="815" t="s">
        <v>1542</v>
      </c>
      <c r="F19" s="815" t="s">
        <v>1543</v>
      </c>
      <c r="G19" s="832">
        <v>96</v>
      </c>
      <c r="H19" s="832">
        <v>194677.44000000032</v>
      </c>
      <c r="I19" s="815">
        <v>1.1273228538644835</v>
      </c>
      <c r="J19" s="815">
        <v>2027.8900000000033</v>
      </c>
      <c r="K19" s="832">
        <v>95</v>
      </c>
      <c r="L19" s="832">
        <v>172690.05</v>
      </c>
      <c r="M19" s="815">
        <v>1</v>
      </c>
      <c r="N19" s="815">
        <v>1817.79</v>
      </c>
      <c r="O19" s="832">
        <v>57</v>
      </c>
      <c r="P19" s="832">
        <v>105202.79999999996</v>
      </c>
      <c r="Q19" s="820">
        <v>0.60920012473214269</v>
      </c>
      <c r="R19" s="833">
        <v>1845.6631578947361</v>
      </c>
    </row>
    <row r="20" spans="1:18" ht="14.45" customHeight="1" x14ac:dyDescent="0.2">
      <c r="A20" s="814" t="s">
        <v>1512</v>
      </c>
      <c r="B20" s="815" t="s">
        <v>1513</v>
      </c>
      <c r="C20" s="815" t="s">
        <v>556</v>
      </c>
      <c r="D20" s="815" t="s">
        <v>1517</v>
      </c>
      <c r="E20" s="815" t="s">
        <v>1544</v>
      </c>
      <c r="F20" s="815" t="s">
        <v>1545</v>
      </c>
      <c r="G20" s="832">
        <v>3094</v>
      </c>
      <c r="H20" s="832">
        <v>611467.22</v>
      </c>
      <c r="I20" s="815">
        <v>3.9840188949700286</v>
      </c>
      <c r="J20" s="815">
        <v>197.63</v>
      </c>
      <c r="K20" s="832">
        <v>800</v>
      </c>
      <c r="L20" s="832">
        <v>153480</v>
      </c>
      <c r="M20" s="815">
        <v>1</v>
      </c>
      <c r="N20" s="815">
        <v>191.85</v>
      </c>
      <c r="O20" s="832"/>
      <c r="P20" s="832"/>
      <c r="Q20" s="820"/>
      <c r="R20" s="833"/>
    </row>
    <row r="21" spans="1:18" ht="14.45" customHeight="1" x14ac:dyDescent="0.2">
      <c r="A21" s="814" t="s">
        <v>1512</v>
      </c>
      <c r="B21" s="815" t="s">
        <v>1513</v>
      </c>
      <c r="C21" s="815" t="s">
        <v>556</v>
      </c>
      <c r="D21" s="815" t="s">
        <v>1517</v>
      </c>
      <c r="E21" s="815" t="s">
        <v>1546</v>
      </c>
      <c r="F21" s="815" t="s">
        <v>1547</v>
      </c>
      <c r="G21" s="832">
        <v>470779</v>
      </c>
      <c r="H21" s="832">
        <v>1765421.25</v>
      </c>
      <c r="I21" s="815">
        <v>1.1846665185102017</v>
      </c>
      <c r="J21" s="815">
        <v>3.75</v>
      </c>
      <c r="K21" s="832">
        <v>386069</v>
      </c>
      <c r="L21" s="832">
        <v>1490226.3399999999</v>
      </c>
      <c r="M21" s="815">
        <v>1</v>
      </c>
      <c r="N21" s="815">
        <v>3.8599999999999994</v>
      </c>
      <c r="O21" s="832">
        <v>314124</v>
      </c>
      <c r="P21" s="832">
        <v>1149693.8399999999</v>
      </c>
      <c r="Q21" s="820">
        <v>0.77148941012544436</v>
      </c>
      <c r="R21" s="833">
        <v>3.6599999999999997</v>
      </c>
    </row>
    <row r="22" spans="1:18" ht="14.45" customHeight="1" x14ac:dyDescent="0.2">
      <c r="A22" s="814" t="s">
        <v>1512</v>
      </c>
      <c r="B22" s="815" t="s">
        <v>1513</v>
      </c>
      <c r="C22" s="815" t="s">
        <v>556</v>
      </c>
      <c r="D22" s="815" t="s">
        <v>1517</v>
      </c>
      <c r="E22" s="815" t="s">
        <v>1548</v>
      </c>
      <c r="F22" s="815" t="s">
        <v>1549</v>
      </c>
      <c r="G22" s="832">
        <v>1583</v>
      </c>
      <c r="H22" s="832">
        <v>251522.86999999997</v>
      </c>
      <c r="I22" s="815">
        <v>0.9110460538087678</v>
      </c>
      <c r="J22" s="815">
        <v>158.88999999999999</v>
      </c>
      <c r="K22" s="832">
        <v>1843</v>
      </c>
      <c r="L22" s="832">
        <v>276081.40000000002</v>
      </c>
      <c r="M22" s="815">
        <v>1</v>
      </c>
      <c r="N22" s="815">
        <v>149.80000000000001</v>
      </c>
      <c r="O22" s="832">
        <v>1440</v>
      </c>
      <c r="P22" s="832">
        <v>224356.8</v>
      </c>
      <c r="Q22" s="820">
        <v>0.81264728446030765</v>
      </c>
      <c r="R22" s="833">
        <v>155.80333333333331</v>
      </c>
    </row>
    <row r="23" spans="1:18" ht="14.45" customHeight="1" x14ac:dyDescent="0.2">
      <c r="A23" s="814" t="s">
        <v>1512</v>
      </c>
      <c r="B23" s="815" t="s">
        <v>1513</v>
      </c>
      <c r="C23" s="815" t="s">
        <v>556</v>
      </c>
      <c r="D23" s="815" t="s">
        <v>1517</v>
      </c>
      <c r="E23" s="815" t="s">
        <v>1550</v>
      </c>
      <c r="F23" s="815" t="s">
        <v>1551</v>
      </c>
      <c r="G23" s="832">
        <v>21766</v>
      </c>
      <c r="H23" s="832">
        <v>451426.84</v>
      </c>
      <c r="I23" s="815">
        <v>1.0329749523044049</v>
      </c>
      <c r="J23" s="815">
        <v>20.740000000000002</v>
      </c>
      <c r="K23" s="832">
        <v>21475</v>
      </c>
      <c r="L23" s="832">
        <v>437016.25000000012</v>
      </c>
      <c r="M23" s="815">
        <v>1</v>
      </c>
      <c r="N23" s="815">
        <v>20.350000000000005</v>
      </c>
      <c r="O23" s="832">
        <v>16820.7</v>
      </c>
      <c r="P23" s="832">
        <v>345982.86000000004</v>
      </c>
      <c r="Q23" s="820">
        <v>0.79169335236389937</v>
      </c>
      <c r="R23" s="833">
        <v>20.568874065883112</v>
      </c>
    </row>
    <row r="24" spans="1:18" ht="14.45" customHeight="1" x14ac:dyDescent="0.2">
      <c r="A24" s="814" t="s">
        <v>1512</v>
      </c>
      <c r="B24" s="815" t="s">
        <v>1513</v>
      </c>
      <c r="C24" s="815" t="s">
        <v>556</v>
      </c>
      <c r="D24" s="815" t="s">
        <v>1517</v>
      </c>
      <c r="E24" s="815" t="s">
        <v>1552</v>
      </c>
      <c r="F24" s="815" t="s">
        <v>1553</v>
      </c>
      <c r="G24" s="832">
        <v>16</v>
      </c>
      <c r="H24" s="832">
        <v>1736995.1999999997</v>
      </c>
      <c r="I24" s="815"/>
      <c r="J24" s="815">
        <v>108562.19999999998</v>
      </c>
      <c r="K24" s="832"/>
      <c r="L24" s="832"/>
      <c r="M24" s="815"/>
      <c r="N24" s="815"/>
      <c r="O24" s="832">
        <v>2</v>
      </c>
      <c r="P24" s="832">
        <v>217124.4</v>
      </c>
      <c r="Q24" s="820"/>
      <c r="R24" s="833">
        <v>108562.2</v>
      </c>
    </row>
    <row r="25" spans="1:18" ht="14.45" customHeight="1" x14ac:dyDescent="0.2">
      <c r="A25" s="814" t="s">
        <v>1512</v>
      </c>
      <c r="B25" s="815" t="s">
        <v>1513</v>
      </c>
      <c r="C25" s="815" t="s">
        <v>556</v>
      </c>
      <c r="D25" s="815" t="s">
        <v>1517</v>
      </c>
      <c r="E25" s="815" t="s">
        <v>1554</v>
      </c>
      <c r="F25" s="815" t="s">
        <v>1555</v>
      </c>
      <c r="G25" s="832">
        <v>23927</v>
      </c>
      <c r="H25" s="832">
        <v>474711.68000000005</v>
      </c>
      <c r="I25" s="815">
        <v>0.81304637572985261</v>
      </c>
      <c r="J25" s="815">
        <v>19.840000000000003</v>
      </c>
      <c r="K25" s="832">
        <v>30569</v>
      </c>
      <c r="L25" s="832">
        <v>583867.9</v>
      </c>
      <c r="M25" s="815">
        <v>1</v>
      </c>
      <c r="N25" s="815">
        <v>19.100000000000001</v>
      </c>
      <c r="O25" s="832">
        <v>16640</v>
      </c>
      <c r="P25" s="832">
        <v>323528.07999999996</v>
      </c>
      <c r="Q25" s="820">
        <v>0.55411177768121855</v>
      </c>
      <c r="R25" s="833">
        <v>19.442793269230766</v>
      </c>
    </row>
    <row r="26" spans="1:18" ht="14.45" customHeight="1" x14ac:dyDescent="0.2">
      <c r="A26" s="814" t="s">
        <v>1512</v>
      </c>
      <c r="B26" s="815" t="s">
        <v>1513</v>
      </c>
      <c r="C26" s="815" t="s">
        <v>556</v>
      </c>
      <c r="D26" s="815" t="s">
        <v>1517</v>
      </c>
      <c r="E26" s="815" t="s">
        <v>1556</v>
      </c>
      <c r="F26" s="815" t="s">
        <v>1557</v>
      </c>
      <c r="G26" s="832">
        <v>150</v>
      </c>
      <c r="H26" s="832">
        <v>1281</v>
      </c>
      <c r="I26" s="815"/>
      <c r="J26" s="815">
        <v>8.5399999999999991</v>
      </c>
      <c r="K26" s="832"/>
      <c r="L26" s="832"/>
      <c r="M26" s="815"/>
      <c r="N26" s="815"/>
      <c r="O26" s="832"/>
      <c r="P26" s="832"/>
      <c r="Q26" s="820"/>
      <c r="R26" s="833"/>
    </row>
    <row r="27" spans="1:18" ht="14.45" customHeight="1" x14ac:dyDescent="0.2">
      <c r="A27" s="814" t="s">
        <v>1512</v>
      </c>
      <c r="B27" s="815" t="s">
        <v>1513</v>
      </c>
      <c r="C27" s="815" t="s">
        <v>556</v>
      </c>
      <c r="D27" s="815" t="s">
        <v>1517</v>
      </c>
      <c r="E27" s="815" t="s">
        <v>1558</v>
      </c>
      <c r="F27" s="815" t="s">
        <v>1559</v>
      </c>
      <c r="G27" s="832">
        <v>170</v>
      </c>
      <c r="H27" s="832">
        <v>12110.8</v>
      </c>
      <c r="I27" s="815"/>
      <c r="J27" s="815">
        <v>71.239999999999995</v>
      </c>
      <c r="K27" s="832"/>
      <c r="L27" s="832"/>
      <c r="M27" s="815"/>
      <c r="N27" s="815"/>
      <c r="O27" s="832"/>
      <c r="P27" s="832"/>
      <c r="Q27" s="820"/>
      <c r="R27" s="833"/>
    </row>
    <row r="28" spans="1:18" ht="14.45" customHeight="1" x14ac:dyDescent="0.2">
      <c r="A28" s="814" t="s">
        <v>1512</v>
      </c>
      <c r="B28" s="815" t="s">
        <v>1513</v>
      </c>
      <c r="C28" s="815" t="s">
        <v>556</v>
      </c>
      <c r="D28" s="815" t="s">
        <v>1517</v>
      </c>
      <c r="E28" s="815" t="s">
        <v>1560</v>
      </c>
      <c r="F28" s="815" t="s">
        <v>1561</v>
      </c>
      <c r="G28" s="832"/>
      <c r="H28" s="832"/>
      <c r="I28" s="815"/>
      <c r="J28" s="815"/>
      <c r="K28" s="832">
        <v>10</v>
      </c>
      <c r="L28" s="832">
        <v>422.8</v>
      </c>
      <c r="M28" s="815">
        <v>1</v>
      </c>
      <c r="N28" s="815">
        <v>42.28</v>
      </c>
      <c r="O28" s="832">
        <v>16</v>
      </c>
      <c r="P28" s="832">
        <v>729.44</v>
      </c>
      <c r="Q28" s="820">
        <v>1.725260170293283</v>
      </c>
      <c r="R28" s="833">
        <v>45.59</v>
      </c>
    </row>
    <row r="29" spans="1:18" ht="14.45" customHeight="1" x14ac:dyDescent="0.2">
      <c r="A29" s="814" t="s">
        <v>1512</v>
      </c>
      <c r="B29" s="815" t="s">
        <v>1513</v>
      </c>
      <c r="C29" s="815" t="s">
        <v>556</v>
      </c>
      <c r="D29" s="815" t="s">
        <v>1517</v>
      </c>
      <c r="E29" s="815" t="s">
        <v>1562</v>
      </c>
      <c r="F29" s="815" t="s">
        <v>1563</v>
      </c>
      <c r="G29" s="832"/>
      <c r="H29" s="832"/>
      <c r="I29" s="815"/>
      <c r="J29" s="815"/>
      <c r="K29" s="832">
        <v>4.5999999999999996</v>
      </c>
      <c r="L29" s="832">
        <v>11877</v>
      </c>
      <c r="M29" s="815">
        <v>1</v>
      </c>
      <c r="N29" s="815">
        <v>2581.9565217391305</v>
      </c>
      <c r="O29" s="832"/>
      <c r="P29" s="832"/>
      <c r="Q29" s="820"/>
      <c r="R29" s="833"/>
    </row>
    <row r="30" spans="1:18" ht="14.45" customHeight="1" x14ac:dyDescent="0.2">
      <c r="A30" s="814" t="s">
        <v>1512</v>
      </c>
      <c r="B30" s="815" t="s">
        <v>1513</v>
      </c>
      <c r="C30" s="815" t="s">
        <v>556</v>
      </c>
      <c r="D30" s="815" t="s">
        <v>1564</v>
      </c>
      <c r="E30" s="815" t="s">
        <v>1565</v>
      </c>
      <c r="F30" s="815" t="s">
        <v>1566</v>
      </c>
      <c r="G30" s="832">
        <v>165</v>
      </c>
      <c r="H30" s="832">
        <v>6105</v>
      </c>
      <c r="I30" s="815">
        <v>0.93405752753977966</v>
      </c>
      <c r="J30" s="815">
        <v>37</v>
      </c>
      <c r="K30" s="832">
        <v>172</v>
      </c>
      <c r="L30" s="832">
        <v>6536</v>
      </c>
      <c r="M30" s="815">
        <v>1</v>
      </c>
      <c r="N30" s="815">
        <v>38</v>
      </c>
      <c r="O30" s="832">
        <v>296</v>
      </c>
      <c r="P30" s="832">
        <v>11248</v>
      </c>
      <c r="Q30" s="820">
        <v>1.7209302325581395</v>
      </c>
      <c r="R30" s="833">
        <v>38</v>
      </c>
    </row>
    <row r="31" spans="1:18" ht="14.45" customHeight="1" x14ac:dyDescent="0.2">
      <c r="A31" s="814" t="s">
        <v>1512</v>
      </c>
      <c r="B31" s="815" t="s">
        <v>1513</v>
      </c>
      <c r="C31" s="815" t="s">
        <v>556</v>
      </c>
      <c r="D31" s="815" t="s">
        <v>1564</v>
      </c>
      <c r="E31" s="815" t="s">
        <v>1567</v>
      </c>
      <c r="F31" s="815" t="s">
        <v>1568</v>
      </c>
      <c r="G31" s="832">
        <v>91</v>
      </c>
      <c r="H31" s="832">
        <v>40404</v>
      </c>
      <c r="I31" s="815">
        <v>0.75324384787472032</v>
      </c>
      <c r="J31" s="815">
        <v>444</v>
      </c>
      <c r="K31" s="832">
        <v>120</v>
      </c>
      <c r="L31" s="832">
        <v>53640</v>
      </c>
      <c r="M31" s="815">
        <v>1</v>
      </c>
      <c r="N31" s="815">
        <v>447</v>
      </c>
      <c r="O31" s="832">
        <v>87</v>
      </c>
      <c r="P31" s="832">
        <v>39063</v>
      </c>
      <c r="Q31" s="820">
        <v>0.72824384787472041</v>
      </c>
      <c r="R31" s="833">
        <v>449</v>
      </c>
    </row>
    <row r="32" spans="1:18" ht="14.45" customHeight="1" x14ac:dyDescent="0.2">
      <c r="A32" s="814" t="s">
        <v>1512</v>
      </c>
      <c r="B32" s="815" t="s">
        <v>1513</v>
      </c>
      <c r="C32" s="815" t="s">
        <v>556</v>
      </c>
      <c r="D32" s="815" t="s">
        <v>1564</v>
      </c>
      <c r="E32" s="815" t="s">
        <v>1569</v>
      </c>
      <c r="F32" s="815" t="s">
        <v>1570</v>
      </c>
      <c r="G32" s="832">
        <v>977</v>
      </c>
      <c r="H32" s="832">
        <v>173906</v>
      </c>
      <c r="I32" s="815">
        <v>1.0302671256005735</v>
      </c>
      <c r="J32" s="815">
        <v>178</v>
      </c>
      <c r="K32" s="832">
        <v>943</v>
      </c>
      <c r="L32" s="832">
        <v>168797</v>
      </c>
      <c r="M32" s="815">
        <v>1</v>
      </c>
      <c r="N32" s="815">
        <v>179</v>
      </c>
      <c r="O32" s="832">
        <v>734</v>
      </c>
      <c r="P32" s="832">
        <v>132120</v>
      </c>
      <c r="Q32" s="820">
        <v>0.7827153326184707</v>
      </c>
      <c r="R32" s="833">
        <v>180</v>
      </c>
    </row>
    <row r="33" spans="1:18" ht="14.45" customHeight="1" x14ac:dyDescent="0.2">
      <c r="A33" s="814" t="s">
        <v>1512</v>
      </c>
      <c r="B33" s="815" t="s">
        <v>1513</v>
      </c>
      <c r="C33" s="815" t="s">
        <v>556</v>
      </c>
      <c r="D33" s="815" t="s">
        <v>1564</v>
      </c>
      <c r="E33" s="815" t="s">
        <v>1571</v>
      </c>
      <c r="F33" s="815" t="s">
        <v>1572</v>
      </c>
      <c r="G33" s="832">
        <v>16</v>
      </c>
      <c r="H33" s="832">
        <v>5632</v>
      </c>
      <c r="I33" s="815"/>
      <c r="J33" s="815">
        <v>352</v>
      </c>
      <c r="K33" s="832"/>
      <c r="L33" s="832"/>
      <c r="M33" s="815"/>
      <c r="N33" s="815"/>
      <c r="O33" s="832">
        <v>2</v>
      </c>
      <c r="P33" s="832">
        <v>714</v>
      </c>
      <c r="Q33" s="820"/>
      <c r="R33" s="833">
        <v>357</v>
      </c>
    </row>
    <row r="34" spans="1:18" ht="14.45" customHeight="1" x14ac:dyDescent="0.2">
      <c r="A34" s="814" t="s">
        <v>1512</v>
      </c>
      <c r="B34" s="815" t="s">
        <v>1513</v>
      </c>
      <c r="C34" s="815" t="s">
        <v>556</v>
      </c>
      <c r="D34" s="815" t="s">
        <v>1564</v>
      </c>
      <c r="E34" s="815" t="s">
        <v>1573</v>
      </c>
      <c r="F34" s="815" t="s">
        <v>1574</v>
      </c>
      <c r="G34" s="832">
        <v>12</v>
      </c>
      <c r="H34" s="832">
        <v>3816</v>
      </c>
      <c r="I34" s="815">
        <v>1.0874893131946424</v>
      </c>
      <c r="J34" s="815">
        <v>318</v>
      </c>
      <c r="K34" s="832">
        <v>11</v>
      </c>
      <c r="L34" s="832">
        <v>3509</v>
      </c>
      <c r="M34" s="815">
        <v>1</v>
      </c>
      <c r="N34" s="815">
        <v>319</v>
      </c>
      <c r="O34" s="832">
        <v>4</v>
      </c>
      <c r="P34" s="832">
        <v>1280</v>
      </c>
      <c r="Q34" s="820">
        <v>0.3647762895411798</v>
      </c>
      <c r="R34" s="833">
        <v>320</v>
      </c>
    </row>
    <row r="35" spans="1:18" ht="14.45" customHeight="1" x14ac:dyDescent="0.2">
      <c r="A35" s="814" t="s">
        <v>1512</v>
      </c>
      <c r="B35" s="815" t="s">
        <v>1513</v>
      </c>
      <c r="C35" s="815" t="s">
        <v>556</v>
      </c>
      <c r="D35" s="815" t="s">
        <v>1564</v>
      </c>
      <c r="E35" s="815" t="s">
        <v>1575</v>
      </c>
      <c r="F35" s="815" t="s">
        <v>1576</v>
      </c>
      <c r="G35" s="832">
        <v>45</v>
      </c>
      <c r="H35" s="832">
        <v>91800</v>
      </c>
      <c r="I35" s="815">
        <v>0.86242531284055468</v>
      </c>
      <c r="J35" s="815">
        <v>2040</v>
      </c>
      <c r="K35" s="832">
        <v>52</v>
      </c>
      <c r="L35" s="832">
        <v>106444</v>
      </c>
      <c r="M35" s="815">
        <v>1</v>
      </c>
      <c r="N35" s="815">
        <v>2047</v>
      </c>
      <c r="O35" s="832">
        <v>52</v>
      </c>
      <c r="P35" s="832">
        <v>106704</v>
      </c>
      <c r="Q35" s="820">
        <v>1.0024425989252566</v>
      </c>
      <c r="R35" s="833">
        <v>2052</v>
      </c>
    </row>
    <row r="36" spans="1:18" ht="14.45" customHeight="1" x14ac:dyDescent="0.2">
      <c r="A36" s="814" t="s">
        <v>1512</v>
      </c>
      <c r="B36" s="815" t="s">
        <v>1513</v>
      </c>
      <c r="C36" s="815" t="s">
        <v>556</v>
      </c>
      <c r="D36" s="815" t="s">
        <v>1564</v>
      </c>
      <c r="E36" s="815" t="s">
        <v>1577</v>
      </c>
      <c r="F36" s="815" t="s">
        <v>1578</v>
      </c>
      <c r="G36" s="832">
        <v>1</v>
      </c>
      <c r="H36" s="832">
        <v>3062</v>
      </c>
      <c r="I36" s="815">
        <v>0.49821021802798571</v>
      </c>
      <c r="J36" s="815">
        <v>3062</v>
      </c>
      <c r="K36" s="832">
        <v>2</v>
      </c>
      <c r="L36" s="832">
        <v>6146</v>
      </c>
      <c r="M36" s="815">
        <v>1</v>
      </c>
      <c r="N36" s="815">
        <v>3073</v>
      </c>
      <c r="O36" s="832">
        <v>2</v>
      </c>
      <c r="P36" s="832">
        <v>6168</v>
      </c>
      <c r="Q36" s="820">
        <v>1.0035795639440286</v>
      </c>
      <c r="R36" s="833">
        <v>3084</v>
      </c>
    </row>
    <row r="37" spans="1:18" ht="14.45" customHeight="1" x14ac:dyDescent="0.2">
      <c r="A37" s="814" t="s">
        <v>1512</v>
      </c>
      <c r="B37" s="815" t="s">
        <v>1513</v>
      </c>
      <c r="C37" s="815" t="s">
        <v>556</v>
      </c>
      <c r="D37" s="815" t="s">
        <v>1564</v>
      </c>
      <c r="E37" s="815" t="s">
        <v>1579</v>
      </c>
      <c r="F37" s="815" t="s">
        <v>1580</v>
      </c>
      <c r="G37" s="832">
        <v>1</v>
      </c>
      <c r="H37" s="832">
        <v>667</v>
      </c>
      <c r="I37" s="815">
        <v>0.4970193740685544</v>
      </c>
      <c r="J37" s="815">
        <v>667</v>
      </c>
      <c r="K37" s="832">
        <v>2</v>
      </c>
      <c r="L37" s="832">
        <v>1342</v>
      </c>
      <c r="M37" s="815">
        <v>1</v>
      </c>
      <c r="N37" s="815">
        <v>671</v>
      </c>
      <c r="O37" s="832">
        <v>2</v>
      </c>
      <c r="P37" s="832">
        <v>1346</v>
      </c>
      <c r="Q37" s="820">
        <v>1.0029806259314455</v>
      </c>
      <c r="R37" s="833">
        <v>673</v>
      </c>
    </row>
    <row r="38" spans="1:18" ht="14.45" customHeight="1" x14ac:dyDescent="0.2">
      <c r="A38" s="814" t="s">
        <v>1512</v>
      </c>
      <c r="B38" s="815" t="s">
        <v>1513</v>
      </c>
      <c r="C38" s="815" t="s">
        <v>556</v>
      </c>
      <c r="D38" s="815" t="s">
        <v>1564</v>
      </c>
      <c r="E38" s="815" t="s">
        <v>1581</v>
      </c>
      <c r="F38" s="815" t="s">
        <v>1582</v>
      </c>
      <c r="G38" s="832">
        <v>1</v>
      </c>
      <c r="H38" s="832">
        <v>1350</v>
      </c>
      <c r="I38" s="815">
        <v>0.99484156226971265</v>
      </c>
      <c r="J38" s="815">
        <v>1350</v>
      </c>
      <c r="K38" s="832">
        <v>1</v>
      </c>
      <c r="L38" s="832">
        <v>1357</v>
      </c>
      <c r="M38" s="815">
        <v>1</v>
      </c>
      <c r="N38" s="815">
        <v>1357</v>
      </c>
      <c r="O38" s="832"/>
      <c r="P38" s="832"/>
      <c r="Q38" s="820"/>
      <c r="R38" s="833"/>
    </row>
    <row r="39" spans="1:18" ht="14.45" customHeight="1" x14ac:dyDescent="0.2">
      <c r="A39" s="814" t="s">
        <v>1512</v>
      </c>
      <c r="B39" s="815" t="s">
        <v>1513</v>
      </c>
      <c r="C39" s="815" t="s">
        <v>556</v>
      </c>
      <c r="D39" s="815" t="s">
        <v>1564</v>
      </c>
      <c r="E39" s="815" t="s">
        <v>1583</v>
      </c>
      <c r="F39" s="815" t="s">
        <v>1584</v>
      </c>
      <c r="G39" s="832">
        <v>52</v>
      </c>
      <c r="H39" s="832">
        <v>74464</v>
      </c>
      <c r="I39" s="815">
        <v>1.1025333511008455</v>
      </c>
      <c r="J39" s="815">
        <v>1432</v>
      </c>
      <c r="K39" s="832">
        <v>47</v>
      </c>
      <c r="L39" s="832">
        <v>67539</v>
      </c>
      <c r="M39" s="815">
        <v>1</v>
      </c>
      <c r="N39" s="815">
        <v>1437</v>
      </c>
      <c r="O39" s="832">
        <v>31</v>
      </c>
      <c r="P39" s="832">
        <v>44671</v>
      </c>
      <c r="Q39" s="820">
        <v>0.66141044433586516</v>
      </c>
      <c r="R39" s="833">
        <v>1441</v>
      </c>
    </row>
    <row r="40" spans="1:18" ht="14.45" customHeight="1" x14ac:dyDescent="0.2">
      <c r="A40" s="814" t="s">
        <v>1512</v>
      </c>
      <c r="B40" s="815" t="s">
        <v>1513</v>
      </c>
      <c r="C40" s="815" t="s">
        <v>556</v>
      </c>
      <c r="D40" s="815" t="s">
        <v>1564</v>
      </c>
      <c r="E40" s="815" t="s">
        <v>1585</v>
      </c>
      <c r="F40" s="815" t="s">
        <v>1586</v>
      </c>
      <c r="G40" s="832">
        <v>92</v>
      </c>
      <c r="H40" s="832">
        <v>176088</v>
      </c>
      <c r="I40" s="815">
        <v>0.79749999999999999</v>
      </c>
      <c r="J40" s="815">
        <v>1914</v>
      </c>
      <c r="K40" s="832">
        <v>115</v>
      </c>
      <c r="L40" s="832">
        <v>220800</v>
      </c>
      <c r="M40" s="815">
        <v>1</v>
      </c>
      <c r="N40" s="815">
        <v>1920</v>
      </c>
      <c r="O40" s="832">
        <v>72</v>
      </c>
      <c r="P40" s="832">
        <v>138600</v>
      </c>
      <c r="Q40" s="820">
        <v>0.62771739130434778</v>
      </c>
      <c r="R40" s="833">
        <v>1925</v>
      </c>
    </row>
    <row r="41" spans="1:18" ht="14.45" customHeight="1" x14ac:dyDescent="0.2">
      <c r="A41" s="814" t="s">
        <v>1512</v>
      </c>
      <c r="B41" s="815" t="s">
        <v>1513</v>
      </c>
      <c r="C41" s="815" t="s">
        <v>556</v>
      </c>
      <c r="D41" s="815" t="s">
        <v>1564</v>
      </c>
      <c r="E41" s="815" t="s">
        <v>1587</v>
      </c>
      <c r="F41" s="815" t="s">
        <v>1588</v>
      </c>
      <c r="G41" s="832">
        <v>67</v>
      </c>
      <c r="H41" s="832">
        <v>81338</v>
      </c>
      <c r="I41" s="815">
        <v>1.1915211531700458</v>
      </c>
      <c r="J41" s="815">
        <v>1214</v>
      </c>
      <c r="K41" s="832">
        <v>56</v>
      </c>
      <c r="L41" s="832">
        <v>68264</v>
      </c>
      <c r="M41" s="815">
        <v>1</v>
      </c>
      <c r="N41" s="815">
        <v>1219</v>
      </c>
      <c r="O41" s="832">
        <v>30</v>
      </c>
      <c r="P41" s="832">
        <v>36690</v>
      </c>
      <c r="Q41" s="820">
        <v>0.53747216688151878</v>
      </c>
      <c r="R41" s="833">
        <v>1223</v>
      </c>
    </row>
    <row r="42" spans="1:18" ht="14.45" customHeight="1" x14ac:dyDescent="0.2">
      <c r="A42" s="814" t="s">
        <v>1512</v>
      </c>
      <c r="B42" s="815" t="s">
        <v>1513</v>
      </c>
      <c r="C42" s="815" t="s">
        <v>556</v>
      </c>
      <c r="D42" s="815" t="s">
        <v>1564</v>
      </c>
      <c r="E42" s="815" t="s">
        <v>1589</v>
      </c>
      <c r="F42" s="815" t="s">
        <v>1590</v>
      </c>
      <c r="G42" s="832">
        <v>97</v>
      </c>
      <c r="H42" s="832">
        <v>66154</v>
      </c>
      <c r="I42" s="815">
        <v>1.0165808682289665</v>
      </c>
      <c r="J42" s="815">
        <v>682</v>
      </c>
      <c r="K42" s="832">
        <v>95</v>
      </c>
      <c r="L42" s="832">
        <v>65075</v>
      </c>
      <c r="M42" s="815">
        <v>1</v>
      </c>
      <c r="N42" s="815">
        <v>685</v>
      </c>
      <c r="O42" s="832">
        <v>55</v>
      </c>
      <c r="P42" s="832">
        <v>37785</v>
      </c>
      <c r="Q42" s="820">
        <v>0.58063772570111405</v>
      </c>
      <c r="R42" s="833">
        <v>687</v>
      </c>
    </row>
    <row r="43" spans="1:18" ht="14.45" customHeight="1" x14ac:dyDescent="0.2">
      <c r="A43" s="814" t="s">
        <v>1512</v>
      </c>
      <c r="B43" s="815" t="s">
        <v>1513</v>
      </c>
      <c r="C43" s="815" t="s">
        <v>556</v>
      </c>
      <c r="D43" s="815" t="s">
        <v>1564</v>
      </c>
      <c r="E43" s="815" t="s">
        <v>1591</v>
      </c>
      <c r="F43" s="815" t="s">
        <v>1592</v>
      </c>
      <c r="G43" s="832">
        <v>55</v>
      </c>
      <c r="H43" s="832">
        <v>39435</v>
      </c>
      <c r="I43" s="815">
        <v>1.0142746913580247</v>
      </c>
      <c r="J43" s="815">
        <v>717</v>
      </c>
      <c r="K43" s="832">
        <v>54</v>
      </c>
      <c r="L43" s="832">
        <v>38880</v>
      </c>
      <c r="M43" s="815">
        <v>1</v>
      </c>
      <c r="N43" s="815">
        <v>720</v>
      </c>
      <c r="O43" s="832">
        <v>34</v>
      </c>
      <c r="P43" s="832">
        <v>24548</v>
      </c>
      <c r="Q43" s="820">
        <v>0.63137860082304531</v>
      </c>
      <c r="R43" s="833">
        <v>722</v>
      </c>
    </row>
    <row r="44" spans="1:18" ht="14.45" customHeight="1" x14ac:dyDescent="0.2">
      <c r="A44" s="814" t="s">
        <v>1512</v>
      </c>
      <c r="B44" s="815" t="s">
        <v>1513</v>
      </c>
      <c r="C44" s="815" t="s">
        <v>556</v>
      </c>
      <c r="D44" s="815" t="s">
        <v>1564</v>
      </c>
      <c r="E44" s="815" t="s">
        <v>1593</v>
      </c>
      <c r="F44" s="815" t="s">
        <v>1594</v>
      </c>
      <c r="G44" s="832">
        <v>1</v>
      </c>
      <c r="H44" s="832">
        <v>2641</v>
      </c>
      <c r="I44" s="815">
        <v>0.49830188679245285</v>
      </c>
      <c r="J44" s="815">
        <v>2641</v>
      </c>
      <c r="K44" s="832">
        <v>2</v>
      </c>
      <c r="L44" s="832">
        <v>5300</v>
      </c>
      <c r="M44" s="815">
        <v>1</v>
      </c>
      <c r="N44" s="815">
        <v>2650</v>
      </c>
      <c r="O44" s="832"/>
      <c r="P44" s="832"/>
      <c r="Q44" s="820"/>
      <c r="R44" s="833"/>
    </row>
    <row r="45" spans="1:18" ht="14.45" customHeight="1" x14ac:dyDescent="0.2">
      <c r="A45" s="814" t="s">
        <v>1512</v>
      </c>
      <c r="B45" s="815" t="s">
        <v>1513</v>
      </c>
      <c r="C45" s="815" t="s">
        <v>556</v>
      </c>
      <c r="D45" s="815" t="s">
        <v>1564</v>
      </c>
      <c r="E45" s="815" t="s">
        <v>1595</v>
      </c>
      <c r="F45" s="815" t="s">
        <v>1596</v>
      </c>
      <c r="G45" s="832">
        <v>2421</v>
      </c>
      <c r="H45" s="832">
        <v>4420746</v>
      </c>
      <c r="I45" s="815">
        <v>0.96730322858463214</v>
      </c>
      <c r="J45" s="815">
        <v>1826</v>
      </c>
      <c r="K45" s="832">
        <v>2496</v>
      </c>
      <c r="L45" s="832">
        <v>4570176</v>
      </c>
      <c r="M45" s="815">
        <v>1</v>
      </c>
      <c r="N45" s="815">
        <v>1831</v>
      </c>
      <c r="O45" s="832">
        <v>1839</v>
      </c>
      <c r="P45" s="832">
        <v>3374565</v>
      </c>
      <c r="Q45" s="820">
        <v>0.73838841217493589</v>
      </c>
      <c r="R45" s="833">
        <v>1835</v>
      </c>
    </row>
    <row r="46" spans="1:18" ht="14.45" customHeight="1" x14ac:dyDescent="0.2">
      <c r="A46" s="814" t="s">
        <v>1512</v>
      </c>
      <c r="B46" s="815" t="s">
        <v>1513</v>
      </c>
      <c r="C46" s="815" t="s">
        <v>556</v>
      </c>
      <c r="D46" s="815" t="s">
        <v>1564</v>
      </c>
      <c r="E46" s="815" t="s">
        <v>1597</v>
      </c>
      <c r="F46" s="815" t="s">
        <v>1598</v>
      </c>
      <c r="G46" s="832">
        <v>730</v>
      </c>
      <c r="H46" s="832">
        <v>313900</v>
      </c>
      <c r="I46" s="815">
        <v>0.83330236212947384</v>
      </c>
      <c r="J46" s="815">
        <v>430</v>
      </c>
      <c r="K46" s="832">
        <v>874</v>
      </c>
      <c r="L46" s="832">
        <v>376694</v>
      </c>
      <c r="M46" s="815">
        <v>1</v>
      </c>
      <c r="N46" s="815">
        <v>431</v>
      </c>
      <c r="O46" s="832">
        <v>594</v>
      </c>
      <c r="P46" s="832">
        <v>257202</v>
      </c>
      <c r="Q46" s="820">
        <v>0.68278762072132815</v>
      </c>
      <c r="R46" s="833">
        <v>433</v>
      </c>
    </row>
    <row r="47" spans="1:18" ht="14.45" customHeight="1" x14ac:dyDescent="0.2">
      <c r="A47" s="814" t="s">
        <v>1512</v>
      </c>
      <c r="B47" s="815" t="s">
        <v>1513</v>
      </c>
      <c r="C47" s="815" t="s">
        <v>556</v>
      </c>
      <c r="D47" s="815" t="s">
        <v>1564</v>
      </c>
      <c r="E47" s="815" t="s">
        <v>1599</v>
      </c>
      <c r="F47" s="815" t="s">
        <v>1600</v>
      </c>
      <c r="G47" s="832">
        <v>110</v>
      </c>
      <c r="H47" s="832">
        <v>387420</v>
      </c>
      <c r="I47" s="815">
        <v>0.99688649872629498</v>
      </c>
      <c r="J47" s="815">
        <v>3522</v>
      </c>
      <c r="K47" s="832">
        <v>110</v>
      </c>
      <c r="L47" s="832">
        <v>388630</v>
      </c>
      <c r="M47" s="815">
        <v>1</v>
      </c>
      <c r="N47" s="815">
        <v>3533</v>
      </c>
      <c r="O47" s="832">
        <v>97</v>
      </c>
      <c r="P47" s="832">
        <v>343671</v>
      </c>
      <c r="Q47" s="820">
        <v>0.88431412912024288</v>
      </c>
      <c r="R47" s="833">
        <v>3543</v>
      </c>
    </row>
    <row r="48" spans="1:18" ht="14.45" customHeight="1" x14ac:dyDescent="0.2">
      <c r="A48" s="814" t="s">
        <v>1512</v>
      </c>
      <c r="B48" s="815" t="s">
        <v>1513</v>
      </c>
      <c r="C48" s="815" t="s">
        <v>556</v>
      </c>
      <c r="D48" s="815" t="s">
        <v>1564</v>
      </c>
      <c r="E48" s="815" t="s">
        <v>1601</v>
      </c>
      <c r="F48" s="815" t="s">
        <v>1602</v>
      </c>
      <c r="G48" s="832">
        <v>12</v>
      </c>
      <c r="H48" s="832">
        <v>0</v>
      </c>
      <c r="I48" s="815"/>
      <c r="J48" s="815">
        <v>0</v>
      </c>
      <c r="K48" s="832"/>
      <c r="L48" s="832"/>
      <c r="M48" s="815"/>
      <c r="N48" s="815"/>
      <c r="O48" s="832">
        <v>2</v>
      </c>
      <c r="P48" s="832">
        <v>0</v>
      </c>
      <c r="Q48" s="820"/>
      <c r="R48" s="833">
        <v>0</v>
      </c>
    </row>
    <row r="49" spans="1:18" ht="14.45" customHeight="1" x14ac:dyDescent="0.2">
      <c r="A49" s="814" t="s">
        <v>1512</v>
      </c>
      <c r="B49" s="815" t="s">
        <v>1513</v>
      </c>
      <c r="C49" s="815" t="s">
        <v>556</v>
      </c>
      <c r="D49" s="815" t="s">
        <v>1564</v>
      </c>
      <c r="E49" s="815" t="s">
        <v>1603</v>
      </c>
      <c r="F49" s="815" t="s">
        <v>1604</v>
      </c>
      <c r="G49" s="832">
        <v>994</v>
      </c>
      <c r="H49" s="832">
        <v>33133.340000000004</v>
      </c>
      <c r="I49" s="815">
        <v>1.0441189539064641</v>
      </c>
      <c r="J49" s="815">
        <v>33.333340040241453</v>
      </c>
      <c r="K49" s="832">
        <v>952</v>
      </c>
      <c r="L49" s="832">
        <v>31733.300000000003</v>
      </c>
      <c r="M49" s="815">
        <v>1</v>
      </c>
      <c r="N49" s="815">
        <v>33.333298319327731</v>
      </c>
      <c r="O49" s="832">
        <v>963</v>
      </c>
      <c r="P49" s="832">
        <v>32099.990000000005</v>
      </c>
      <c r="Q49" s="820">
        <v>1.0115553692808501</v>
      </c>
      <c r="R49" s="833">
        <v>33.333322949117346</v>
      </c>
    </row>
    <row r="50" spans="1:18" ht="14.45" customHeight="1" x14ac:dyDescent="0.2">
      <c r="A50" s="814" t="s">
        <v>1512</v>
      </c>
      <c r="B50" s="815" t="s">
        <v>1513</v>
      </c>
      <c r="C50" s="815" t="s">
        <v>556</v>
      </c>
      <c r="D50" s="815" t="s">
        <v>1564</v>
      </c>
      <c r="E50" s="815" t="s">
        <v>1605</v>
      </c>
      <c r="F50" s="815" t="s">
        <v>1606</v>
      </c>
      <c r="G50" s="832">
        <v>971</v>
      </c>
      <c r="H50" s="832">
        <v>35927</v>
      </c>
      <c r="I50" s="815">
        <v>1.0068662070511742</v>
      </c>
      <c r="J50" s="815">
        <v>37</v>
      </c>
      <c r="K50" s="832">
        <v>939</v>
      </c>
      <c r="L50" s="832">
        <v>35682</v>
      </c>
      <c r="M50" s="815">
        <v>1</v>
      </c>
      <c r="N50" s="815">
        <v>38</v>
      </c>
      <c r="O50" s="832">
        <v>810</v>
      </c>
      <c r="P50" s="832">
        <v>30780</v>
      </c>
      <c r="Q50" s="820">
        <v>0.86261980830670926</v>
      </c>
      <c r="R50" s="833">
        <v>38</v>
      </c>
    </row>
    <row r="51" spans="1:18" ht="14.45" customHeight="1" x14ac:dyDescent="0.2">
      <c r="A51" s="814" t="s">
        <v>1512</v>
      </c>
      <c r="B51" s="815" t="s">
        <v>1513</v>
      </c>
      <c r="C51" s="815" t="s">
        <v>556</v>
      </c>
      <c r="D51" s="815" t="s">
        <v>1564</v>
      </c>
      <c r="E51" s="815" t="s">
        <v>1607</v>
      </c>
      <c r="F51" s="815" t="s">
        <v>1608</v>
      </c>
      <c r="G51" s="832">
        <v>317</v>
      </c>
      <c r="H51" s="832">
        <v>193687</v>
      </c>
      <c r="I51" s="815">
        <v>0.85027261473085336</v>
      </c>
      <c r="J51" s="815">
        <v>611</v>
      </c>
      <c r="K51" s="832">
        <v>371</v>
      </c>
      <c r="L51" s="832">
        <v>227794</v>
      </c>
      <c r="M51" s="815">
        <v>1</v>
      </c>
      <c r="N51" s="815">
        <v>614</v>
      </c>
      <c r="O51" s="832">
        <v>250</v>
      </c>
      <c r="P51" s="832">
        <v>154500</v>
      </c>
      <c r="Q51" s="820">
        <v>0.67824437869302967</v>
      </c>
      <c r="R51" s="833">
        <v>618</v>
      </c>
    </row>
    <row r="52" spans="1:18" ht="14.45" customHeight="1" x14ac:dyDescent="0.2">
      <c r="A52" s="814" t="s">
        <v>1512</v>
      </c>
      <c r="B52" s="815" t="s">
        <v>1513</v>
      </c>
      <c r="C52" s="815" t="s">
        <v>556</v>
      </c>
      <c r="D52" s="815" t="s">
        <v>1564</v>
      </c>
      <c r="E52" s="815" t="s">
        <v>1609</v>
      </c>
      <c r="F52" s="815" t="s">
        <v>1610</v>
      </c>
      <c r="G52" s="832">
        <v>23</v>
      </c>
      <c r="H52" s="832">
        <v>10074</v>
      </c>
      <c r="I52" s="815">
        <v>0.38333333333333336</v>
      </c>
      <c r="J52" s="815">
        <v>438</v>
      </c>
      <c r="K52" s="832">
        <v>60</v>
      </c>
      <c r="L52" s="832">
        <v>26280</v>
      </c>
      <c r="M52" s="815">
        <v>1</v>
      </c>
      <c r="N52" s="815">
        <v>438</v>
      </c>
      <c r="O52" s="832">
        <v>37</v>
      </c>
      <c r="P52" s="832">
        <v>16280</v>
      </c>
      <c r="Q52" s="820">
        <v>0.61948249619482498</v>
      </c>
      <c r="R52" s="833">
        <v>440</v>
      </c>
    </row>
    <row r="53" spans="1:18" ht="14.45" customHeight="1" x14ac:dyDescent="0.2">
      <c r="A53" s="814" t="s">
        <v>1512</v>
      </c>
      <c r="B53" s="815" t="s">
        <v>1513</v>
      </c>
      <c r="C53" s="815" t="s">
        <v>556</v>
      </c>
      <c r="D53" s="815" t="s">
        <v>1564</v>
      </c>
      <c r="E53" s="815" t="s">
        <v>1611</v>
      </c>
      <c r="F53" s="815" t="s">
        <v>1612</v>
      </c>
      <c r="G53" s="832">
        <v>654</v>
      </c>
      <c r="H53" s="832">
        <v>878322</v>
      </c>
      <c r="I53" s="815">
        <v>1.2420150599215187</v>
      </c>
      <c r="J53" s="815">
        <v>1343</v>
      </c>
      <c r="K53" s="832">
        <v>525</v>
      </c>
      <c r="L53" s="832">
        <v>707175</v>
      </c>
      <c r="M53" s="815">
        <v>1</v>
      </c>
      <c r="N53" s="815">
        <v>1347</v>
      </c>
      <c r="O53" s="832">
        <v>436</v>
      </c>
      <c r="P53" s="832">
        <v>589036</v>
      </c>
      <c r="Q53" s="820">
        <v>0.83294234100470177</v>
      </c>
      <c r="R53" s="833">
        <v>1351</v>
      </c>
    </row>
    <row r="54" spans="1:18" ht="14.45" customHeight="1" x14ac:dyDescent="0.2">
      <c r="A54" s="814" t="s">
        <v>1512</v>
      </c>
      <c r="B54" s="815" t="s">
        <v>1513</v>
      </c>
      <c r="C54" s="815" t="s">
        <v>556</v>
      </c>
      <c r="D54" s="815" t="s">
        <v>1564</v>
      </c>
      <c r="E54" s="815" t="s">
        <v>1613</v>
      </c>
      <c r="F54" s="815" t="s">
        <v>1614</v>
      </c>
      <c r="G54" s="832">
        <v>155</v>
      </c>
      <c r="H54" s="832">
        <v>79050</v>
      </c>
      <c r="I54" s="815">
        <v>1.1785842080152671</v>
      </c>
      <c r="J54" s="815">
        <v>510</v>
      </c>
      <c r="K54" s="832">
        <v>131</v>
      </c>
      <c r="L54" s="832">
        <v>67072</v>
      </c>
      <c r="M54" s="815">
        <v>1</v>
      </c>
      <c r="N54" s="815">
        <v>512</v>
      </c>
      <c r="O54" s="832">
        <v>90</v>
      </c>
      <c r="P54" s="832">
        <v>46260</v>
      </c>
      <c r="Q54" s="820">
        <v>0.6897065839694656</v>
      </c>
      <c r="R54" s="833">
        <v>514</v>
      </c>
    </row>
    <row r="55" spans="1:18" ht="14.45" customHeight="1" x14ac:dyDescent="0.2">
      <c r="A55" s="814" t="s">
        <v>1512</v>
      </c>
      <c r="B55" s="815" t="s">
        <v>1513</v>
      </c>
      <c r="C55" s="815" t="s">
        <v>556</v>
      </c>
      <c r="D55" s="815" t="s">
        <v>1564</v>
      </c>
      <c r="E55" s="815" t="s">
        <v>1615</v>
      </c>
      <c r="F55" s="815" t="s">
        <v>1616</v>
      </c>
      <c r="G55" s="832">
        <v>28</v>
      </c>
      <c r="H55" s="832">
        <v>65324</v>
      </c>
      <c r="I55" s="815">
        <v>1.0727846022466005</v>
      </c>
      <c r="J55" s="815">
        <v>2333</v>
      </c>
      <c r="K55" s="832">
        <v>26</v>
      </c>
      <c r="L55" s="832">
        <v>60892</v>
      </c>
      <c r="M55" s="815">
        <v>1</v>
      </c>
      <c r="N55" s="815">
        <v>2342</v>
      </c>
      <c r="O55" s="832">
        <v>17</v>
      </c>
      <c r="P55" s="832">
        <v>39967</v>
      </c>
      <c r="Q55" s="820">
        <v>0.65635879918544304</v>
      </c>
      <c r="R55" s="833">
        <v>2351</v>
      </c>
    </row>
    <row r="56" spans="1:18" ht="14.45" customHeight="1" x14ac:dyDescent="0.2">
      <c r="A56" s="814" t="s">
        <v>1512</v>
      </c>
      <c r="B56" s="815" t="s">
        <v>1513</v>
      </c>
      <c r="C56" s="815" t="s">
        <v>556</v>
      </c>
      <c r="D56" s="815" t="s">
        <v>1564</v>
      </c>
      <c r="E56" s="815" t="s">
        <v>1617</v>
      </c>
      <c r="F56" s="815" t="s">
        <v>1618</v>
      </c>
      <c r="G56" s="832">
        <v>44</v>
      </c>
      <c r="H56" s="832">
        <v>116556</v>
      </c>
      <c r="I56" s="815">
        <v>0.91356282919488341</v>
      </c>
      <c r="J56" s="815">
        <v>2649</v>
      </c>
      <c r="K56" s="832">
        <v>48</v>
      </c>
      <c r="L56" s="832">
        <v>127584</v>
      </c>
      <c r="M56" s="815">
        <v>1</v>
      </c>
      <c r="N56" s="815">
        <v>2658</v>
      </c>
      <c r="O56" s="832">
        <v>24</v>
      </c>
      <c r="P56" s="832">
        <v>64008</v>
      </c>
      <c r="Q56" s="820">
        <v>0.50169300225733637</v>
      </c>
      <c r="R56" s="833">
        <v>2667</v>
      </c>
    </row>
    <row r="57" spans="1:18" ht="14.45" customHeight="1" x14ac:dyDescent="0.2">
      <c r="A57" s="814" t="s">
        <v>1512</v>
      </c>
      <c r="B57" s="815" t="s">
        <v>1513</v>
      </c>
      <c r="C57" s="815" t="s">
        <v>556</v>
      </c>
      <c r="D57" s="815" t="s">
        <v>1564</v>
      </c>
      <c r="E57" s="815" t="s">
        <v>1619</v>
      </c>
      <c r="F57" s="815" t="s">
        <v>1620</v>
      </c>
      <c r="G57" s="832"/>
      <c r="H57" s="832"/>
      <c r="I57" s="815"/>
      <c r="J57" s="815"/>
      <c r="K57" s="832"/>
      <c r="L57" s="832"/>
      <c r="M57" s="815"/>
      <c r="N57" s="815"/>
      <c r="O57" s="832">
        <v>246</v>
      </c>
      <c r="P57" s="832">
        <v>88560</v>
      </c>
      <c r="Q57" s="820"/>
      <c r="R57" s="833">
        <v>360</v>
      </c>
    </row>
    <row r="58" spans="1:18" ht="14.45" customHeight="1" x14ac:dyDescent="0.2">
      <c r="A58" s="814" t="s">
        <v>1512</v>
      </c>
      <c r="B58" s="815" t="s">
        <v>1513</v>
      </c>
      <c r="C58" s="815" t="s">
        <v>556</v>
      </c>
      <c r="D58" s="815" t="s">
        <v>1564</v>
      </c>
      <c r="E58" s="815" t="s">
        <v>1621</v>
      </c>
      <c r="F58" s="815" t="s">
        <v>1622</v>
      </c>
      <c r="G58" s="832">
        <v>2</v>
      </c>
      <c r="H58" s="832">
        <v>392</v>
      </c>
      <c r="I58" s="815">
        <v>1</v>
      </c>
      <c r="J58" s="815">
        <v>196</v>
      </c>
      <c r="K58" s="832">
        <v>2</v>
      </c>
      <c r="L58" s="832">
        <v>392</v>
      </c>
      <c r="M58" s="815">
        <v>1</v>
      </c>
      <c r="N58" s="815">
        <v>196</v>
      </c>
      <c r="O58" s="832">
        <v>2</v>
      </c>
      <c r="P58" s="832">
        <v>396</v>
      </c>
      <c r="Q58" s="820">
        <v>1.010204081632653</v>
      </c>
      <c r="R58" s="833">
        <v>198</v>
      </c>
    </row>
    <row r="59" spans="1:18" ht="14.45" customHeight="1" x14ac:dyDescent="0.2">
      <c r="A59" s="814" t="s">
        <v>1512</v>
      </c>
      <c r="B59" s="815" t="s">
        <v>1513</v>
      </c>
      <c r="C59" s="815" t="s">
        <v>556</v>
      </c>
      <c r="D59" s="815" t="s">
        <v>1564</v>
      </c>
      <c r="E59" s="815" t="s">
        <v>1623</v>
      </c>
      <c r="F59" s="815" t="s">
        <v>1624</v>
      </c>
      <c r="G59" s="832">
        <v>7</v>
      </c>
      <c r="H59" s="832">
        <v>7280</v>
      </c>
      <c r="I59" s="815">
        <v>0.76526857983811625</v>
      </c>
      <c r="J59" s="815">
        <v>1040</v>
      </c>
      <c r="K59" s="832">
        <v>9</v>
      </c>
      <c r="L59" s="832">
        <v>9513</v>
      </c>
      <c r="M59" s="815">
        <v>1</v>
      </c>
      <c r="N59" s="815">
        <v>1057</v>
      </c>
      <c r="O59" s="832">
        <v>5</v>
      </c>
      <c r="P59" s="832">
        <v>5360</v>
      </c>
      <c r="Q59" s="820">
        <v>0.56343950383685482</v>
      </c>
      <c r="R59" s="833">
        <v>1072</v>
      </c>
    </row>
    <row r="60" spans="1:18" ht="14.45" customHeight="1" x14ac:dyDescent="0.2">
      <c r="A60" s="814" t="s">
        <v>1512</v>
      </c>
      <c r="B60" s="815" t="s">
        <v>1513</v>
      </c>
      <c r="C60" s="815" t="s">
        <v>556</v>
      </c>
      <c r="D60" s="815" t="s">
        <v>1564</v>
      </c>
      <c r="E60" s="815" t="s">
        <v>1625</v>
      </c>
      <c r="F60" s="815" t="s">
        <v>1626</v>
      </c>
      <c r="G60" s="832">
        <v>9</v>
      </c>
      <c r="H60" s="832">
        <v>4734</v>
      </c>
      <c r="I60" s="815">
        <v>1.2832746001626456</v>
      </c>
      <c r="J60" s="815">
        <v>526</v>
      </c>
      <c r="K60" s="832">
        <v>7</v>
      </c>
      <c r="L60" s="832">
        <v>3689</v>
      </c>
      <c r="M60" s="815">
        <v>1</v>
      </c>
      <c r="N60" s="815">
        <v>527</v>
      </c>
      <c r="O60" s="832">
        <v>3</v>
      </c>
      <c r="P60" s="832">
        <v>1587</v>
      </c>
      <c r="Q60" s="820">
        <v>0.43019788560585526</v>
      </c>
      <c r="R60" s="833">
        <v>529</v>
      </c>
    </row>
    <row r="61" spans="1:18" ht="14.45" customHeight="1" x14ac:dyDescent="0.2">
      <c r="A61" s="814" t="s">
        <v>1512</v>
      </c>
      <c r="B61" s="815" t="s">
        <v>1513</v>
      </c>
      <c r="C61" s="815" t="s">
        <v>556</v>
      </c>
      <c r="D61" s="815" t="s">
        <v>1564</v>
      </c>
      <c r="E61" s="815" t="s">
        <v>1627</v>
      </c>
      <c r="F61" s="815" t="s">
        <v>1628</v>
      </c>
      <c r="G61" s="832">
        <v>2</v>
      </c>
      <c r="H61" s="832">
        <v>284</v>
      </c>
      <c r="I61" s="815">
        <v>0.22066822066822067</v>
      </c>
      <c r="J61" s="815">
        <v>142</v>
      </c>
      <c r="K61" s="832">
        <v>9</v>
      </c>
      <c r="L61" s="832">
        <v>1287</v>
      </c>
      <c r="M61" s="815">
        <v>1</v>
      </c>
      <c r="N61" s="815">
        <v>143</v>
      </c>
      <c r="O61" s="832">
        <v>4</v>
      </c>
      <c r="P61" s="832">
        <v>576</v>
      </c>
      <c r="Q61" s="820">
        <v>0.44755244755244755</v>
      </c>
      <c r="R61" s="833">
        <v>144</v>
      </c>
    </row>
    <row r="62" spans="1:18" ht="14.45" customHeight="1" x14ac:dyDescent="0.2">
      <c r="A62" s="814" t="s">
        <v>1512</v>
      </c>
      <c r="B62" s="815" t="s">
        <v>1513</v>
      </c>
      <c r="C62" s="815" t="s">
        <v>556</v>
      </c>
      <c r="D62" s="815" t="s">
        <v>1564</v>
      </c>
      <c r="E62" s="815" t="s">
        <v>1629</v>
      </c>
      <c r="F62" s="815" t="s">
        <v>1630</v>
      </c>
      <c r="G62" s="832">
        <v>1</v>
      </c>
      <c r="H62" s="832">
        <v>2528</v>
      </c>
      <c r="I62" s="815">
        <v>0.98865858427845132</v>
      </c>
      <c r="J62" s="815">
        <v>2528</v>
      </c>
      <c r="K62" s="832">
        <v>1</v>
      </c>
      <c r="L62" s="832">
        <v>2557</v>
      </c>
      <c r="M62" s="815">
        <v>1</v>
      </c>
      <c r="N62" s="815">
        <v>2557</v>
      </c>
      <c r="O62" s="832"/>
      <c r="P62" s="832"/>
      <c r="Q62" s="820"/>
      <c r="R62" s="833"/>
    </row>
    <row r="63" spans="1:18" ht="14.45" customHeight="1" x14ac:dyDescent="0.2">
      <c r="A63" s="814" t="s">
        <v>1512</v>
      </c>
      <c r="B63" s="815" t="s">
        <v>1513</v>
      </c>
      <c r="C63" s="815" t="s">
        <v>556</v>
      </c>
      <c r="D63" s="815" t="s">
        <v>1564</v>
      </c>
      <c r="E63" s="815" t="s">
        <v>1631</v>
      </c>
      <c r="F63" s="815" t="s">
        <v>1632</v>
      </c>
      <c r="G63" s="832">
        <v>1</v>
      </c>
      <c r="H63" s="832">
        <v>1693</v>
      </c>
      <c r="I63" s="815"/>
      <c r="J63" s="815">
        <v>1693</v>
      </c>
      <c r="K63" s="832"/>
      <c r="L63" s="832"/>
      <c r="M63" s="815"/>
      <c r="N63" s="815"/>
      <c r="O63" s="832"/>
      <c r="P63" s="832"/>
      <c r="Q63" s="820"/>
      <c r="R63" s="833"/>
    </row>
    <row r="64" spans="1:18" ht="14.45" customHeight="1" x14ac:dyDescent="0.2">
      <c r="A64" s="814" t="s">
        <v>1512</v>
      </c>
      <c r="B64" s="815" t="s">
        <v>1513</v>
      </c>
      <c r="C64" s="815" t="s">
        <v>556</v>
      </c>
      <c r="D64" s="815" t="s">
        <v>1564</v>
      </c>
      <c r="E64" s="815" t="s">
        <v>1633</v>
      </c>
      <c r="F64" s="815" t="s">
        <v>1634</v>
      </c>
      <c r="G64" s="832">
        <v>29</v>
      </c>
      <c r="H64" s="832">
        <v>20851</v>
      </c>
      <c r="I64" s="815">
        <v>1.031410763751484</v>
      </c>
      <c r="J64" s="815">
        <v>719</v>
      </c>
      <c r="K64" s="832">
        <v>28</v>
      </c>
      <c r="L64" s="832">
        <v>20216</v>
      </c>
      <c r="M64" s="815">
        <v>1</v>
      </c>
      <c r="N64" s="815">
        <v>722</v>
      </c>
      <c r="O64" s="832">
        <v>18</v>
      </c>
      <c r="P64" s="832">
        <v>13032</v>
      </c>
      <c r="Q64" s="820">
        <v>0.64463791056588837</v>
      </c>
      <c r="R64" s="833">
        <v>724</v>
      </c>
    </row>
    <row r="65" spans="1:18" ht="14.45" customHeight="1" x14ac:dyDescent="0.2">
      <c r="A65" s="814" t="s">
        <v>1512</v>
      </c>
      <c r="B65" s="815" t="s">
        <v>1513</v>
      </c>
      <c r="C65" s="815" t="s">
        <v>556</v>
      </c>
      <c r="D65" s="815" t="s">
        <v>1564</v>
      </c>
      <c r="E65" s="815" t="s">
        <v>1635</v>
      </c>
      <c r="F65" s="815" t="s">
        <v>1636</v>
      </c>
      <c r="G65" s="832">
        <v>2</v>
      </c>
      <c r="H65" s="832">
        <v>3472</v>
      </c>
      <c r="I65" s="815"/>
      <c r="J65" s="815">
        <v>1736</v>
      </c>
      <c r="K65" s="832"/>
      <c r="L65" s="832"/>
      <c r="M65" s="815"/>
      <c r="N65" s="815"/>
      <c r="O65" s="832">
        <v>1</v>
      </c>
      <c r="P65" s="832">
        <v>1745</v>
      </c>
      <c r="Q65" s="820"/>
      <c r="R65" s="833">
        <v>1745</v>
      </c>
    </row>
    <row r="66" spans="1:18" ht="14.45" customHeight="1" x14ac:dyDescent="0.2">
      <c r="A66" s="814" t="s">
        <v>1512</v>
      </c>
      <c r="B66" s="815" t="s">
        <v>1513</v>
      </c>
      <c r="C66" s="815" t="s">
        <v>556</v>
      </c>
      <c r="D66" s="815" t="s">
        <v>1564</v>
      </c>
      <c r="E66" s="815" t="s">
        <v>1637</v>
      </c>
      <c r="F66" s="815" t="s">
        <v>1638</v>
      </c>
      <c r="G66" s="832">
        <v>1</v>
      </c>
      <c r="H66" s="832">
        <v>628</v>
      </c>
      <c r="I66" s="815"/>
      <c r="J66" s="815">
        <v>628</v>
      </c>
      <c r="K66" s="832"/>
      <c r="L66" s="832"/>
      <c r="M66" s="815"/>
      <c r="N66" s="815"/>
      <c r="O66" s="832"/>
      <c r="P66" s="832"/>
      <c r="Q66" s="820"/>
      <c r="R66" s="833"/>
    </row>
    <row r="67" spans="1:18" ht="14.45" customHeight="1" x14ac:dyDescent="0.2">
      <c r="A67" s="814" t="s">
        <v>1512</v>
      </c>
      <c r="B67" s="815" t="s">
        <v>1513</v>
      </c>
      <c r="C67" s="815" t="s">
        <v>556</v>
      </c>
      <c r="D67" s="815" t="s">
        <v>1564</v>
      </c>
      <c r="E67" s="815" t="s">
        <v>1639</v>
      </c>
      <c r="F67" s="815" t="s">
        <v>1640</v>
      </c>
      <c r="G67" s="832"/>
      <c r="H67" s="832"/>
      <c r="I67" s="815"/>
      <c r="J67" s="815"/>
      <c r="K67" s="832">
        <v>1</v>
      </c>
      <c r="L67" s="832">
        <v>1861</v>
      </c>
      <c r="M67" s="815">
        <v>1</v>
      </c>
      <c r="N67" s="815">
        <v>1861</v>
      </c>
      <c r="O67" s="832"/>
      <c r="P67" s="832"/>
      <c r="Q67" s="820"/>
      <c r="R67" s="833"/>
    </row>
    <row r="68" spans="1:18" ht="14.45" customHeight="1" x14ac:dyDescent="0.2">
      <c r="A68" s="814" t="s">
        <v>1512</v>
      </c>
      <c r="B68" s="815" t="s">
        <v>1513</v>
      </c>
      <c r="C68" s="815" t="s">
        <v>556</v>
      </c>
      <c r="D68" s="815" t="s">
        <v>1564</v>
      </c>
      <c r="E68" s="815" t="s">
        <v>1641</v>
      </c>
      <c r="F68" s="815" t="s">
        <v>1642</v>
      </c>
      <c r="G68" s="832"/>
      <c r="H68" s="832"/>
      <c r="I68" s="815"/>
      <c r="J68" s="815"/>
      <c r="K68" s="832"/>
      <c r="L68" s="832"/>
      <c r="M68" s="815"/>
      <c r="N68" s="815"/>
      <c r="O68" s="832">
        <v>1</v>
      </c>
      <c r="P68" s="832">
        <v>676</v>
      </c>
      <c r="Q68" s="820"/>
      <c r="R68" s="833">
        <v>676</v>
      </c>
    </row>
    <row r="69" spans="1:18" ht="14.45" customHeight="1" x14ac:dyDescent="0.2">
      <c r="A69" s="814" t="s">
        <v>1512</v>
      </c>
      <c r="B69" s="815" t="s">
        <v>1513</v>
      </c>
      <c r="C69" s="815" t="s">
        <v>562</v>
      </c>
      <c r="D69" s="815" t="s">
        <v>1514</v>
      </c>
      <c r="E69" s="815" t="s">
        <v>1643</v>
      </c>
      <c r="F69" s="815" t="s">
        <v>1644</v>
      </c>
      <c r="G69" s="832">
        <v>1.1000000000000001</v>
      </c>
      <c r="H69" s="832">
        <v>2210.61</v>
      </c>
      <c r="I69" s="815">
        <v>0.64705830698981381</v>
      </c>
      <c r="J69" s="815">
        <v>2009.6454545454544</v>
      </c>
      <c r="K69" s="832">
        <v>1.7000000000000002</v>
      </c>
      <c r="L69" s="832">
        <v>3416.4</v>
      </c>
      <c r="M69" s="815">
        <v>1</v>
      </c>
      <c r="N69" s="815">
        <v>2009.6470588235293</v>
      </c>
      <c r="O69" s="832">
        <v>1.02</v>
      </c>
      <c r="P69" s="832">
        <v>2049.83</v>
      </c>
      <c r="Q69" s="820">
        <v>0.59999707294227833</v>
      </c>
      <c r="R69" s="833">
        <v>2009.6372549019607</v>
      </c>
    </row>
    <row r="70" spans="1:18" ht="14.45" customHeight="1" x14ac:dyDescent="0.2">
      <c r="A70" s="814" t="s">
        <v>1512</v>
      </c>
      <c r="B70" s="815" t="s">
        <v>1513</v>
      </c>
      <c r="C70" s="815" t="s">
        <v>562</v>
      </c>
      <c r="D70" s="815" t="s">
        <v>1514</v>
      </c>
      <c r="E70" s="815" t="s">
        <v>1645</v>
      </c>
      <c r="F70" s="815" t="s">
        <v>1646</v>
      </c>
      <c r="G70" s="832">
        <v>744.13999999999976</v>
      </c>
      <c r="H70" s="832">
        <v>1353594.8600000008</v>
      </c>
      <c r="I70" s="815">
        <v>58.824072939346166</v>
      </c>
      <c r="J70" s="815">
        <v>1819.0056440992303</v>
      </c>
      <c r="K70" s="832">
        <v>12.649999999999999</v>
      </c>
      <c r="L70" s="832">
        <v>23010.9</v>
      </c>
      <c r="M70" s="815">
        <v>1</v>
      </c>
      <c r="N70" s="815">
        <v>1819.04347826087</v>
      </c>
      <c r="O70" s="832"/>
      <c r="P70" s="832"/>
      <c r="Q70" s="820"/>
      <c r="R70" s="833"/>
    </row>
    <row r="71" spans="1:18" ht="14.45" customHeight="1" x14ac:dyDescent="0.2">
      <c r="A71" s="814" t="s">
        <v>1512</v>
      </c>
      <c r="B71" s="815" t="s">
        <v>1513</v>
      </c>
      <c r="C71" s="815" t="s">
        <v>562</v>
      </c>
      <c r="D71" s="815" t="s">
        <v>1514</v>
      </c>
      <c r="E71" s="815" t="s">
        <v>1647</v>
      </c>
      <c r="F71" s="815" t="s">
        <v>1648</v>
      </c>
      <c r="G71" s="832">
        <v>0.44999999999999996</v>
      </c>
      <c r="H71" s="832">
        <v>406.77</v>
      </c>
      <c r="I71" s="815">
        <v>11.318030050083472</v>
      </c>
      <c r="J71" s="815">
        <v>903.93333333333339</v>
      </c>
      <c r="K71" s="832">
        <v>0.05</v>
      </c>
      <c r="L71" s="832">
        <v>35.94</v>
      </c>
      <c r="M71" s="815">
        <v>1</v>
      </c>
      <c r="N71" s="815">
        <v>718.8</v>
      </c>
      <c r="O71" s="832">
        <v>0.1</v>
      </c>
      <c r="P71" s="832">
        <v>71.819999999999993</v>
      </c>
      <c r="Q71" s="820">
        <v>1.998330550918197</v>
      </c>
      <c r="R71" s="833">
        <v>718.19999999999993</v>
      </c>
    </row>
    <row r="72" spans="1:18" ht="14.45" customHeight="1" x14ac:dyDescent="0.2">
      <c r="A72" s="814" t="s">
        <v>1512</v>
      </c>
      <c r="B72" s="815" t="s">
        <v>1513</v>
      </c>
      <c r="C72" s="815" t="s">
        <v>562</v>
      </c>
      <c r="D72" s="815" t="s">
        <v>1514</v>
      </c>
      <c r="E72" s="815" t="s">
        <v>1649</v>
      </c>
      <c r="F72" s="815" t="s">
        <v>1646</v>
      </c>
      <c r="G72" s="832"/>
      <c r="H72" s="832"/>
      <c r="I72" s="815"/>
      <c r="J72" s="815"/>
      <c r="K72" s="832">
        <v>579.74000000000035</v>
      </c>
      <c r="L72" s="832">
        <v>380033.03000000026</v>
      </c>
      <c r="M72" s="815">
        <v>1</v>
      </c>
      <c r="N72" s="815">
        <v>655.5232173043089</v>
      </c>
      <c r="O72" s="832">
        <v>31.090000000000003</v>
      </c>
      <c r="P72" s="832">
        <v>20384.71</v>
      </c>
      <c r="Q72" s="820">
        <v>5.3639311298809965E-2</v>
      </c>
      <c r="R72" s="833">
        <v>655.66773882277255</v>
      </c>
    </row>
    <row r="73" spans="1:18" ht="14.45" customHeight="1" x14ac:dyDescent="0.2">
      <c r="A73" s="814" t="s">
        <v>1512</v>
      </c>
      <c r="B73" s="815" t="s">
        <v>1513</v>
      </c>
      <c r="C73" s="815" t="s">
        <v>562</v>
      </c>
      <c r="D73" s="815" t="s">
        <v>1514</v>
      </c>
      <c r="E73" s="815" t="s">
        <v>1650</v>
      </c>
      <c r="F73" s="815" t="s">
        <v>1646</v>
      </c>
      <c r="G73" s="832"/>
      <c r="H73" s="832"/>
      <c r="I73" s="815"/>
      <c r="J73" s="815"/>
      <c r="K73" s="832">
        <v>0.55999999999999994</v>
      </c>
      <c r="L73" s="832">
        <v>1834.4999999999998</v>
      </c>
      <c r="M73" s="815">
        <v>1</v>
      </c>
      <c r="N73" s="815">
        <v>3275.8928571428569</v>
      </c>
      <c r="O73" s="832">
        <v>0.99999999999999989</v>
      </c>
      <c r="P73" s="832">
        <v>3269.35</v>
      </c>
      <c r="Q73" s="820">
        <v>1.7821477241755248</v>
      </c>
      <c r="R73" s="833">
        <v>3269.3500000000004</v>
      </c>
    </row>
    <row r="74" spans="1:18" ht="14.45" customHeight="1" x14ac:dyDescent="0.2">
      <c r="A74" s="814" t="s">
        <v>1512</v>
      </c>
      <c r="B74" s="815" t="s">
        <v>1513</v>
      </c>
      <c r="C74" s="815" t="s">
        <v>562</v>
      </c>
      <c r="D74" s="815" t="s">
        <v>1517</v>
      </c>
      <c r="E74" s="815" t="s">
        <v>1651</v>
      </c>
      <c r="F74" s="815" t="s">
        <v>1652</v>
      </c>
      <c r="G74" s="832">
        <v>408742</v>
      </c>
      <c r="H74" s="832">
        <v>13974888.979999999</v>
      </c>
      <c r="I74" s="815">
        <v>1.0132775257257394</v>
      </c>
      <c r="J74" s="815">
        <v>34.19</v>
      </c>
      <c r="K74" s="832">
        <v>405879</v>
      </c>
      <c r="L74" s="832">
        <v>13791768.420000007</v>
      </c>
      <c r="M74" s="815">
        <v>1</v>
      </c>
      <c r="N74" s="815">
        <v>33.980000000000018</v>
      </c>
      <c r="O74" s="832">
        <v>385324</v>
      </c>
      <c r="P74" s="832">
        <v>13149893.929999994</v>
      </c>
      <c r="Q74" s="820">
        <v>0.95345959485012777</v>
      </c>
      <c r="R74" s="833">
        <v>34.126848911565318</v>
      </c>
    </row>
    <row r="75" spans="1:18" ht="14.45" customHeight="1" x14ac:dyDescent="0.2">
      <c r="A75" s="814" t="s">
        <v>1512</v>
      </c>
      <c r="B75" s="815" t="s">
        <v>1513</v>
      </c>
      <c r="C75" s="815" t="s">
        <v>562</v>
      </c>
      <c r="D75" s="815" t="s">
        <v>1517</v>
      </c>
      <c r="E75" s="815" t="s">
        <v>1653</v>
      </c>
      <c r="F75" s="815" t="s">
        <v>1654</v>
      </c>
      <c r="G75" s="832">
        <v>96</v>
      </c>
      <c r="H75" s="832">
        <v>5435.5199999999941</v>
      </c>
      <c r="I75" s="815">
        <v>3.7046178991211307E-3</v>
      </c>
      <c r="J75" s="815">
        <v>56.619999999999941</v>
      </c>
      <c r="K75" s="832">
        <v>28668</v>
      </c>
      <c r="L75" s="832">
        <v>1467228.24</v>
      </c>
      <c r="M75" s="815">
        <v>1</v>
      </c>
      <c r="N75" s="815">
        <v>51.18</v>
      </c>
      <c r="O75" s="832">
        <v>3690</v>
      </c>
      <c r="P75" s="832">
        <v>271309.42</v>
      </c>
      <c r="Q75" s="820">
        <v>0.18491289398846358</v>
      </c>
      <c r="R75" s="833">
        <v>73.525588075880748</v>
      </c>
    </row>
    <row r="76" spans="1:18" ht="14.45" customHeight="1" x14ac:dyDescent="0.2">
      <c r="A76" s="814" t="s">
        <v>1512</v>
      </c>
      <c r="B76" s="815" t="s">
        <v>1513</v>
      </c>
      <c r="C76" s="815" t="s">
        <v>562</v>
      </c>
      <c r="D76" s="815" t="s">
        <v>1517</v>
      </c>
      <c r="E76" s="815" t="s">
        <v>1655</v>
      </c>
      <c r="F76" s="815" t="s">
        <v>1656</v>
      </c>
      <c r="G76" s="832">
        <v>2275</v>
      </c>
      <c r="H76" s="832">
        <v>133360.5</v>
      </c>
      <c r="I76" s="815">
        <v>0.51036317316424373</v>
      </c>
      <c r="J76" s="815">
        <v>58.62</v>
      </c>
      <c r="K76" s="832">
        <v>4366</v>
      </c>
      <c r="L76" s="832">
        <v>261305.09999999998</v>
      </c>
      <c r="M76" s="815">
        <v>1</v>
      </c>
      <c r="N76" s="815">
        <v>59.849999999999994</v>
      </c>
      <c r="O76" s="832">
        <v>1179</v>
      </c>
      <c r="P76" s="832">
        <v>72862.2</v>
      </c>
      <c r="Q76" s="820">
        <v>0.27883956340691401</v>
      </c>
      <c r="R76" s="833">
        <v>61.8</v>
      </c>
    </row>
    <row r="77" spans="1:18" ht="14.45" customHeight="1" x14ac:dyDescent="0.2">
      <c r="A77" s="814" t="s">
        <v>1512</v>
      </c>
      <c r="B77" s="815" t="s">
        <v>1513</v>
      </c>
      <c r="C77" s="815" t="s">
        <v>562</v>
      </c>
      <c r="D77" s="815" t="s">
        <v>1564</v>
      </c>
      <c r="E77" s="815" t="s">
        <v>1657</v>
      </c>
      <c r="F77" s="815" t="s">
        <v>1658</v>
      </c>
      <c r="G77" s="832">
        <v>1654</v>
      </c>
      <c r="H77" s="832">
        <v>23997886</v>
      </c>
      <c r="I77" s="815">
        <v>0.99657401656991784</v>
      </c>
      <c r="J77" s="815">
        <v>14509</v>
      </c>
      <c r="K77" s="832">
        <v>1659</v>
      </c>
      <c r="L77" s="832">
        <v>24080385</v>
      </c>
      <c r="M77" s="815">
        <v>1</v>
      </c>
      <c r="N77" s="815">
        <v>14515</v>
      </c>
      <c r="O77" s="832">
        <v>1489</v>
      </c>
      <c r="P77" s="832">
        <v>21621769</v>
      </c>
      <c r="Q77" s="820">
        <v>0.89789963906307979</v>
      </c>
      <c r="R77" s="833">
        <v>14521</v>
      </c>
    </row>
    <row r="78" spans="1:18" ht="14.45" customHeight="1" x14ac:dyDescent="0.2">
      <c r="A78" s="814" t="s">
        <v>1512</v>
      </c>
      <c r="B78" s="815" t="s">
        <v>1513</v>
      </c>
      <c r="C78" s="815" t="s">
        <v>1502</v>
      </c>
      <c r="D78" s="815" t="s">
        <v>1514</v>
      </c>
      <c r="E78" s="815" t="s">
        <v>1552</v>
      </c>
      <c r="F78" s="815" t="s">
        <v>1659</v>
      </c>
      <c r="G78" s="832">
        <v>0</v>
      </c>
      <c r="H78" s="832">
        <v>-5.8207660913467407E-11</v>
      </c>
      <c r="I78" s="815"/>
      <c r="J78" s="815"/>
      <c r="K78" s="832"/>
      <c r="L78" s="832"/>
      <c r="M78" s="815"/>
      <c r="N78" s="815"/>
      <c r="O78" s="832">
        <v>0</v>
      </c>
      <c r="P78" s="832">
        <v>0</v>
      </c>
      <c r="Q78" s="820"/>
      <c r="R78" s="833"/>
    </row>
    <row r="79" spans="1:18" ht="14.45" customHeight="1" thickBot="1" x14ac:dyDescent="0.25">
      <c r="A79" s="822" t="s">
        <v>1502</v>
      </c>
      <c r="B79" s="823" t="s">
        <v>1660</v>
      </c>
      <c r="C79" s="823" t="s">
        <v>1502</v>
      </c>
      <c r="D79" s="823" t="s">
        <v>1514</v>
      </c>
      <c r="E79" s="823" t="s">
        <v>1552</v>
      </c>
      <c r="F79" s="823" t="s">
        <v>1659</v>
      </c>
      <c r="G79" s="834"/>
      <c r="H79" s="834"/>
      <c r="I79" s="823"/>
      <c r="J79" s="823"/>
      <c r="K79" s="834"/>
      <c r="L79" s="834"/>
      <c r="M79" s="823"/>
      <c r="N79" s="823"/>
      <c r="O79" s="834">
        <v>0</v>
      </c>
      <c r="P79" s="834">
        <v>0</v>
      </c>
      <c r="Q79" s="828"/>
      <c r="R79" s="83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8D8B142-B1ED-42F0-858E-B3E566D1138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1662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705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1325981.3899999997</v>
      </c>
      <c r="I3" s="208">
        <f t="shared" si="0"/>
        <v>54709095.859999992</v>
      </c>
      <c r="J3" s="78"/>
      <c r="K3" s="78"/>
      <c r="L3" s="208">
        <f t="shared" si="0"/>
        <v>1327174.9800000004</v>
      </c>
      <c r="M3" s="208">
        <f t="shared" si="0"/>
        <v>53302692.99000001</v>
      </c>
      <c r="N3" s="78"/>
      <c r="O3" s="78"/>
      <c r="P3" s="208">
        <f t="shared" si="0"/>
        <v>1049733.81</v>
      </c>
      <c r="Q3" s="208">
        <f t="shared" si="0"/>
        <v>45088585.370000005</v>
      </c>
      <c r="R3" s="79">
        <f>IF(M3=0,0,Q3/M3)</f>
        <v>0.84589694893012191</v>
      </c>
      <c r="S3" s="209">
        <f>IF(P3=0,0,Q3/P3)</f>
        <v>42.952398922923138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7"/>
      <c r="B5" s="877"/>
      <c r="C5" s="878"/>
      <c r="D5" s="887"/>
      <c r="E5" s="879"/>
      <c r="F5" s="880"/>
      <c r="G5" s="881"/>
      <c r="H5" s="882" t="s">
        <v>90</v>
      </c>
      <c r="I5" s="883" t="s">
        <v>14</v>
      </c>
      <c r="J5" s="884"/>
      <c r="K5" s="884"/>
      <c r="L5" s="882" t="s">
        <v>90</v>
      </c>
      <c r="M5" s="883" t="s">
        <v>14</v>
      </c>
      <c r="N5" s="884"/>
      <c r="O5" s="884"/>
      <c r="P5" s="882" t="s">
        <v>90</v>
      </c>
      <c r="Q5" s="883" t="s">
        <v>14</v>
      </c>
      <c r="R5" s="885"/>
      <c r="S5" s="886"/>
    </row>
    <row r="6" spans="1:19" ht="14.45" customHeight="1" x14ac:dyDescent="0.2">
      <c r="A6" s="807" t="s">
        <v>1512</v>
      </c>
      <c r="B6" s="808" t="s">
        <v>1513</v>
      </c>
      <c r="C6" s="808" t="s">
        <v>556</v>
      </c>
      <c r="D6" s="808" t="s">
        <v>1504</v>
      </c>
      <c r="E6" s="808" t="s">
        <v>1564</v>
      </c>
      <c r="F6" s="808" t="s">
        <v>1565</v>
      </c>
      <c r="G6" s="808" t="s">
        <v>1566</v>
      </c>
      <c r="H6" s="225"/>
      <c r="I6" s="225"/>
      <c r="J6" s="808"/>
      <c r="K6" s="808"/>
      <c r="L6" s="225">
        <v>2</v>
      </c>
      <c r="M6" s="225">
        <v>76</v>
      </c>
      <c r="N6" s="808">
        <v>1</v>
      </c>
      <c r="O6" s="808">
        <v>38</v>
      </c>
      <c r="P6" s="225">
        <v>2</v>
      </c>
      <c r="Q6" s="225">
        <v>76</v>
      </c>
      <c r="R6" s="813">
        <v>1</v>
      </c>
      <c r="S6" s="831">
        <v>38</v>
      </c>
    </row>
    <row r="7" spans="1:19" ht="14.45" customHeight="1" x14ac:dyDescent="0.2">
      <c r="A7" s="814" t="s">
        <v>1512</v>
      </c>
      <c r="B7" s="815" t="s">
        <v>1513</v>
      </c>
      <c r="C7" s="815" t="s">
        <v>556</v>
      </c>
      <c r="D7" s="815" t="s">
        <v>1504</v>
      </c>
      <c r="E7" s="815" t="s">
        <v>1564</v>
      </c>
      <c r="F7" s="815" t="s">
        <v>1569</v>
      </c>
      <c r="G7" s="815" t="s">
        <v>1570</v>
      </c>
      <c r="H7" s="832">
        <v>2</v>
      </c>
      <c r="I7" s="832">
        <v>356</v>
      </c>
      <c r="J7" s="815"/>
      <c r="K7" s="815">
        <v>178</v>
      </c>
      <c r="L7" s="832"/>
      <c r="M7" s="832"/>
      <c r="N7" s="815"/>
      <c r="O7" s="815"/>
      <c r="P7" s="832">
        <v>3</v>
      </c>
      <c r="Q7" s="832">
        <v>540</v>
      </c>
      <c r="R7" s="820"/>
      <c r="S7" s="833">
        <v>180</v>
      </c>
    </row>
    <row r="8" spans="1:19" ht="14.45" customHeight="1" x14ac:dyDescent="0.2">
      <c r="A8" s="814" t="s">
        <v>1512</v>
      </c>
      <c r="B8" s="815" t="s">
        <v>1513</v>
      </c>
      <c r="C8" s="815" t="s">
        <v>556</v>
      </c>
      <c r="D8" s="815" t="s">
        <v>1504</v>
      </c>
      <c r="E8" s="815" t="s">
        <v>1564</v>
      </c>
      <c r="F8" s="815" t="s">
        <v>1595</v>
      </c>
      <c r="G8" s="815" t="s">
        <v>1596</v>
      </c>
      <c r="H8" s="832">
        <v>8</v>
      </c>
      <c r="I8" s="832">
        <v>14608</v>
      </c>
      <c r="J8" s="815">
        <v>1.5956308028399782</v>
      </c>
      <c r="K8" s="815">
        <v>1826</v>
      </c>
      <c r="L8" s="832">
        <v>5</v>
      </c>
      <c r="M8" s="832">
        <v>9155</v>
      </c>
      <c r="N8" s="815">
        <v>1</v>
      </c>
      <c r="O8" s="815">
        <v>1831</v>
      </c>
      <c r="P8" s="832">
        <v>1</v>
      </c>
      <c r="Q8" s="832">
        <v>1835</v>
      </c>
      <c r="R8" s="820">
        <v>0.20043691971600219</v>
      </c>
      <c r="S8" s="833">
        <v>1835</v>
      </c>
    </row>
    <row r="9" spans="1:19" ht="14.45" customHeight="1" x14ac:dyDescent="0.2">
      <c r="A9" s="814" t="s">
        <v>1512</v>
      </c>
      <c r="B9" s="815" t="s">
        <v>1513</v>
      </c>
      <c r="C9" s="815" t="s">
        <v>556</v>
      </c>
      <c r="D9" s="815" t="s">
        <v>1504</v>
      </c>
      <c r="E9" s="815" t="s">
        <v>1564</v>
      </c>
      <c r="F9" s="815" t="s">
        <v>1601</v>
      </c>
      <c r="G9" s="815" t="s">
        <v>1602</v>
      </c>
      <c r="H9" s="832">
        <v>12</v>
      </c>
      <c r="I9" s="832">
        <v>0</v>
      </c>
      <c r="J9" s="815"/>
      <c r="K9" s="815">
        <v>0</v>
      </c>
      <c r="L9" s="832"/>
      <c r="M9" s="832"/>
      <c r="N9" s="815"/>
      <c r="O9" s="815"/>
      <c r="P9" s="832">
        <v>2</v>
      </c>
      <c r="Q9" s="832">
        <v>0</v>
      </c>
      <c r="R9" s="820"/>
      <c r="S9" s="833">
        <v>0</v>
      </c>
    </row>
    <row r="10" spans="1:19" ht="14.45" customHeight="1" x14ac:dyDescent="0.2">
      <c r="A10" s="814" t="s">
        <v>1512</v>
      </c>
      <c r="B10" s="815" t="s">
        <v>1513</v>
      </c>
      <c r="C10" s="815" t="s">
        <v>556</v>
      </c>
      <c r="D10" s="815" t="s">
        <v>1504</v>
      </c>
      <c r="E10" s="815" t="s">
        <v>1564</v>
      </c>
      <c r="F10" s="815" t="s">
        <v>1603</v>
      </c>
      <c r="G10" s="815" t="s">
        <v>1604</v>
      </c>
      <c r="H10" s="832">
        <v>1</v>
      </c>
      <c r="I10" s="832">
        <v>33.33</v>
      </c>
      <c r="J10" s="815"/>
      <c r="K10" s="815">
        <v>33.33</v>
      </c>
      <c r="L10" s="832"/>
      <c r="M10" s="832"/>
      <c r="N10" s="815"/>
      <c r="O10" s="815"/>
      <c r="P10" s="832">
        <v>83</v>
      </c>
      <c r="Q10" s="832">
        <v>2766.67</v>
      </c>
      <c r="R10" s="820"/>
      <c r="S10" s="833">
        <v>33.333373493975905</v>
      </c>
    </row>
    <row r="11" spans="1:19" ht="14.45" customHeight="1" x14ac:dyDescent="0.2">
      <c r="A11" s="814" t="s">
        <v>1512</v>
      </c>
      <c r="B11" s="815" t="s">
        <v>1513</v>
      </c>
      <c r="C11" s="815" t="s">
        <v>556</v>
      </c>
      <c r="D11" s="815" t="s">
        <v>1504</v>
      </c>
      <c r="E11" s="815" t="s">
        <v>1564</v>
      </c>
      <c r="F11" s="815" t="s">
        <v>1605</v>
      </c>
      <c r="G11" s="815" t="s">
        <v>1606</v>
      </c>
      <c r="H11" s="832">
        <v>2</v>
      </c>
      <c r="I11" s="832">
        <v>74</v>
      </c>
      <c r="J11" s="815"/>
      <c r="K11" s="815">
        <v>37</v>
      </c>
      <c r="L11" s="832"/>
      <c r="M11" s="832"/>
      <c r="N11" s="815"/>
      <c r="O11" s="815"/>
      <c r="P11" s="832">
        <v>83</v>
      </c>
      <c r="Q11" s="832">
        <v>3154</v>
      </c>
      <c r="R11" s="820"/>
      <c r="S11" s="833">
        <v>38</v>
      </c>
    </row>
    <row r="12" spans="1:19" ht="14.45" customHeight="1" x14ac:dyDescent="0.2">
      <c r="A12" s="814" t="s">
        <v>1512</v>
      </c>
      <c r="B12" s="815" t="s">
        <v>1513</v>
      </c>
      <c r="C12" s="815" t="s">
        <v>556</v>
      </c>
      <c r="D12" s="815" t="s">
        <v>1504</v>
      </c>
      <c r="E12" s="815" t="s">
        <v>1564</v>
      </c>
      <c r="F12" s="815" t="s">
        <v>1607</v>
      </c>
      <c r="G12" s="815" t="s">
        <v>1608</v>
      </c>
      <c r="H12" s="832">
        <v>4</v>
      </c>
      <c r="I12" s="832">
        <v>2444</v>
      </c>
      <c r="J12" s="815"/>
      <c r="K12" s="815">
        <v>611</v>
      </c>
      <c r="L12" s="832"/>
      <c r="M12" s="832"/>
      <c r="N12" s="815"/>
      <c r="O12" s="815"/>
      <c r="P12" s="832"/>
      <c r="Q12" s="832"/>
      <c r="R12" s="820"/>
      <c r="S12" s="833"/>
    </row>
    <row r="13" spans="1:19" ht="14.45" customHeight="1" x14ac:dyDescent="0.2">
      <c r="A13" s="814" t="s">
        <v>1512</v>
      </c>
      <c r="B13" s="815" t="s">
        <v>1513</v>
      </c>
      <c r="C13" s="815" t="s">
        <v>556</v>
      </c>
      <c r="D13" s="815" t="s">
        <v>1504</v>
      </c>
      <c r="E13" s="815" t="s">
        <v>1564</v>
      </c>
      <c r="F13" s="815" t="s">
        <v>1619</v>
      </c>
      <c r="G13" s="815" t="s">
        <v>1620</v>
      </c>
      <c r="H13" s="832"/>
      <c r="I13" s="832"/>
      <c r="J13" s="815"/>
      <c r="K13" s="815"/>
      <c r="L13" s="832"/>
      <c r="M13" s="832"/>
      <c r="N13" s="815"/>
      <c r="O13" s="815"/>
      <c r="P13" s="832">
        <v>80</v>
      </c>
      <c r="Q13" s="832">
        <v>28800</v>
      </c>
      <c r="R13" s="820"/>
      <c r="S13" s="833">
        <v>360</v>
      </c>
    </row>
    <row r="14" spans="1:19" ht="14.45" customHeight="1" x14ac:dyDescent="0.2">
      <c r="A14" s="814" t="s">
        <v>1512</v>
      </c>
      <c r="B14" s="815" t="s">
        <v>1513</v>
      </c>
      <c r="C14" s="815" t="s">
        <v>556</v>
      </c>
      <c r="D14" s="815" t="s">
        <v>789</v>
      </c>
      <c r="E14" s="815" t="s">
        <v>1514</v>
      </c>
      <c r="F14" s="815" t="s">
        <v>1515</v>
      </c>
      <c r="G14" s="815" t="s">
        <v>1516</v>
      </c>
      <c r="H14" s="832"/>
      <c r="I14" s="832"/>
      <c r="J14" s="815"/>
      <c r="K14" s="815"/>
      <c r="L14" s="832"/>
      <c r="M14" s="832"/>
      <c r="N14" s="815"/>
      <c r="O14" s="815"/>
      <c r="P14" s="832">
        <v>4</v>
      </c>
      <c r="Q14" s="832">
        <v>7055.08</v>
      </c>
      <c r="R14" s="820"/>
      <c r="S14" s="833">
        <v>1763.77</v>
      </c>
    </row>
    <row r="15" spans="1:19" ht="14.45" customHeight="1" x14ac:dyDescent="0.2">
      <c r="A15" s="814" t="s">
        <v>1512</v>
      </c>
      <c r="B15" s="815" t="s">
        <v>1513</v>
      </c>
      <c r="C15" s="815" t="s">
        <v>556</v>
      </c>
      <c r="D15" s="815" t="s">
        <v>789</v>
      </c>
      <c r="E15" s="815" t="s">
        <v>1517</v>
      </c>
      <c r="F15" s="815" t="s">
        <v>1518</v>
      </c>
      <c r="G15" s="815" t="s">
        <v>1519</v>
      </c>
      <c r="H15" s="832"/>
      <c r="I15" s="832"/>
      <c r="J15" s="815"/>
      <c r="K15" s="815"/>
      <c r="L15" s="832">
        <v>1146</v>
      </c>
      <c r="M15" s="832">
        <v>30277.32</v>
      </c>
      <c r="N15" s="815">
        <v>1</v>
      </c>
      <c r="O15" s="815">
        <v>26.419999999999998</v>
      </c>
      <c r="P15" s="832">
        <v>760</v>
      </c>
      <c r="Q15" s="832">
        <v>21234.400000000001</v>
      </c>
      <c r="R15" s="820">
        <v>0.70133023662596294</v>
      </c>
      <c r="S15" s="833">
        <v>27.94</v>
      </c>
    </row>
    <row r="16" spans="1:19" ht="14.45" customHeight="1" x14ac:dyDescent="0.2">
      <c r="A16" s="814" t="s">
        <v>1512</v>
      </c>
      <c r="B16" s="815" t="s">
        <v>1513</v>
      </c>
      <c r="C16" s="815" t="s">
        <v>556</v>
      </c>
      <c r="D16" s="815" t="s">
        <v>789</v>
      </c>
      <c r="E16" s="815" t="s">
        <v>1517</v>
      </c>
      <c r="F16" s="815" t="s">
        <v>1520</v>
      </c>
      <c r="G16" s="815" t="s">
        <v>1521</v>
      </c>
      <c r="H16" s="832">
        <v>988</v>
      </c>
      <c r="I16" s="832">
        <v>2549.04</v>
      </c>
      <c r="J16" s="815">
        <v>0.27592447863107239</v>
      </c>
      <c r="K16" s="815">
        <v>2.58</v>
      </c>
      <c r="L16" s="832">
        <v>3473</v>
      </c>
      <c r="M16" s="832">
        <v>9238.1799999999985</v>
      </c>
      <c r="N16" s="815">
        <v>1</v>
      </c>
      <c r="O16" s="815">
        <v>2.6599999999999997</v>
      </c>
      <c r="P16" s="832">
        <v>1985</v>
      </c>
      <c r="Q16" s="832">
        <v>4942.6500000000005</v>
      </c>
      <c r="R16" s="820">
        <v>0.53502421472627737</v>
      </c>
      <c r="S16" s="833">
        <v>2.4900000000000002</v>
      </c>
    </row>
    <row r="17" spans="1:19" ht="14.45" customHeight="1" x14ac:dyDescent="0.2">
      <c r="A17" s="814" t="s">
        <v>1512</v>
      </c>
      <c r="B17" s="815" t="s">
        <v>1513</v>
      </c>
      <c r="C17" s="815" t="s">
        <v>556</v>
      </c>
      <c r="D17" s="815" t="s">
        <v>789</v>
      </c>
      <c r="E17" s="815" t="s">
        <v>1517</v>
      </c>
      <c r="F17" s="815" t="s">
        <v>1522</v>
      </c>
      <c r="G17" s="815" t="s">
        <v>1523</v>
      </c>
      <c r="H17" s="832">
        <v>2005</v>
      </c>
      <c r="I17" s="832">
        <v>14415.95</v>
      </c>
      <c r="J17" s="815">
        <v>1.5383166599973321</v>
      </c>
      <c r="K17" s="815">
        <v>7.19</v>
      </c>
      <c r="L17" s="832">
        <v>1275</v>
      </c>
      <c r="M17" s="832">
        <v>9371.2500000000018</v>
      </c>
      <c r="N17" s="815">
        <v>1</v>
      </c>
      <c r="O17" s="815">
        <v>7.3500000000000014</v>
      </c>
      <c r="P17" s="832">
        <v>759</v>
      </c>
      <c r="Q17" s="832">
        <v>5426.85</v>
      </c>
      <c r="R17" s="820">
        <v>0.57909563825530208</v>
      </c>
      <c r="S17" s="833">
        <v>7.15</v>
      </c>
    </row>
    <row r="18" spans="1:19" ht="14.45" customHeight="1" x14ac:dyDescent="0.2">
      <c r="A18" s="814" t="s">
        <v>1512</v>
      </c>
      <c r="B18" s="815" t="s">
        <v>1513</v>
      </c>
      <c r="C18" s="815" t="s">
        <v>556</v>
      </c>
      <c r="D18" s="815" t="s">
        <v>789</v>
      </c>
      <c r="E18" s="815" t="s">
        <v>1517</v>
      </c>
      <c r="F18" s="815" t="s">
        <v>1526</v>
      </c>
      <c r="G18" s="815" t="s">
        <v>1527</v>
      </c>
      <c r="H18" s="832">
        <v>55063</v>
      </c>
      <c r="I18" s="832">
        <v>293485.78999999998</v>
      </c>
      <c r="J18" s="815">
        <v>1.6853078201552245</v>
      </c>
      <c r="K18" s="815">
        <v>5.3299999999999992</v>
      </c>
      <c r="L18" s="832">
        <v>32429</v>
      </c>
      <c r="M18" s="832">
        <v>174143.73</v>
      </c>
      <c r="N18" s="815">
        <v>1</v>
      </c>
      <c r="O18" s="815">
        <v>5.37</v>
      </c>
      <c r="P18" s="832">
        <v>15324</v>
      </c>
      <c r="Q18" s="832">
        <v>79367.670000000027</v>
      </c>
      <c r="R18" s="820">
        <v>0.45575956136922086</v>
      </c>
      <c r="S18" s="833">
        <v>5.1793050117462824</v>
      </c>
    </row>
    <row r="19" spans="1:19" ht="14.45" customHeight="1" x14ac:dyDescent="0.2">
      <c r="A19" s="814" t="s">
        <v>1512</v>
      </c>
      <c r="B19" s="815" t="s">
        <v>1513</v>
      </c>
      <c r="C19" s="815" t="s">
        <v>556</v>
      </c>
      <c r="D19" s="815" t="s">
        <v>789</v>
      </c>
      <c r="E19" s="815" t="s">
        <v>1517</v>
      </c>
      <c r="F19" s="815" t="s">
        <v>1528</v>
      </c>
      <c r="G19" s="815" t="s">
        <v>1529</v>
      </c>
      <c r="H19" s="832">
        <v>921</v>
      </c>
      <c r="I19" s="832">
        <v>8417.9399999999987</v>
      </c>
      <c r="J19" s="815">
        <v>13.943450606241301</v>
      </c>
      <c r="K19" s="815">
        <v>9.1399999999999988</v>
      </c>
      <c r="L19" s="832">
        <v>64.5</v>
      </c>
      <c r="M19" s="832">
        <v>603.72</v>
      </c>
      <c r="N19" s="815">
        <v>1</v>
      </c>
      <c r="O19" s="815">
        <v>9.3600000000000012</v>
      </c>
      <c r="P19" s="832">
        <v>298</v>
      </c>
      <c r="Q19" s="832">
        <v>2765.44</v>
      </c>
      <c r="R19" s="820">
        <v>4.580666534154906</v>
      </c>
      <c r="S19" s="833">
        <v>9.2799999999999994</v>
      </c>
    </row>
    <row r="20" spans="1:19" ht="14.45" customHeight="1" x14ac:dyDescent="0.2">
      <c r="A20" s="814" t="s">
        <v>1512</v>
      </c>
      <c r="B20" s="815" t="s">
        <v>1513</v>
      </c>
      <c r="C20" s="815" t="s">
        <v>556</v>
      </c>
      <c r="D20" s="815" t="s">
        <v>789</v>
      </c>
      <c r="E20" s="815" t="s">
        <v>1517</v>
      </c>
      <c r="F20" s="815" t="s">
        <v>1530</v>
      </c>
      <c r="G20" s="815" t="s">
        <v>1531</v>
      </c>
      <c r="H20" s="832">
        <v>493</v>
      </c>
      <c r="I20" s="832">
        <v>4525.74</v>
      </c>
      <c r="J20" s="815">
        <v>0.98257490230134603</v>
      </c>
      <c r="K20" s="815">
        <v>9.18</v>
      </c>
      <c r="L20" s="832">
        <v>490</v>
      </c>
      <c r="M20" s="832">
        <v>4606</v>
      </c>
      <c r="N20" s="815">
        <v>1</v>
      </c>
      <c r="O20" s="815">
        <v>9.4</v>
      </c>
      <c r="P20" s="832">
        <v>162</v>
      </c>
      <c r="Q20" s="832">
        <v>1509.84</v>
      </c>
      <c r="R20" s="820">
        <v>0.32779852366478507</v>
      </c>
      <c r="S20" s="833">
        <v>9.32</v>
      </c>
    </row>
    <row r="21" spans="1:19" ht="14.45" customHeight="1" x14ac:dyDescent="0.2">
      <c r="A21" s="814" t="s">
        <v>1512</v>
      </c>
      <c r="B21" s="815" t="s">
        <v>1513</v>
      </c>
      <c r="C21" s="815" t="s">
        <v>556</v>
      </c>
      <c r="D21" s="815" t="s">
        <v>789</v>
      </c>
      <c r="E21" s="815" t="s">
        <v>1517</v>
      </c>
      <c r="F21" s="815" t="s">
        <v>1532</v>
      </c>
      <c r="G21" s="815" t="s">
        <v>1533</v>
      </c>
      <c r="H21" s="832">
        <v>520</v>
      </c>
      <c r="I21" s="832">
        <v>5257.2</v>
      </c>
      <c r="J21" s="815">
        <v>1.7972104471489128</v>
      </c>
      <c r="K21" s="815">
        <v>10.11</v>
      </c>
      <c r="L21" s="832">
        <v>284</v>
      </c>
      <c r="M21" s="832">
        <v>2925.2000000000003</v>
      </c>
      <c r="N21" s="815">
        <v>1</v>
      </c>
      <c r="O21" s="815">
        <v>10.3</v>
      </c>
      <c r="P21" s="832">
        <v>441</v>
      </c>
      <c r="Q21" s="832">
        <v>4555.5300000000007</v>
      </c>
      <c r="R21" s="820">
        <v>1.5573396690824559</v>
      </c>
      <c r="S21" s="833">
        <v>10.330000000000002</v>
      </c>
    </row>
    <row r="22" spans="1:19" ht="14.45" customHeight="1" x14ac:dyDescent="0.2">
      <c r="A22" s="814" t="s">
        <v>1512</v>
      </c>
      <c r="B22" s="815" t="s">
        <v>1513</v>
      </c>
      <c r="C22" s="815" t="s">
        <v>556</v>
      </c>
      <c r="D22" s="815" t="s">
        <v>789</v>
      </c>
      <c r="E22" s="815" t="s">
        <v>1517</v>
      </c>
      <c r="F22" s="815" t="s">
        <v>1534</v>
      </c>
      <c r="G22" s="815" t="s">
        <v>1535</v>
      </c>
      <c r="H22" s="832"/>
      <c r="I22" s="832"/>
      <c r="J22" s="815"/>
      <c r="K22" s="815"/>
      <c r="L22" s="832">
        <v>7.84</v>
      </c>
      <c r="M22" s="832">
        <v>78.150000000000006</v>
      </c>
      <c r="N22" s="815">
        <v>1</v>
      </c>
      <c r="O22" s="815">
        <v>9.9681122448979593</v>
      </c>
      <c r="P22" s="832">
        <v>0.60000000000000009</v>
      </c>
      <c r="Q22" s="832">
        <v>39.869999999999997</v>
      </c>
      <c r="R22" s="820">
        <v>0.51017274472168894</v>
      </c>
      <c r="S22" s="833">
        <v>66.449999999999989</v>
      </c>
    </row>
    <row r="23" spans="1:19" ht="14.45" customHeight="1" x14ac:dyDescent="0.2">
      <c r="A23" s="814" t="s">
        <v>1512</v>
      </c>
      <c r="B23" s="815" t="s">
        <v>1513</v>
      </c>
      <c r="C23" s="815" t="s">
        <v>556</v>
      </c>
      <c r="D23" s="815" t="s">
        <v>789</v>
      </c>
      <c r="E23" s="815" t="s">
        <v>1517</v>
      </c>
      <c r="F23" s="815" t="s">
        <v>1536</v>
      </c>
      <c r="G23" s="815" t="s">
        <v>1537</v>
      </c>
      <c r="H23" s="832"/>
      <c r="I23" s="832"/>
      <c r="J23" s="815"/>
      <c r="K23" s="815"/>
      <c r="L23" s="832"/>
      <c r="M23" s="832"/>
      <c r="N23" s="815"/>
      <c r="O23" s="815"/>
      <c r="P23" s="832">
        <v>560</v>
      </c>
      <c r="Q23" s="832">
        <v>4328.8</v>
      </c>
      <c r="R23" s="820"/>
      <c r="S23" s="833">
        <v>7.73</v>
      </c>
    </row>
    <row r="24" spans="1:19" ht="14.45" customHeight="1" x14ac:dyDescent="0.2">
      <c r="A24" s="814" t="s">
        <v>1512</v>
      </c>
      <c r="B24" s="815" t="s">
        <v>1513</v>
      </c>
      <c r="C24" s="815" t="s">
        <v>556</v>
      </c>
      <c r="D24" s="815" t="s">
        <v>789</v>
      </c>
      <c r="E24" s="815" t="s">
        <v>1517</v>
      </c>
      <c r="F24" s="815" t="s">
        <v>1538</v>
      </c>
      <c r="G24" s="815" t="s">
        <v>1539</v>
      </c>
      <c r="H24" s="832">
        <v>1205</v>
      </c>
      <c r="I24" s="832">
        <v>25184.5</v>
      </c>
      <c r="J24" s="815">
        <v>0.77776147865630041</v>
      </c>
      <c r="K24" s="815">
        <v>20.9</v>
      </c>
      <c r="L24" s="832">
        <v>1615</v>
      </c>
      <c r="M24" s="832">
        <v>32380.75</v>
      </c>
      <c r="N24" s="815">
        <v>1</v>
      </c>
      <c r="O24" s="815">
        <v>20.05</v>
      </c>
      <c r="P24" s="832">
        <v>2110</v>
      </c>
      <c r="Q24" s="832">
        <v>42326.6</v>
      </c>
      <c r="R24" s="820">
        <v>1.3071531697073107</v>
      </c>
      <c r="S24" s="833">
        <v>20.059999999999999</v>
      </c>
    </row>
    <row r="25" spans="1:19" ht="14.45" customHeight="1" x14ac:dyDescent="0.2">
      <c r="A25" s="814" t="s">
        <v>1512</v>
      </c>
      <c r="B25" s="815" t="s">
        <v>1513</v>
      </c>
      <c r="C25" s="815" t="s">
        <v>556</v>
      </c>
      <c r="D25" s="815" t="s">
        <v>789</v>
      </c>
      <c r="E25" s="815" t="s">
        <v>1517</v>
      </c>
      <c r="F25" s="815" t="s">
        <v>1542</v>
      </c>
      <c r="G25" s="815" t="s">
        <v>1543</v>
      </c>
      <c r="H25" s="832">
        <v>7</v>
      </c>
      <c r="I25" s="832">
        <v>14195.23</v>
      </c>
      <c r="J25" s="815">
        <v>1.1155799074700596</v>
      </c>
      <c r="K25" s="815">
        <v>2027.8899999999999</v>
      </c>
      <c r="L25" s="832">
        <v>7</v>
      </c>
      <c r="M25" s="832">
        <v>12724.53</v>
      </c>
      <c r="N25" s="815">
        <v>1</v>
      </c>
      <c r="O25" s="815">
        <v>1817.7900000000002</v>
      </c>
      <c r="P25" s="832"/>
      <c r="Q25" s="832"/>
      <c r="R25" s="820"/>
      <c r="S25" s="833"/>
    </row>
    <row r="26" spans="1:19" ht="14.45" customHeight="1" x14ac:dyDescent="0.2">
      <c r="A26" s="814" t="s">
        <v>1512</v>
      </c>
      <c r="B26" s="815" t="s">
        <v>1513</v>
      </c>
      <c r="C26" s="815" t="s">
        <v>556</v>
      </c>
      <c r="D26" s="815" t="s">
        <v>789</v>
      </c>
      <c r="E26" s="815" t="s">
        <v>1517</v>
      </c>
      <c r="F26" s="815" t="s">
        <v>1546</v>
      </c>
      <c r="G26" s="815" t="s">
        <v>1547</v>
      </c>
      <c r="H26" s="832">
        <v>86040</v>
      </c>
      <c r="I26" s="832">
        <v>322650</v>
      </c>
      <c r="J26" s="815">
        <v>1.7862609873181838</v>
      </c>
      <c r="K26" s="815">
        <v>3.75</v>
      </c>
      <c r="L26" s="832">
        <v>46795</v>
      </c>
      <c r="M26" s="832">
        <v>180628.69999999998</v>
      </c>
      <c r="N26" s="815">
        <v>1</v>
      </c>
      <c r="O26" s="815">
        <v>3.8599999999999994</v>
      </c>
      <c r="P26" s="832">
        <v>42998</v>
      </c>
      <c r="Q26" s="832">
        <v>157372.68</v>
      </c>
      <c r="R26" s="820">
        <v>0.87124958547561937</v>
      </c>
      <c r="S26" s="833">
        <v>3.6599999999999997</v>
      </c>
    </row>
    <row r="27" spans="1:19" ht="14.45" customHeight="1" x14ac:dyDescent="0.2">
      <c r="A27" s="814" t="s">
        <v>1512</v>
      </c>
      <c r="B27" s="815" t="s">
        <v>1513</v>
      </c>
      <c r="C27" s="815" t="s">
        <v>556</v>
      </c>
      <c r="D27" s="815" t="s">
        <v>789</v>
      </c>
      <c r="E27" s="815" t="s">
        <v>1517</v>
      </c>
      <c r="F27" s="815" t="s">
        <v>1548</v>
      </c>
      <c r="G27" s="815" t="s">
        <v>1549</v>
      </c>
      <c r="H27" s="832"/>
      <c r="I27" s="832"/>
      <c r="J27" s="815"/>
      <c r="K27" s="815"/>
      <c r="L27" s="832">
        <v>450</v>
      </c>
      <c r="M27" s="832">
        <v>67410</v>
      </c>
      <c r="N27" s="815">
        <v>1</v>
      </c>
      <c r="O27" s="815">
        <v>149.80000000000001</v>
      </c>
      <c r="P27" s="832"/>
      <c r="Q27" s="832"/>
      <c r="R27" s="820"/>
      <c r="S27" s="833"/>
    </row>
    <row r="28" spans="1:19" ht="14.45" customHeight="1" x14ac:dyDescent="0.2">
      <c r="A28" s="814" t="s">
        <v>1512</v>
      </c>
      <c r="B28" s="815" t="s">
        <v>1513</v>
      </c>
      <c r="C28" s="815" t="s">
        <v>556</v>
      </c>
      <c r="D28" s="815" t="s">
        <v>789</v>
      </c>
      <c r="E28" s="815" t="s">
        <v>1517</v>
      </c>
      <c r="F28" s="815" t="s">
        <v>1550</v>
      </c>
      <c r="G28" s="815" t="s">
        <v>1551</v>
      </c>
      <c r="H28" s="832">
        <v>3524</v>
      </c>
      <c r="I28" s="832">
        <v>73087.760000000009</v>
      </c>
      <c r="J28" s="815">
        <v>5.044292300472077</v>
      </c>
      <c r="K28" s="815">
        <v>20.740000000000002</v>
      </c>
      <c r="L28" s="832">
        <v>712</v>
      </c>
      <c r="M28" s="832">
        <v>14489.199999999999</v>
      </c>
      <c r="N28" s="815">
        <v>1</v>
      </c>
      <c r="O28" s="815">
        <v>20.349999999999998</v>
      </c>
      <c r="P28" s="832">
        <v>1551.2</v>
      </c>
      <c r="Q28" s="832">
        <v>31918.720000000001</v>
      </c>
      <c r="R28" s="820">
        <v>2.2029318388868955</v>
      </c>
      <c r="S28" s="833">
        <v>20.576792160907683</v>
      </c>
    </row>
    <row r="29" spans="1:19" ht="14.45" customHeight="1" x14ac:dyDescent="0.2">
      <c r="A29" s="814" t="s">
        <v>1512</v>
      </c>
      <c r="B29" s="815" t="s">
        <v>1513</v>
      </c>
      <c r="C29" s="815" t="s">
        <v>556</v>
      </c>
      <c r="D29" s="815" t="s">
        <v>789</v>
      </c>
      <c r="E29" s="815" t="s">
        <v>1517</v>
      </c>
      <c r="F29" s="815" t="s">
        <v>1554</v>
      </c>
      <c r="G29" s="815" t="s">
        <v>1555</v>
      </c>
      <c r="H29" s="832"/>
      <c r="I29" s="832"/>
      <c r="J29" s="815"/>
      <c r="K29" s="815"/>
      <c r="L29" s="832">
        <v>1330</v>
      </c>
      <c r="M29" s="832">
        <v>25403</v>
      </c>
      <c r="N29" s="815">
        <v>1</v>
      </c>
      <c r="O29" s="815">
        <v>19.100000000000001</v>
      </c>
      <c r="P29" s="832">
        <v>874</v>
      </c>
      <c r="Q29" s="832">
        <v>16999.3</v>
      </c>
      <c r="R29" s="820">
        <v>0.66918474195961108</v>
      </c>
      <c r="S29" s="833">
        <v>19.45</v>
      </c>
    </row>
    <row r="30" spans="1:19" ht="14.45" customHeight="1" x14ac:dyDescent="0.2">
      <c r="A30" s="814" t="s">
        <v>1512</v>
      </c>
      <c r="B30" s="815" t="s">
        <v>1513</v>
      </c>
      <c r="C30" s="815" t="s">
        <v>556</v>
      </c>
      <c r="D30" s="815" t="s">
        <v>789</v>
      </c>
      <c r="E30" s="815" t="s">
        <v>1517</v>
      </c>
      <c r="F30" s="815" t="s">
        <v>1558</v>
      </c>
      <c r="G30" s="815" t="s">
        <v>1559</v>
      </c>
      <c r="H30" s="832">
        <v>170</v>
      </c>
      <c r="I30" s="832">
        <v>12110.8</v>
      </c>
      <c r="J30" s="815"/>
      <c r="K30" s="815">
        <v>71.239999999999995</v>
      </c>
      <c r="L30" s="832"/>
      <c r="M30" s="832"/>
      <c r="N30" s="815"/>
      <c r="O30" s="815"/>
      <c r="P30" s="832"/>
      <c r="Q30" s="832"/>
      <c r="R30" s="820"/>
      <c r="S30" s="833"/>
    </row>
    <row r="31" spans="1:19" ht="14.45" customHeight="1" x14ac:dyDescent="0.2">
      <c r="A31" s="814" t="s">
        <v>1512</v>
      </c>
      <c r="B31" s="815" t="s">
        <v>1513</v>
      </c>
      <c r="C31" s="815" t="s">
        <v>556</v>
      </c>
      <c r="D31" s="815" t="s">
        <v>789</v>
      </c>
      <c r="E31" s="815" t="s">
        <v>1564</v>
      </c>
      <c r="F31" s="815" t="s">
        <v>1565</v>
      </c>
      <c r="G31" s="815" t="s">
        <v>1566</v>
      </c>
      <c r="H31" s="832">
        <v>30</v>
      </c>
      <c r="I31" s="832">
        <v>1110</v>
      </c>
      <c r="J31" s="815">
        <v>0.64912280701754388</v>
      </c>
      <c r="K31" s="815">
        <v>37</v>
      </c>
      <c r="L31" s="832">
        <v>45</v>
      </c>
      <c r="M31" s="832">
        <v>1710</v>
      </c>
      <c r="N31" s="815">
        <v>1</v>
      </c>
      <c r="O31" s="815">
        <v>38</v>
      </c>
      <c r="P31" s="832">
        <v>60</v>
      </c>
      <c r="Q31" s="832">
        <v>2280</v>
      </c>
      <c r="R31" s="820">
        <v>1.3333333333333333</v>
      </c>
      <c r="S31" s="833">
        <v>38</v>
      </c>
    </row>
    <row r="32" spans="1:19" ht="14.45" customHeight="1" x14ac:dyDescent="0.2">
      <c r="A32" s="814" t="s">
        <v>1512</v>
      </c>
      <c r="B32" s="815" t="s">
        <v>1513</v>
      </c>
      <c r="C32" s="815" t="s">
        <v>556</v>
      </c>
      <c r="D32" s="815" t="s">
        <v>789</v>
      </c>
      <c r="E32" s="815" t="s">
        <v>1564</v>
      </c>
      <c r="F32" s="815" t="s">
        <v>1567</v>
      </c>
      <c r="G32" s="815" t="s">
        <v>1568</v>
      </c>
      <c r="H32" s="832">
        <v>14</v>
      </c>
      <c r="I32" s="832">
        <v>6216</v>
      </c>
      <c r="J32" s="815">
        <v>1.2641854789505795</v>
      </c>
      <c r="K32" s="815">
        <v>444</v>
      </c>
      <c r="L32" s="832">
        <v>11</v>
      </c>
      <c r="M32" s="832">
        <v>4917</v>
      </c>
      <c r="N32" s="815">
        <v>1</v>
      </c>
      <c r="O32" s="815">
        <v>447</v>
      </c>
      <c r="P32" s="832">
        <v>5</v>
      </c>
      <c r="Q32" s="832">
        <v>2245</v>
      </c>
      <c r="R32" s="820">
        <v>0.4565792149684767</v>
      </c>
      <c r="S32" s="833">
        <v>449</v>
      </c>
    </row>
    <row r="33" spans="1:19" ht="14.45" customHeight="1" x14ac:dyDescent="0.2">
      <c r="A33" s="814" t="s">
        <v>1512</v>
      </c>
      <c r="B33" s="815" t="s">
        <v>1513</v>
      </c>
      <c r="C33" s="815" t="s">
        <v>556</v>
      </c>
      <c r="D33" s="815" t="s">
        <v>789</v>
      </c>
      <c r="E33" s="815" t="s">
        <v>1564</v>
      </c>
      <c r="F33" s="815" t="s">
        <v>1569</v>
      </c>
      <c r="G33" s="815" t="s">
        <v>1570</v>
      </c>
      <c r="H33" s="832">
        <v>149</v>
      </c>
      <c r="I33" s="832">
        <v>26522</v>
      </c>
      <c r="J33" s="815">
        <v>1.5434124767225326</v>
      </c>
      <c r="K33" s="815">
        <v>178</v>
      </c>
      <c r="L33" s="832">
        <v>96</v>
      </c>
      <c r="M33" s="832">
        <v>17184</v>
      </c>
      <c r="N33" s="815">
        <v>1</v>
      </c>
      <c r="O33" s="815">
        <v>179</v>
      </c>
      <c r="P33" s="832">
        <v>127</v>
      </c>
      <c r="Q33" s="832">
        <v>22860</v>
      </c>
      <c r="R33" s="820">
        <v>1.3303072625698324</v>
      </c>
      <c r="S33" s="833">
        <v>180</v>
      </c>
    </row>
    <row r="34" spans="1:19" ht="14.45" customHeight="1" x14ac:dyDescent="0.2">
      <c r="A34" s="814" t="s">
        <v>1512</v>
      </c>
      <c r="B34" s="815" t="s">
        <v>1513</v>
      </c>
      <c r="C34" s="815" t="s">
        <v>556</v>
      </c>
      <c r="D34" s="815" t="s">
        <v>789</v>
      </c>
      <c r="E34" s="815" t="s">
        <v>1564</v>
      </c>
      <c r="F34" s="815" t="s">
        <v>1573</v>
      </c>
      <c r="G34" s="815" t="s">
        <v>1574</v>
      </c>
      <c r="H34" s="832"/>
      <c r="I34" s="832"/>
      <c r="J34" s="815"/>
      <c r="K34" s="815"/>
      <c r="L34" s="832">
        <v>6</v>
      </c>
      <c r="M34" s="832">
        <v>1914</v>
      </c>
      <c r="N34" s="815">
        <v>1</v>
      </c>
      <c r="O34" s="815">
        <v>319</v>
      </c>
      <c r="P34" s="832">
        <v>4</v>
      </c>
      <c r="Q34" s="832">
        <v>1280</v>
      </c>
      <c r="R34" s="820">
        <v>0.66875653082549635</v>
      </c>
      <c r="S34" s="833">
        <v>320</v>
      </c>
    </row>
    <row r="35" spans="1:19" ht="14.45" customHeight="1" x14ac:dyDescent="0.2">
      <c r="A35" s="814" t="s">
        <v>1512</v>
      </c>
      <c r="B35" s="815" t="s">
        <v>1513</v>
      </c>
      <c r="C35" s="815" t="s">
        <v>556</v>
      </c>
      <c r="D35" s="815" t="s">
        <v>789</v>
      </c>
      <c r="E35" s="815" t="s">
        <v>1564</v>
      </c>
      <c r="F35" s="815" t="s">
        <v>1575</v>
      </c>
      <c r="G35" s="815" t="s">
        <v>1576</v>
      </c>
      <c r="H35" s="832">
        <v>4</v>
      </c>
      <c r="I35" s="832">
        <v>8160</v>
      </c>
      <c r="J35" s="815">
        <v>0.99658036150464091</v>
      </c>
      <c r="K35" s="815">
        <v>2040</v>
      </c>
      <c r="L35" s="832">
        <v>4</v>
      </c>
      <c r="M35" s="832">
        <v>8188</v>
      </c>
      <c r="N35" s="815">
        <v>1</v>
      </c>
      <c r="O35" s="815">
        <v>2047</v>
      </c>
      <c r="P35" s="832">
        <v>10</v>
      </c>
      <c r="Q35" s="832">
        <v>20520</v>
      </c>
      <c r="R35" s="820">
        <v>2.5061064973131413</v>
      </c>
      <c r="S35" s="833">
        <v>2052</v>
      </c>
    </row>
    <row r="36" spans="1:19" ht="14.45" customHeight="1" x14ac:dyDescent="0.2">
      <c r="A36" s="814" t="s">
        <v>1512</v>
      </c>
      <c r="B36" s="815" t="s">
        <v>1513</v>
      </c>
      <c r="C36" s="815" t="s">
        <v>556</v>
      </c>
      <c r="D36" s="815" t="s">
        <v>789</v>
      </c>
      <c r="E36" s="815" t="s">
        <v>1564</v>
      </c>
      <c r="F36" s="815" t="s">
        <v>1583</v>
      </c>
      <c r="G36" s="815" t="s">
        <v>1584</v>
      </c>
      <c r="H36" s="832">
        <v>12</v>
      </c>
      <c r="I36" s="832">
        <v>17184</v>
      </c>
      <c r="J36" s="815">
        <v>5.979123173277662</v>
      </c>
      <c r="K36" s="815">
        <v>1432</v>
      </c>
      <c r="L36" s="832">
        <v>2</v>
      </c>
      <c r="M36" s="832">
        <v>2874</v>
      </c>
      <c r="N36" s="815">
        <v>1</v>
      </c>
      <c r="O36" s="815">
        <v>1437</v>
      </c>
      <c r="P36" s="832">
        <v>2</v>
      </c>
      <c r="Q36" s="832">
        <v>2882</v>
      </c>
      <c r="R36" s="820">
        <v>1.0027835768963118</v>
      </c>
      <c r="S36" s="833">
        <v>1441</v>
      </c>
    </row>
    <row r="37" spans="1:19" ht="14.45" customHeight="1" x14ac:dyDescent="0.2">
      <c r="A37" s="814" t="s">
        <v>1512</v>
      </c>
      <c r="B37" s="815" t="s">
        <v>1513</v>
      </c>
      <c r="C37" s="815" t="s">
        <v>556</v>
      </c>
      <c r="D37" s="815" t="s">
        <v>789</v>
      </c>
      <c r="E37" s="815" t="s">
        <v>1564</v>
      </c>
      <c r="F37" s="815" t="s">
        <v>1585</v>
      </c>
      <c r="G37" s="815" t="s">
        <v>1586</v>
      </c>
      <c r="H37" s="832">
        <v>9</v>
      </c>
      <c r="I37" s="832">
        <v>17226</v>
      </c>
      <c r="J37" s="815">
        <v>1.4953125</v>
      </c>
      <c r="K37" s="815">
        <v>1914</v>
      </c>
      <c r="L37" s="832">
        <v>6</v>
      </c>
      <c r="M37" s="832">
        <v>11520</v>
      </c>
      <c r="N37" s="815">
        <v>1</v>
      </c>
      <c r="O37" s="815">
        <v>1920</v>
      </c>
      <c r="P37" s="832">
        <v>6</v>
      </c>
      <c r="Q37" s="832">
        <v>11550</v>
      </c>
      <c r="R37" s="820">
        <v>1.0026041666666667</v>
      </c>
      <c r="S37" s="833">
        <v>1925</v>
      </c>
    </row>
    <row r="38" spans="1:19" ht="14.45" customHeight="1" x14ac:dyDescent="0.2">
      <c r="A38" s="814" t="s">
        <v>1512</v>
      </c>
      <c r="B38" s="815" t="s">
        <v>1513</v>
      </c>
      <c r="C38" s="815" t="s">
        <v>556</v>
      </c>
      <c r="D38" s="815" t="s">
        <v>789</v>
      </c>
      <c r="E38" s="815" t="s">
        <v>1564</v>
      </c>
      <c r="F38" s="815" t="s">
        <v>1587</v>
      </c>
      <c r="G38" s="815" t="s">
        <v>1588</v>
      </c>
      <c r="H38" s="832">
        <v>9</v>
      </c>
      <c r="I38" s="832">
        <v>10926</v>
      </c>
      <c r="J38" s="815">
        <v>1.2804406422125865</v>
      </c>
      <c r="K38" s="815">
        <v>1214</v>
      </c>
      <c r="L38" s="832">
        <v>7</v>
      </c>
      <c r="M38" s="832">
        <v>8533</v>
      </c>
      <c r="N38" s="815">
        <v>1</v>
      </c>
      <c r="O38" s="815">
        <v>1219</v>
      </c>
      <c r="P38" s="832">
        <v>4</v>
      </c>
      <c r="Q38" s="832">
        <v>4892</v>
      </c>
      <c r="R38" s="820">
        <v>0.57330364467362005</v>
      </c>
      <c r="S38" s="833">
        <v>1223</v>
      </c>
    </row>
    <row r="39" spans="1:19" ht="14.45" customHeight="1" x14ac:dyDescent="0.2">
      <c r="A39" s="814" t="s">
        <v>1512</v>
      </c>
      <c r="B39" s="815" t="s">
        <v>1513</v>
      </c>
      <c r="C39" s="815" t="s">
        <v>556</v>
      </c>
      <c r="D39" s="815" t="s">
        <v>789</v>
      </c>
      <c r="E39" s="815" t="s">
        <v>1564</v>
      </c>
      <c r="F39" s="815" t="s">
        <v>1589</v>
      </c>
      <c r="G39" s="815" t="s">
        <v>1590</v>
      </c>
      <c r="H39" s="832">
        <v>7</v>
      </c>
      <c r="I39" s="832">
        <v>4774</v>
      </c>
      <c r="J39" s="815">
        <v>0.99562043795620436</v>
      </c>
      <c r="K39" s="815">
        <v>682</v>
      </c>
      <c r="L39" s="832">
        <v>7</v>
      </c>
      <c r="M39" s="832">
        <v>4795</v>
      </c>
      <c r="N39" s="815">
        <v>1</v>
      </c>
      <c r="O39" s="815">
        <v>685</v>
      </c>
      <c r="P39" s="832"/>
      <c r="Q39" s="832"/>
      <c r="R39" s="820"/>
      <c r="S39" s="833"/>
    </row>
    <row r="40" spans="1:19" ht="14.45" customHeight="1" x14ac:dyDescent="0.2">
      <c r="A40" s="814" t="s">
        <v>1512</v>
      </c>
      <c r="B40" s="815" t="s">
        <v>1513</v>
      </c>
      <c r="C40" s="815" t="s">
        <v>556</v>
      </c>
      <c r="D40" s="815" t="s">
        <v>789</v>
      </c>
      <c r="E40" s="815" t="s">
        <v>1564</v>
      </c>
      <c r="F40" s="815" t="s">
        <v>1591</v>
      </c>
      <c r="G40" s="815" t="s">
        <v>1592</v>
      </c>
      <c r="H40" s="832">
        <v>5</v>
      </c>
      <c r="I40" s="832">
        <v>3585</v>
      </c>
      <c r="J40" s="815">
        <v>1.2447916666666667</v>
      </c>
      <c r="K40" s="815">
        <v>717</v>
      </c>
      <c r="L40" s="832">
        <v>4</v>
      </c>
      <c r="M40" s="832">
        <v>2880</v>
      </c>
      <c r="N40" s="815">
        <v>1</v>
      </c>
      <c r="O40" s="815">
        <v>720</v>
      </c>
      <c r="P40" s="832">
        <v>2</v>
      </c>
      <c r="Q40" s="832">
        <v>1444</v>
      </c>
      <c r="R40" s="820">
        <v>0.50138888888888888</v>
      </c>
      <c r="S40" s="833">
        <v>722</v>
      </c>
    </row>
    <row r="41" spans="1:19" ht="14.45" customHeight="1" x14ac:dyDescent="0.2">
      <c r="A41" s="814" t="s">
        <v>1512</v>
      </c>
      <c r="B41" s="815" t="s">
        <v>1513</v>
      </c>
      <c r="C41" s="815" t="s">
        <v>556</v>
      </c>
      <c r="D41" s="815" t="s">
        <v>789</v>
      </c>
      <c r="E41" s="815" t="s">
        <v>1564</v>
      </c>
      <c r="F41" s="815" t="s">
        <v>1595</v>
      </c>
      <c r="G41" s="815" t="s">
        <v>1596</v>
      </c>
      <c r="H41" s="832">
        <v>400</v>
      </c>
      <c r="I41" s="832">
        <v>730400</v>
      </c>
      <c r="J41" s="815">
        <v>1.6348676258606334</v>
      </c>
      <c r="K41" s="815">
        <v>1826</v>
      </c>
      <c r="L41" s="832">
        <v>244</v>
      </c>
      <c r="M41" s="832">
        <v>446764</v>
      </c>
      <c r="N41" s="815">
        <v>1</v>
      </c>
      <c r="O41" s="815">
        <v>1831</v>
      </c>
      <c r="P41" s="832">
        <v>162</v>
      </c>
      <c r="Q41" s="832">
        <v>297270</v>
      </c>
      <c r="R41" s="820">
        <v>0.66538485643426959</v>
      </c>
      <c r="S41" s="833">
        <v>1835</v>
      </c>
    </row>
    <row r="42" spans="1:19" ht="14.45" customHeight="1" x14ac:dyDescent="0.2">
      <c r="A42" s="814" t="s">
        <v>1512</v>
      </c>
      <c r="B42" s="815" t="s">
        <v>1513</v>
      </c>
      <c r="C42" s="815" t="s">
        <v>556</v>
      </c>
      <c r="D42" s="815" t="s">
        <v>789</v>
      </c>
      <c r="E42" s="815" t="s">
        <v>1564</v>
      </c>
      <c r="F42" s="815" t="s">
        <v>1597</v>
      </c>
      <c r="G42" s="815" t="s">
        <v>1598</v>
      </c>
      <c r="H42" s="832">
        <v>133</v>
      </c>
      <c r="I42" s="832">
        <v>57190</v>
      </c>
      <c r="J42" s="815">
        <v>1.6796381685218362</v>
      </c>
      <c r="K42" s="815">
        <v>430</v>
      </c>
      <c r="L42" s="832">
        <v>79</v>
      </c>
      <c r="M42" s="832">
        <v>34049</v>
      </c>
      <c r="N42" s="815">
        <v>1</v>
      </c>
      <c r="O42" s="815">
        <v>431</v>
      </c>
      <c r="P42" s="832">
        <v>27</v>
      </c>
      <c r="Q42" s="832">
        <v>11691</v>
      </c>
      <c r="R42" s="820">
        <v>0.34335810155951718</v>
      </c>
      <c r="S42" s="833">
        <v>433</v>
      </c>
    </row>
    <row r="43" spans="1:19" ht="14.45" customHeight="1" x14ac:dyDescent="0.2">
      <c r="A43" s="814" t="s">
        <v>1512</v>
      </c>
      <c r="B43" s="815" t="s">
        <v>1513</v>
      </c>
      <c r="C43" s="815" t="s">
        <v>556</v>
      </c>
      <c r="D43" s="815" t="s">
        <v>789</v>
      </c>
      <c r="E43" s="815" t="s">
        <v>1564</v>
      </c>
      <c r="F43" s="815" t="s">
        <v>1599</v>
      </c>
      <c r="G43" s="815" t="s">
        <v>1600</v>
      </c>
      <c r="H43" s="832">
        <v>20</v>
      </c>
      <c r="I43" s="832">
        <v>70440</v>
      </c>
      <c r="J43" s="815">
        <v>9.9688649872629487</v>
      </c>
      <c r="K43" s="815">
        <v>3522</v>
      </c>
      <c r="L43" s="832">
        <v>2</v>
      </c>
      <c r="M43" s="832">
        <v>7066</v>
      </c>
      <c r="N43" s="815">
        <v>1</v>
      </c>
      <c r="O43" s="815">
        <v>3533</v>
      </c>
      <c r="P43" s="832">
        <v>9</v>
      </c>
      <c r="Q43" s="832">
        <v>31887</v>
      </c>
      <c r="R43" s="820">
        <v>4.512737050665157</v>
      </c>
      <c r="S43" s="833">
        <v>3543</v>
      </c>
    </row>
    <row r="44" spans="1:19" ht="14.45" customHeight="1" x14ac:dyDescent="0.2">
      <c r="A44" s="814" t="s">
        <v>1512</v>
      </c>
      <c r="B44" s="815" t="s">
        <v>1513</v>
      </c>
      <c r="C44" s="815" t="s">
        <v>556</v>
      </c>
      <c r="D44" s="815" t="s">
        <v>789</v>
      </c>
      <c r="E44" s="815" t="s">
        <v>1564</v>
      </c>
      <c r="F44" s="815" t="s">
        <v>1603</v>
      </c>
      <c r="G44" s="815" t="s">
        <v>1604</v>
      </c>
      <c r="H44" s="832">
        <v>149</v>
      </c>
      <c r="I44" s="832">
        <v>4966.66</v>
      </c>
      <c r="J44" s="815">
        <v>1.4607823529411765</v>
      </c>
      <c r="K44" s="815">
        <v>33.333288590604027</v>
      </c>
      <c r="L44" s="832">
        <v>102</v>
      </c>
      <c r="M44" s="832">
        <v>3400</v>
      </c>
      <c r="N44" s="815">
        <v>1</v>
      </c>
      <c r="O44" s="815">
        <v>33.333333333333336</v>
      </c>
      <c r="P44" s="832">
        <v>125</v>
      </c>
      <c r="Q44" s="832">
        <v>4166.67</v>
      </c>
      <c r="R44" s="820">
        <v>1.2254911764705883</v>
      </c>
      <c r="S44" s="833">
        <v>33.333359999999999</v>
      </c>
    </row>
    <row r="45" spans="1:19" ht="14.45" customHeight="1" x14ac:dyDescent="0.2">
      <c r="A45" s="814" t="s">
        <v>1512</v>
      </c>
      <c r="B45" s="815" t="s">
        <v>1513</v>
      </c>
      <c r="C45" s="815" t="s">
        <v>556</v>
      </c>
      <c r="D45" s="815" t="s">
        <v>789</v>
      </c>
      <c r="E45" s="815" t="s">
        <v>1564</v>
      </c>
      <c r="F45" s="815" t="s">
        <v>1605</v>
      </c>
      <c r="G45" s="815" t="s">
        <v>1606</v>
      </c>
      <c r="H45" s="832">
        <v>148</v>
      </c>
      <c r="I45" s="832">
        <v>5476</v>
      </c>
      <c r="J45" s="815">
        <v>1.5168975069252078</v>
      </c>
      <c r="K45" s="815">
        <v>37</v>
      </c>
      <c r="L45" s="832">
        <v>95</v>
      </c>
      <c r="M45" s="832">
        <v>3610</v>
      </c>
      <c r="N45" s="815">
        <v>1</v>
      </c>
      <c r="O45" s="815">
        <v>38</v>
      </c>
      <c r="P45" s="832">
        <v>127</v>
      </c>
      <c r="Q45" s="832">
        <v>4826</v>
      </c>
      <c r="R45" s="820">
        <v>1.3368421052631578</v>
      </c>
      <c r="S45" s="833">
        <v>38</v>
      </c>
    </row>
    <row r="46" spans="1:19" ht="14.45" customHeight="1" x14ac:dyDescent="0.2">
      <c r="A46" s="814" t="s">
        <v>1512</v>
      </c>
      <c r="B46" s="815" t="s">
        <v>1513</v>
      </c>
      <c r="C46" s="815" t="s">
        <v>556</v>
      </c>
      <c r="D46" s="815" t="s">
        <v>789</v>
      </c>
      <c r="E46" s="815" t="s">
        <v>1564</v>
      </c>
      <c r="F46" s="815" t="s">
        <v>1607</v>
      </c>
      <c r="G46" s="815" t="s">
        <v>1608</v>
      </c>
      <c r="H46" s="832">
        <v>59</v>
      </c>
      <c r="I46" s="832">
        <v>36049</v>
      </c>
      <c r="J46" s="815">
        <v>1.7791432237686309</v>
      </c>
      <c r="K46" s="815">
        <v>611</v>
      </c>
      <c r="L46" s="832">
        <v>33</v>
      </c>
      <c r="M46" s="832">
        <v>20262</v>
      </c>
      <c r="N46" s="815">
        <v>1</v>
      </c>
      <c r="O46" s="815">
        <v>614</v>
      </c>
      <c r="P46" s="832">
        <v>8</v>
      </c>
      <c r="Q46" s="832">
        <v>4944</v>
      </c>
      <c r="R46" s="820">
        <v>0.24400355344980751</v>
      </c>
      <c r="S46" s="833">
        <v>618</v>
      </c>
    </row>
    <row r="47" spans="1:19" ht="14.45" customHeight="1" x14ac:dyDescent="0.2">
      <c r="A47" s="814" t="s">
        <v>1512</v>
      </c>
      <c r="B47" s="815" t="s">
        <v>1513</v>
      </c>
      <c r="C47" s="815" t="s">
        <v>556</v>
      </c>
      <c r="D47" s="815" t="s">
        <v>789</v>
      </c>
      <c r="E47" s="815" t="s">
        <v>1564</v>
      </c>
      <c r="F47" s="815" t="s">
        <v>1609</v>
      </c>
      <c r="G47" s="815" t="s">
        <v>1610</v>
      </c>
      <c r="H47" s="832">
        <v>4</v>
      </c>
      <c r="I47" s="832">
        <v>1752</v>
      </c>
      <c r="J47" s="815">
        <v>0.26666666666666666</v>
      </c>
      <c r="K47" s="815">
        <v>438</v>
      </c>
      <c r="L47" s="832">
        <v>15</v>
      </c>
      <c r="M47" s="832">
        <v>6570</v>
      </c>
      <c r="N47" s="815">
        <v>1</v>
      </c>
      <c r="O47" s="815">
        <v>438</v>
      </c>
      <c r="P47" s="832">
        <v>5</v>
      </c>
      <c r="Q47" s="832">
        <v>2200</v>
      </c>
      <c r="R47" s="820">
        <v>0.33485540334855401</v>
      </c>
      <c r="S47" s="833">
        <v>440</v>
      </c>
    </row>
    <row r="48" spans="1:19" ht="14.45" customHeight="1" x14ac:dyDescent="0.2">
      <c r="A48" s="814" t="s">
        <v>1512</v>
      </c>
      <c r="B48" s="815" t="s">
        <v>1513</v>
      </c>
      <c r="C48" s="815" t="s">
        <v>556</v>
      </c>
      <c r="D48" s="815" t="s">
        <v>789</v>
      </c>
      <c r="E48" s="815" t="s">
        <v>1564</v>
      </c>
      <c r="F48" s="815" t="s">
        <v>1611</v>
      </c>
      <c r="G48" s="815" t="s">
        <v>1612</v>
      </c>
      <c r="H48" s="832">
        <v>120</v>
      </c>
      <c r="I48" s="832">
        <v>161160</v>
      </c>
      <c r="J48" s="815">
        <v>1.8991055962102732</v>
      </c>
      <c r="K48" s="815">
        <v>1343</v>
      </c>
      <c r="L48" s="832">
        <v>63</v>
      </c>
      <c r="M48" s="832">
        <v>84861</v>
      </c>
      <c r="N48" s="815">
        <v>1</v>
      </c>
      <c r="O48" s="815">
        <v>1347</v>
      </c>
      <c r="P48" s="832">
        <v>60</v>
      </c>
      <c r="Q48" s="832">
        <v>81060</v>
      </c>
      <c r="R48" s="820">
        <v>0.95520910665676817</v>
      </c>
      <c r="S48" s="833">
        <v>1351</v>
      </c>
    </row>
    <row r="49" spans="1:19" ht="14.45" customHeight="1" x14ac:dyDescent="0.2">
      <c r="A49" s="814" t="s">
        <v>1512</v>
      </c>
      <c r="B49" s="815" t="s">
        <v>1513</v>
      </c>
      <c r="C49" s="815" t="s">
        <v>556</v>
      </c>
      <c r="D49" s="815" t="s">
        <v>789</v>
      </c>
      <c r="E49" s="815" t="s">
        <v>1564</v>
      </c>
      <c r="F49" s="815" t="s">
        <v>1613</v>
      </c>
      <c r="G49" s="815" t="s">
        <v>1614</v>
      </c>
      <c r="H49" s="832">
        <v>10</v>
      </c>
      <c r="I49" s="832">
        <v>5100</v>
      </c>
      <c r="J49" s="815">
        <v>1.2451171875</v>
      </c>
      <c r="K49" s="815">
        <v>510</v>
      </c>
      <c r="L49" s="832">
        <v>8</v>
      </c>
      <c r="M49" s="832">
        <v>4096</v>
      </c>
      <c r="N49" s="815">
        <v>1</v>
      </c>
      <c r="O49" s="815">
        <v>512</v>
      </c>
      <c r="P49" s="832">
        <v>5</v>
      </c>
      <c r="Q49" s="832">
        <v>2570</v>
      </c>
      <c r="R49" s="820">
        <v>0.62744140625</v>
      </c>
      <c r="S49" s="833">
        <v>514</v>
      </c>
    </row>
    <row r="50" spans="1:19" ht="14.45" customHeight="1" x14ac:dyDescent="0.2">
      <c r="A50" s="814" t="s">
        <v>1512</v>
      </c>
      <c r="B50" s="815" t="s">
        <v>1513</v>
      </c>
      <c r="C50" s="815" t="s">
        <v>556</v>
      </c>
      <c r="D50" s="815" t="s">
        <v>789</v>
      </c>
      <c r="E50" s="815" t="s">
        <v>1564</v>
      </c>
      <c r="F50" s="815" t="s">
        <v>1615</v>
      </c>
      <c r="G50" s="815" t="s">
        <v>1616</v>
      </c>
      <c r="H50" s="832">
        <v>3</v>
      </c>
      <c r="I50" s="832">
        <v>6999</v>
      </c>
      <c r="J50" s="815">
        <v>0.99615713065755762</v>
      </c>
      <c r="K50" s="815">
        <v>2333</v>
      </c>
      <c r="L50" s="832">
        <v>3</v>
      </c>
      <c r="M50" s="832">
        <v>7026</v>
      </c>
      <c r="N50" s="815">
        <v>1</v>
      </c>
      <c r="O50" s="815">
        <v>2342</v>
      </c>
      <c r="P50" s="832">
        <v>4</v>
      </c>
      <c r="Q50" s="832">
        <v>9404</v>
      </c>
      <c r="R50" s="820">
        <v>1.3384571591232566</v>
      </c>
      <c r="S50" s="833">
        <v>2351</v>
      </c>
    </row>
    <row r="51" spans="1:19" ht="14.45" customHeight="1" x14ac:dyDescent="0.2">
      <c r="A51" s="814" t="s">
        <v>1512</v>
      </c>
      <c r="B51" s="815" t="s">
        <v>1513</v>
      </c>
      <c r="C51" s="815" t="s">
        <v>556</v>
      </c>
      <c r="D51" s="815" t="s">
        <v>789</v>
      </c>
      <c r="E51" s="815" t="s">
        <v>1564</v>
      </c>
      <c r="F51" s="815" t="s">
        <v>1617</v>
      </c>
      <c r="G51" s="815" t="s">
        <v>1618</v>
      </c>
      <c r="H51" s="832"/>
      <c r="I51" s="832"/>
      <c r="J51" s="815"/>
      <c r="K51" s="815"/>
      <c r="L51" s="832">
        <v>2</v>
      </c>
      <c r="M51" s="832">
        <v>5316</v>
      </c>
      <c r="N51" s="815">
        <v>1</v>
      </c>
      <c r="O51" s="815">
        <v>2658</v>
      </c>
      <c r="P51" s="832">
        <v>1</v>
      </c>
      <c r="Q51" s="832">
        <v>2667</v>
      </c>
      <c r="R51" s="820">
        <v>0.50169300225733637</v>
      </c>
      <c r="S51" s="833">
        <v>2667</v>
      </c>
    </row>
    <row r="52" spans="1:19" ht="14.45" customHeight="1" x14ac:dyDescent="0.2">
      <c r="A52" s="814" t="s">
        <v>1512</v>
      </c>
      <c r="B52" s="815" t="s">
        <v>1513</v>
      </c>
      <c r="C52" s="815" t="s">
        <v>556</v>
      </c>
      <c r="D52" s="815" t="s">
        <v>789</v>
      </c>
      <c r="E52" s="815" t="s">
        <v>1564</v>
      </c>
      <c r="F52" s="815" t="s">
        <v>1619</v>
      </c>
      <c r="G52" s="815" t="s">
        <v>1620</v>
      </c>
      <c r="H52" s="832"/>
      <c r="I52" s="832"/>
      <c r="J52" s="815"/>
      <c r="K52" s="815"/>
      <c r="L52" s="832"/>
      <c r="M52" s="832"/>
      <c r="N52" s="815"/>
      <c r="O52" s="815"/>
      <c r="P52" s="832">
        <v>11</v>
      </c>
      <c r="Q52" s="832">
        <v>3960</v>
      </c>
      <c r="R52" s="820"/>
      <c r="S52" s="833">
        <v>360</v>
      </c>
    </row>
    <row r="53" spans="1:19" ht="14.45" customHeight="1" x14ac:dyDescent="0.2">
      <c r="A53" s="814" t="s">
        <v>1512</v>
      </c>
      <c r="B53" s="815" t="s">
        <v>1513</v>
      </c>
      <c r="C53" s="815" t="s">
        <v>556</v>
      </c>
      <c r="D53" s="815" t="s">
        <v>789</v>
      </c>
      <c r="E53" s="815" t="s">
        <v>1564</v>
      </c>
      <c r="F53" s="815" t="s">
        <v>1623</v>
      </c>
      <c r="G53" s="815" t="s">
        <v>1624</v>
      </c>
      <c r="H53" s="832"/>
      <c r="I53" s="832"/>
      <c r="J53" s="815"/>
      <c r="K53" s="815"/>
      <c r="L53" s="832">
        <v>4</v>
      </c>
      <c r="M53" s="832">
        <v>4228</v>
      </c>
      <c r="N53" s="815">
        <v>1</v>
      </c>
      <c r="O53" s="815">
        <v>1057</v>
      </c>
      <c r="P53" s="832">
        <v>3</v>
      </c>
      <c r="Q53" s="832">
        <v>3216</v>
      </c>
      <c r="R53" s="820">
        <v>0.76064333017975405</v>
      </c>
      <c r="S53" s="833">
        <v>1072</v>
      </c>
    </row>
    <row r="54" spans="1:19" ht="14.45" customHeight="1" x14ac:dyDescent="0.2">
      <c r="A54" s="814" t="s">
        <v>1512</v>
      </c>
      <c r="B54" s="815" t="s">
        <v>1513</v>
      </c>
      <c r="C54" s="815" t="s">
        <v>556</v>
      </c>
      <c r="D54" s="815" t="s">
        <v>789</v>
      </c>
      <c r="E54" s="815" t="s">
        <v>1564</v>
      </c>
      <c r="F54" s="815" t="s">
        <v>1625</v>
      </c>
      <c r="G54" s="815" t="s">
        <v>1626</v>
      </c>
      <c r="H54" s="832">
        <v>2</v>
      </c>
      <c r="I54" s="832">
        <v>1052</v>
      </c>
      <c r="J54" s="815"/>
      <c r="K54" s="815">
        <v>526</v>
      </c>
      <c r="L54" s="832"/>
      <c r="M54" s="832"/>
      <c r="N54" s="815"/>
      <c r="O54" s="815"/>
      <c r="P54" s="832"/>
      <c r="Q54" s="832"/>
      <c r="R54" s="820"/>
      <c r="S54" s="833"/>
    </row>
    <row r="55" spans="1:19" ht="14.45" customHeight="1" x14ac:dyDescent="0.2">
      <c r="A55" s="814" t="s">
        <v>1512</v>
      </c>
      <c r="B55" s="815" t="s">
        <v>1513</v>
      </c>
      <c r="C55" s="815" t="s">
        <v>556</v>
      </c>
      <c r="D55" s="815" t="s">
        <v>789</v>
      </c>
      <c r="E55" s="815" t="s">
        <v>1564</v>
      </c>
      <c r="F55" s="815" t="s">
        <v>1633</v>
      </c>
      <c r="G55" s="815" t="s">
        <v>1634</v>
      </c>
      <c r="H55" s="832">
        <v>3</v>
      </c>
      <c r="I55" s="832">
        <v>2157</v>
      </c>
      <c r="J55" s="815">
        <v>0.99584487534626043</v>
      </c>
      <c r="K55" s="815">
        <v>719</v>
      </c>
      <c r="L55" s="832">
        <v>3</v>
      </c>
      <c r="M55" s="832">
        <v>2166</v>
      </c>
      <c r="N55" s="815">
        <v>1</v>
      </c>
      <c r="O55" s="815">
        <v>722</v>
      </c>
      <c r="P55" s="832">
        <v>5</v>
      </c>
      <c r="Q55" s="832">
        <v>3620</v>
      </c>
      <c r="R55" s="820">
        <v>1.6712834718374885</v>
      </c>
      <c r="S55" s="833">
        <v>724</v>
      </c>
    </row>
    <row r="56" spans="1:19" ht="14.45" customHeight="1" x14ac:dyDescent="0.2">
      <c r="A56" s="814" t="s">
        <v>1512</v>
      </c>
      <c r="B56" s="815" t="s">
        <v>1513</v>
      </c>
      <c r="C56" s="815" t="s">
        <v>556</v>
      </c>
      <c r="D56" s="815" t="s">
        <v>789</v>
      </c>
      <c r="E56" s="815" t="s">
        <v>1564</v>
      </c>
      <c r="F56" s="815" t="s">
        <v>1637</v>
      </c>
      <c r="G56" s="815" t="s">
        <v>1638</v>
      </c>
      <c r="H56" s="832">
        <v>1</v>
      </c>
      <c r="I56" s="832">
        <v>628</v>
      </c>
      <c r="J56" s="815"/>
      <c r="K56" s="815">
        <v>628</v>
      </c>
      <c r="L56" s="832"/>
      <c r="M56" s="832"/>
      <c r="N56" s="815"/>
      <c r="O56" s="815"/>
      <c r="P56" s="832"/>
      <c r="Q56" s="832"/>
      <c r="R56" s="820"/>
      <c r="S56" s="833"/>
    </row>
    <row r="57" spans="1:19" ht="14.45" customHeight="1" x14ac:dyDescent="0.2">
      <c r="A57" s="814" t="s">
        <v>1512</v>
      </c>
      <c r="B57" s="815" t="s">
        <v>1513</v>
      </c>
      <c r="C57" s="815" t="s">
        <v>556</v>
      </c>
      <c r="D57" s="815" t="s">
        <v>789</v>
      </c>
      <c r="E57" s="815" t="s">
        <v>1564</v>
      </c>
      <c r="F57" s="815" t="s">
        <v>1641</v>
      </c>
      <c r="G57" s="815" t="s">
        <v>1642</v>
      </c>
      <c r="H57" s="832"/>
      <c r="I57" s="832"/>
      <c r="J57" s="815"/>
      <c r="K57" s="815"/>
      <c r="L57" s="832"/>
      <c r="M57" s="832"/>
      <c r="N57" s="815"/>
      <c r="O57" s="815"/>
      <c r="P57" s="832">
        <v>1</v>
      </c>
      <c r="Q57" s="832">
        <v>676</v>
      </c>
      <c r="R57" s="820"/>
      <c r="S57" s="833">
        <v>676</v>
      </c>
    </row>
    <row r="58" spans="1:19" ht="14.45" customHeight="1" x14ac:dyDescent="0.2">
      <c r="A58" s="814" t="s">
        <v>1512</v>
      </c>
      <c r="B58" s="815" t="s">
        <v>1513</v>
      </c>
      <c r="C58" s="815" t="s">
        <v>556</v>
      </c>
      <c r="D58" s="815" t="s">
        <v>790</v>
      </c>
      <c r="E58" s="815" t="s">
        <v>1564</v>
      </c>
      <c r="F58" s="815" t="s">
        <v>1565</v>
      </c>
      <c r="G58" s="815" t="s">
        <v>1566</v>
      </c>
      <c r="H58" s="832"/>
      <c r="I58" s="832"/>
      <c r="J58" s="815"/>
      <c r="K58" s="815"/>
      <c r="L58" s="832">
        <v>4</v>
      </c>
      <c r="M58" s="832">
        <v>152</v>
      </c>
      <c r="N58" s="815">
        <v>1</v>
      </c>
      <c r="O58" s="815">
        <v>38</v>
      </c>
      <c r="P58" s="832">
        <v>2</v>
      </c>
      <c r="Q58" s="832">
        <v>76</v>
      </c>
      <c r="R58" s="820">
        <v>0.5</v>
      </c>
      <c r="S58" s="833">
        <v>38</v>
      </c>
    </row>
    <row r="59" spans="1:19" ht="14.45" customHeight="1" x14ac:dyDescent="0.2">
      <c r="A59" s="814" t="s">
        <v>1512</v>
      </c>
      <c r="B59" s="815" t="s">
        <v>1513</v>
      </c>
      <c r="C59" s="815" t="s">
        <v>556</v>
      </c>
      <c r="D59" s="815" t="s">
        <v>791</v>
      </c>
      <c r="E59" s="815" t="s">
        <v>1517</v>
      </c>
      <c r="F59" s="815" t="s">
        <v>1518</v>
      </c>
      <c r="G59" s="815" t="s">
        <v>1519</v>
      </c>
      <c r="H59" s="832"/>
      <c r="I59" s="832"/>
      <c r="J59" s="815"/>
      <c r="K59" s="815"/>
      <c r="L59" s="832">
        <v>600</v>
      </c>
      <c r="M59" s="832">
        <v>15852</v>
      </c>
      <c r="N59" s="815">
        <v>1</v>
      </c>
      <c r="O59" s="815">
        <v>26.42</v>
      </c>
      <c r="P59" s="832"/>
      <c r="Q59" s="832"/>
      <c r="R59" s="820"/>
      <c r="S59" s="833"/>
    </row>
    <row r="60" spans="1:19" ht="14.45" customHeight="1" x14ac:dyDescent="0.2">
      <c r="A60" s="814" t="s">
        <v>1512</v>
      </c>
      <c r="B60" s="815" t="s">
        <v>1513</v>
      </c>
      <c r="C60" s="815" t="s">
        <v>556</v>
      </c>
      <c r="D60" s="815" t="s">
        <v>791</v>
      </c>
      <c r="E60" s="815" t="s">
        <v>1517</v>
      </c>
      <c r="F60" s="815" t="s">
        <v>1520</v>
      </c>
      <c r="G60" s="815" t="s">
        <v>1521</v>
      </c>
      <c r="H60" s="832"/>
      <c r="I60" s="832"/>
      <c r="J60" s="815"/>
      <c r="K60" s="815"/>
      <c r="L60" s="832">
        <v>3368</v>
      </c>
      <c r="M60" s="832">
        <v>8958.880000000001</v>
      </c>
      <c r="N60" s="815">
        <v>1</v>
      </c>
      <c r="O60" s="815">
        <v>2.66</v>
      </c>
      <c r="P60" s="832">
        <v>2293</v>
      </c>
      <c r="Q60" s="832">
        <v>5709.57</v>
      </c>
      <c r="R60" s="820">
        <v>0.63730845820013204</v>
      </c>
      <c r="S60" s="833">
        <v>2.4899999999999998</v>
      </c>
    </row>
    <row r="61" spans="1:19" ht="14.45" customHeight="1" x14ac:dyDescent="0.2">
      <c r="A61" s="814" t="s">
        <v>1512</v>
      </c>
      <c r="B61" s="815" t="s">
        <v>1513</v>
      </c>
      <c r="C61" s="815" t="s">
        <v>556</v>
      </c>
      <c r="D61" s="815" t="s">
        <v>791</v>
      </c>
      <c r="E61" s="815" t="s">
        <v>1517</v>
      </c>
      <c r="F61" s="815" t="s">
        <v>1522</v>
      </c>
      <c r="G61" s="815" t="s">
        <v>1523</v>
      </c>
      <c r="H61" s="832">
        <v>720</v>
      </c>
      <c r="I61" s="832">
        <v>5176.8</v>
      </c>
      <c r="J61" s="815">
        <v>1.5827562485668425</v>
      </c>
      <c r="K61" s="815">
        <v>7.19</v>
      </c>
      <c r="L61" s="832">
        <v>445</v>
      </c>
      <c r="M61" s="832">
        <v>3270.75</v>
      </c>
      <c r="N61" s="815">
        <v>1</v>
      </c>
      <c r="O61" s="815">
        <v>7.35</v>
      </c>
      <c r="P61" s="832">
        <v>4336</v>
      </c>
      <c r="Q61" s="832">
        <v>30885.350000000002</v>
      </c>
      <c r="R61" s="820">
        <v>9.4428953603913488</v>
      </c>
      <c r="S61" s="833">
        <v>7.1230050738007389</v>
      </c>
    </row>
    <row r="62" spans="1:19" ht="14.45" customHeight="1" x14ac:dyDescent="0.2">
      <c r="A62" s="814" t="s">
        <v>1512</v>
      </c>
      <c r="B62" s="815" t="s">
        <v>1513</v>
      </c>
      <c r="C62" s="815" t="s">
        <v>556</v>
      </c>
      <c r="D62" s="815" t="s">
        <v>791</v>
      </c>
      <c r="E62" s="815" t="s">
        <v>1517</v>
      </c>
      <c r="F62" s="815" t="s">
        <v>1526</v>
      </c>
      <c r="G62" s="815" t="s">
        <v>1527</v>
      </c>
      <c r="H62" s="832"/>
      <c r="I62" s="832"/>
      <c r="J62" s="815"/>
      <c r="K62" s="815"/>
      <c r="L62" s="832">
        <v>1680</v>
      </c>
      <c r="M62" s="832">
        <v>9021.6</v>
      </c>
      <c r="N62" s="815">
        <v>1</v>
      </c>
      <c r="O62" s="815">
        <v>5.37</v>
      </c>
      <c r="P62" s="832">
        <v>8987</v>
      </c>
      <c r="Q62" s="832">
        <v>46528.26</v>
      </c>
      <c r="R62" s="820">
        <v>5.1574288374567701</v>
      </c>
      <c r="S62" s="833">
        <v>5.177284967174808</v>
      </c>
    </row>
    <row r="63" spans="1:19" ht="14.45" customHeight="1" x14ac:dyDescent="0.2">
      <c r="A63" s="814" t="s">
        <v>1512</v>
      </c>
      <c r="B63" s="815" t="s">
        <v>1513</v>
      </c>
      <c r="C63" s="815" t="s">
        <v>556</v>
      </c>
      <c r="D63" s="815" t="s">
        <v>791</v>
      </c>
      <c r="E63" s="815" t="s">
        <v>1517</v>
      </c>
      <c r="F63" s="815" t="s">
        <v>1528</v>
      </c>
      <c r="G63" s="815" t="s">
        <v>1529</v>
      </c>
      <c r="H63" s="832">
        <v>209.5</v>
      </c>
      <c r="I63" s="832">
        <v>1914.83</v>
      </c>
      <c r="J63" s="815">
        <v>1.6907095429822703</v>
      </c>
      <c r="K63" s="815">
        <v>9.1399999999999988</v>
      </c>
      <c r="L63" s="832">
        <v>121</v>
      </c>
      <c r="M63" s="832">
        <v>1132.56</v>
      </c>
      <c r="N63" s="815">
        <v>1</v>
      </c>
      <c r="O63" s="815">
        <v>9.36</v>
      </c>
      <c r="P63" s="832">
        <v>232</v>
      </c>
      <c r="Q63" s="832">
        <v>2152.96</v>
      </c>
      <c r="R63" s="820">
        <v>1.9009677191495375</v>
      </c>
      <c r="S63" s="833">
        <v>9.2799999999999994</v>
      </c>
    </row>
    <row r="64" spans="1:19" ht="14.45" customHeight="1" x14ac:dyDescent="0.2">
      <c r="A64" s="814" t="s">
        <v>1512</v>
      </c>
      <c r="B64" s="815" t="s">
        <v>1513</v>
      </c>
      <c r="C64" s="815" t="s">
        <v>556</v>
      </c>
      <c r="D64" s="815" t="s">
        <v>791</v>
      </c>
      <c r="E64" s="815" t="s">
        <v>1517</v>
      </c>
      <c r="F64" s="815" t="s">
        <v>1530</v>
      </c>
      <c r="G64" s="815" t="s">
        <v>1531</v>
      </c>
      <c r="H64" s="832"/>
      <c r="I64" s="832"/>
      <c r="J64" s="815"/>
      <c r="K64" s="815"/>
      <c r="L64" s="832">
        <v>159</v>
      </c>
      <c r="M64" s="832">
        <v>1494.6</v>
      </c>
      <c r="N64" s="815">
        <v>1</v>
      </c>
      <c r="O64" s="815">
        <v>9.3999999999999986</v>
      </c>
      <c r="P64" s="832">
        <v>742</v>
      </c>
      <c r="Q64" s="832">
        <v>6903.68</v>
      </c>
      <c r="R64" s="820">
        <v>4.6190820286364254</v>
      </c>
      <c r="S64" s="833">
        <v>9.3041509433962268</v>
      </c>
    </row>
    <row r="65" spans="1:19" ht="14.45" customHeight="1" x14ac:dyDescent="0.2">
      <c r="A65" s="814" t="s">
        <v>1512</v>
      </c>
      <c r="B65" s="815" t="s">
        <v>1513</v>
      </c>
      <c r="C65" s="815" t="s">
        <v>556</v>
      </c>
      <c r="D65" s="815" t="s">
        <v>791</v>
      </c>
      <c r="E65" s="815" t="s">
        <v>1517</v>
      </c>
      <c r="F65" s="815" t="s">
        <v>1532</v>
      </c>
      <c r="G65" s="815" t="s">
        <v>1533</v>
      </c>
      <c r="H65" s="832">
        <v>100</v>
      </c>
      <c r="I65" s="832">
        <v>1011</v>
      </c>
      <c r="J65" s="815"/>
      <c r="K65" s="815">
        <v>10.11</v>
      </c>
      <c r="L65" s="832"/>
      <c r="M65" s="832"/>
      <c r="N65" s="815"/>
      <c r="O65" s="815"/>
      <c r="P65" s="832">
        <v>247.5</v>
      </c>
      <c r="Q65" s="832">
        <v>2550.6799999999998</v>
      </c>
      <c r="R65" s="820"/>
      <c r="S65" s="833">
        <v>10.305777777777777</v>
      </c>
    </row>
    <row r="66" spans="1:19" ht="14.45" customHeight="1" x14ac:dyDescent="0.2">
      <c r="A66" s="814" t="s">
        <v>1512</v>
      </c>
      <c r="B66" s="815" t="s">
        <v>1513</v>
      </c>
      <c r="C66" s="815" t="s">
        <v>556</v>
      </c>
      <c r="D66" s="815" t="s">
        <v>791</v>
      </c>
      <c r="E66" s="815" t="s">
        <v>1517</v>
      </c>
      <c r="F66" s="815" t="s">
        <v>1538</v>
      </c>
      <c r="G66" s="815" t="s">
        <v>1539</v>
      </c>
      <c r="H66" s="832"/>
      <c r="I66" s="832"/>
      <c r="J66" s="815"/>
      <c r="K66" s="815"/>
      <c r="L66" s="832"/>
      <c r="M66" s="832"/>
      <c r="N66" s="815"/>
      <c r="O66" s="815"/>
      <c r="P66" s="832">
        <v>1365</v>
      </c>
      <c r="Q66" s="832">
        <v>27381.9</v>
      </c>
      <c r="R66" s="820"/>
      <c r="S66" s="833">
        <v>20.060000000000002</v>
      </c>
    </row>
    <row r="67" spans="1:19" ht="14.45" customHeight="1" x14ac:dyDescent="0.2">
      <c r="A67" s="814" t="s">
        <v>1512</v>
      </c>
      <c r="B67" s="815" t="s">
        <v>1513</v>
      </c>
      <c r="C67" s="815" t="s">
        <v>556</v>
      </c>
      <c r="D67" s="815" t="s">
        <v>791</v>
      </c>
      <c r="E67" s="815" t="s">
        <v>1517</v>
      </c>
      <c r="F67" s="815" t="s">
        <v>1542</v>
      </c>
      <c r="G67" s="815" t="s">
        <v>1543</v>
      </c>
      <c r="H67" s="832">
        <v>4</v>
      </c>
      <c r="I67" s="832">
        <v>8111.56</v>
      </c>
      <c r="J67" s="815"/>
      <c r="K67" s="815">
        <v>2027.89</v>
      </c>
      <c r="L67" s="832"/>
      <c r="M67" s="832"/>
      <c r="N67" s="815"/>
      <c r="O67" s="815"/>
      <c r="P67" s="832">
        <v>20</v>
      </c>
      <c r="Q67" s="832">
        <v>36911.479999999989</v>
      </c>
      <c r="R67" s="820"/>
      <c r="S67" s="833">
        <v>1845.5739999999994</v>
      </c>
    </row>
    <row r="68" spans="1:19" ht="14.45" customHeight="1" x14ac:dyDescent="0.2">
      <c r="A68" s="814" t="s">
        <v>1512</v>
      </c>
      <c r="B68" s="815" t="s">
        <v>1513</v>
      </c>
      <c r="C68" s="815" t="s">
        <v>556</v>
      </c>
      <c r="D68" s="815" t="s">
        <v>791</v>
      </c>
      <c r="E68" s="815" t="s">
        <v>1517</v>
      </c>
      <c r="F68" s="815" t="s">
        <v>1546</v>
      </c>
      <c r="G68" s="815" t="s">
        <v>1547</v>
      </c>
      <c r="H68" s="832">
        <v>3602</v>
      </c>
      <c r="I68" s="832">
        <v>13507.5</v>
      </c>
      <c r="J68" s="815">
        <v>0.21953276860766735</v>
      </c>
      <c r="K68" s="815">
        <v>3.75</v>
      </c>
      <c r="L68" s="832">
        <v>15940</v>
      </c>
      <c r="M68" s="832">
        <v>61528.4</v>
      </c>
      <c r="N68" s="815">
        <v>1</v>
      </c>
      <c r="O68" s="815">
        <v>3.86</v>
      </c>
      <c r="P68" s="832">
        <v>41212</v>
      </c>
      <c r="Q68" s="832">
        <v>150835.91999999998</v>
      </c>
      <c r="R68" s="820">
        <v>2.4514845177186468</v>
      </c>
      <c r="S68" s="833">
        <v>3.6599999999999997</v>
      </c>
    </row>
    <row r="69" spans="1:19" ht="14.45" customHeight="1" x14ac:dyDescent="0.2">
      <c r="A69" s="814" t="s">
        <v>1512</v>
      </c>
      <c r="B69" s="815" t="s">
        <v>1513</v>
      </c>
      <c r="C69" s="815" t="s">
        <v>556</v>
      </c>
      <c r="D69" s="815" t="s">
        <v>791</v>
      </c>
      <c r="E69" s="815" t="s">
        <v>1517</v>
      </c>
      <c r="F69" s="815" t="s">
        <v>1548</v>
      </c>
      <c r="G69" s="815" t="s">
        <v>1549</v>
      </c>
      <c r="H69" s="832"/>
      <c r="I69" s="832"/>
      <c r="J69" s="815"/>
      <c r="K69" s="815"/>
      <c r="L69" s="832">
        <v>947</v>
      </c>
      <c r="M69" s="832">
        <v>141860.6</v>
      </c>
      <c r="N69" s="815">
        <v>1</v>
      </c>
      <c r="O69" s="815">
        <v>149.80000000000001</v>
      </c>
      <c r="P69" s="832">
        <v>480</v>
      </c>
      <c r="Q69" s="832">
        <v>74774.399999999994</v>
      </c>
      <c r="R69" s="820">
        <v>0.52709772833330737</v>
      </c>
      <c r="S69" s="833">
        <v>155.78</v>
      </c>
    </row>
    <row r="70" spans="1:19" ht="14.45" customHeight="1" x14ac:dyDescent="0.2">
      <c r="A70" s="814" t="s">
        <v>1512</v>
      </c>
      <c r="B70" s="815" t="s">
        <v>1513</v>
      </c>
      <c r="C70" s="815" t="s">
        <v>556</v>
      </c>
      <c r="D70" s="815" t="s">
        <v>791</v>
      </c>
      <c r="E70" s="815" t="s">
        <v>1517</v>
      </c>
      <c r="F70" s="815" t="s">
        <v>1550</v>
      </c>
      <c r="G70" s="815" t="s">
        <v>1551</v>
      </c>
      <c r="H70" s="832">
        <v>796</v>
      </c>
      <c r="I70" s="832">
        <v>16509.04</v>
      </c>
      <c r="J70" s="815">
        <v>0.90039404756385899</v>
      </c>
      <c r="K70" s="815">
        <v>20.740000000000002</v>
      </c>
      <c r="L70" s="832">
        <v>901</v>
      </c>
      <c r="M70" s="832">
        <v>18335.349999999999</v>
      </c>
      <c r="N70" s="815">
        <v>1</v>
      </c>
      <c r="O70" s="815">
        <v>20.349999999999998</v>
      </c>
      <c r="P70" s="832">
        <v>2607</v>
      </c>
      <c r="Q70" s="832">
        <v>53571.360000000008</v>
      </c>
      <c r="R70" s="820">
        <v>2.921752789011391</v>
      </c>
      <c r="S70" s="833">
        <v>20.549044879171465</v>
      </c>
    </row>
    <row r="71" spans="1:19" ht="14.45" customHeight="1" x14ac:dyDescent="0.2">
      <c r="A71" s="814" t="s">
        <v>1512</v>
      </c>
      <c r="B71" s="815" t="s">
        <v>1513</v>
      </c>
      <c r="C71" s="815" t="s">
        <v>556</v>
      </c>
      <c r="D71" s="815" t="s">
        <v>791</v>
      </c>
      <c r="E71" s="815" t="s">
        <v>1517</v>
      </c>
      <c r="F71" s="815" t="s">
        <v>1554</v>
      </c>
      <c r="G71" s="815" t="s">
        <v>1555</v>
      </c>
      <c r="H71" s="832"/>
      <c r="I71" s="832"/>
      <c r="J71" s="815"/>
      <c r="K71" s="815"/>
      <c r="L71" s="832">
        <v>3212</v>
      </c>
      <c r="M71" s="832">
        <v>61349.2</v>
      </c>
      <c r="N71" s="815">
        <v>1</v>
      </c>
      <c r="O71" s="815">
        <v>19.099999999999998</v>
      </c>
      <c r="P71" s="832">
        <v>2145</v>
      </c>
      <c r="Q71" s="832">
        <v>41705.449999999997</v>
      </c>
      <c r="R71" s="820">
        <v>0.67980430062657704</v>
      </c>
      <c r="S71" s="833">
        <v>19.443100233100232</v>
      </c>
    </row>
    <row r="72" spans="1:19" ht="14.45" customHeight="1" x14ac:dyDescent="0.2">
      <c r="A72" s="814" t="s">
        <v>1512</v>
      </c>
      <c r="B72" s="815" t="s">
        <v>1513</v>
      </c>
      <c r="C72" s="815" t="s">
        <v>556</v>
      </c>
      <c r="D72" s="815" t="s">
        <v>791</v>
      </c>
      <c r="E72" s="815" t="s">
        <v>1564</v>
      </c>
      <c r="F72" s="815" t="s">
        <v>1565</v>
      </c>
      <c r="G72" s="815" t="s">
        <v>1566</v>
      </c>
      <c r="H72" s="832">
        <v>7</v>
      </c>
      <c r="I72" s="832">
        <v>259</v>
      </c>
      <c r="J72" s="815">
        <v>1.7039473684210527</v>
      </c>
      <c r="K72" s="815">
        <v>37</v>
      </c>
      <c r="L72" s="832">
        <v>4</v>
      </c>
      <c r="M72" s="832">
        <v>152</v>
      </c>
      <c r="N72" s="815">
        <v>1</v>
      </c>
      <c r="O72" s="815">
        <v>38</v>
      </c>
      <c r="P72" s="832">
        <v>15</v>
      </c>
      <c r="Q72" s="832">
        <v>570</v>
      </c>
      <c r="R72" s="820">
        <v>3.75</v>
      </c>
      <c r="S72" s="833">
        <v>38</v>
      </c>
    </row>
    <row r="73" spans="1:19" ht="14.45" customHeight="1" x14ac:dyDescent="0.2">
      <c r="A73" s="814" t="s">
        <v>1512</v>
      </c>
      <c r="B73" s="815" t="s">
        <v>1513</v>
      </c>
      <c r="C73" s="815" t="s">
        <v>556</v>
      </c>
      <c r="D73" s="815" t="s">
        <v>791</v>
      </c>
      <c r="E73" s="815" t="s">
        <v>1564</v>
      </c>
      <c r="F73" s="815" t="s">
        <v>1569</v>
      </c>
      <c r="G73" s="815" t="s">
        <v>1570</v>
      </c>
      <c r="H73" s="832">
        <v>128</v>
      </c>
      <c r="I73" s="832">
        <v>22784</v>
      </c>
      <c r="J73" s="815">
        <v>0.76677660362118871</v>
      </c>
      <c r="K73" s="815">
        <v>178</v>
      </c>
      <c r="L73" s="832">
        <v>166</v>
      </c>
      <c r="M73" s="832">
        <v>29714</v>
      </c>
      <c r="N73" s="815">
        <v>1</v>
      </c>
      <c r="O73" s="815">
        <v>179</v>
      </c>
      <c r="P73" s="832">
        <v>108</v>
      </c>
      <c r="Q73" s="832">
        <v>19440</v>
      </c>
      <c r="R73" s="820">
        <v>0.65423705997173054</v>
      </c>
      <c r="S73" s="833">
        <v>180</v>
      </c>
    </row>
    <row r="74" spans="1:19" ht="14.45" customHeight="1" x14ac:dyDescent="0.2">
      <c r="A74" s="814" t="s">
        <v>1512</v>
      </c>
      <c r="B74" s="815" t="s">
        <v>1513</v>
      </c>
      <c r="C74" s="815" t="s">
        <v>556</v>
      </c>
      <c r="D74" s="815" t="s">
        <v>791</v>
      </c>
      <c r="E74" s="815" t="s">
        <v>1564</v>
      </c>
      <c r="F74" s="815" t="s">
        <v>1573</v>
      </c>
      <c r="G74" s="815" t="s">
        <v>1574</v>
      </c>
      <c r="H74" s="832"/>
      <c r="I74" s="832"/>
      <c r="J74" s="815"/>
      <c r="K74" s="815"/>
      <c r="L74" s="832">
        <v>3</v>
      </c>
      <c r="M74" s="832">
        <v>957</v>
      </c>
      <c r="N74" s="815">
        <v>1</v>
      </c>
      <c r="O74" s="815">
        <v>319</v>
      </c>
      <c r="P74" s="832"/>
      <c r="Q74" s="832"/>
      <c r="R74" s="820"/>
      <c r="S74" s="833"/>
    </row>
    <row r="75" spans="1:19" ht="14.45" customHeight="1" x14ac:dyDescent="0.2">
      <c r="A75" s="814" t="s">
        <v>1512</v>
      </c>
      <c r="B75" s="815" t="s">
        <v>1513</v>
      </c>
      <c r="C75" s="815" t="s">
        <v>556</v>
      </c>
      <c r="D75" s="815" t="s">
        <v>791</v>
      </c>
      <c r="E75" s="815" t="s">
        <v>1564</v>
      </c>
      <c r="F75" s="815" t="s">
        <v>1575</v>
      </c>
      <c r="G75" s="815" t="s">
        <v>1576</v>
      </c>
      <c r="H75" s="832"/>
      <c r="I75" s="832"/>
      <c r="J75" s="815"/>
      <c r="K75" s="815"/>
      <c r="L75" s="832">
        <v>2</v>
      </c>
      <c r="M75" s="832">
        <v>4094</v>
      </c>
      <c r="N75" s="815">
        <v>1</v>
      </c>
      <c r="O75" s="815">
        <v>2047</v>
      </c>
      <c r="P75" s="832">
        <v>11</v>
      </c>
      <c r="Q75" s="832">
        <v>22572</v>
      </c>
      <c r="R75" s="820">
        <v>5.5134342940889107</v>
      </c>
      <c r="S75" s="833">
        <v>2052</v>
      </c>
    </row>
    <row r="76" spans="1:19" ht="14.45" customHeight="1" x14ac:dyDescent="0.2">
      <c r="A76" s="814" t="s">
        <v>1512</v>
      </c>
      <c r="B76" s="815" t="s">
        <v>1513</v>
      </c>
      <c r="C76" s="815" t="s">
        <v>556</v>
      </c>
      <c r="D76" s="815" t="s">
        <v>791</v>
      </c>
      <c r="E76" s="815" t="s">
        <v>1564</v>
      </c>
      <c r="F76" s="815" t="s">
        <v>1583</v>
      </c>
      <c r="G76" s="815" t="s">
        <v>1584</v>
      </c>
      <c r="H76" s="832">
        <v>5</v>
      </c>
      <c r="I76" s="832">
        <v>7160</v>
      </c>
      <c r="J76" s="815">
        <v>2.4913013221990257</v>
      </c>
      <c r="K76" s="815">
        <v>1432</v>
      </c>
      <c r="L76" s="832">
        <v>2</v>
      </c>
      <c r="M76" s="832">
        <v>2874</v>
      </c>
      <c r="N76" s="815">
        <v>1</v>
      </c>
      <c r="O76" s="815">
        <v>1437</v>
      </c>
      <c r="P76" s="832">
        <v>3</v>
      </c>
      <c r="Q76" s="832">
        <v>4323</v>
      </c>
      <c r="R76" s="820">
        <v>1.5041753653444676</v>
      </c>
      <c r="S76" s="833">
        <v>1441</v>
      </c>
    </row>
    <row r="77" spans="1:19" ht="14.45" customHeight="1" x14ac:dyDescent="0.2">
      <c r="A77" s="814" t="s">
        <v>1512</v>
      </c>
      <c r="B77" s="815" t="s">
        <v>1513</v>
      </c>
      <c r="C77" s="815" t="s">
        <v>556</v>
      </c>
      <c r="D77" s="815" t="s">
        <v>791</v>
      </c>
      <c r="E77" s="815" t="s">
        <v>1564</v>
      </c>
      <c r="F77" s="815" t="s">
        <v>1585</v>
      </c>
      <c r="G77" s="815" t="s">
        <v>1586</v>
      </c>
      <c r="H77" s="832">
        <v>1</v>
      </c>
      <c r="I77" s="832">
        <v>1914</v>
      </c>
      <c r="J77" s="815">
        <v>0.99687499999999996</v>
      </c>
      <c r="K77" s="815">
        <v>1914</v>
      </c>
      <c r="L77" s="832">
        <v>1</v>
      </c>
      <c r="M77" s="832">
        <v>1920</v>
      </c>
      <c r="N77" s="815">
        <v>1</v>
      </c>
      <c r="O77" s="815">
        <v>1920</v>
      </c>
      <c r="P77" s="832">
        <v>11</v>
      </c>
      <c r="Q77" s="832">
        <v>21175</v>
      </c>
      <c r="R77" s="820">
        <v>11.028645833333334</v>
      </c>
      <c r="S77" s="833">
        <v>1925</v>
      </c>
    </row>
    <row r="78" spans="1:19" ht="14.45" customHeight="1" x14ac:dyDescent="0.2">
      <c r="A78" s="814" t="s">
        <v>1512</v>
      </c>
      <c r="B78" s="815" t="s">
        <v>1513</v>
      </c>
      <c r="C78" s="815" t="s">
        <v>556</v>
      </c>
      <c r="D78" s="815" t="s">
        <v>791</v>
      </c>
      <c r="E78" s="815" t="s">
        <v>1564</v>
      </c>
      <c r="F78" s="815" t="s">
        <v>1587</v>
      </c>
      <c r="G78" s="815" t="s">
        <v>1588</v>
      </c>
      <c r="H78" s="832">
        <v>1</v>
      </c>
      <c r="I78" s="832">
        <v>1214</v>
      </c>
      <c r="J78" s="815">
        <v>0.99589827727645608</v>
      </c>
      <c r="K78" s="815">
        <v>1214</v>
      </c>
      <c r="L78" s="832">
        <v>1</v>
      </c>
      <c r="M78" s="832">
        <v>1219</v>
      </c>
      <c r="N78" s="815">
        <v>1</v>
      </c>
      <c r="O78" s="815">
        <v>1219</v>
      </c>
      <c r="P78" s="832">
        <v>5</v>
      </c>
      <c r="Q78" s="832">
        <v>6115</v>
      </c>
      <c r="R78" s="820">
        <v>5.0164068908941752</v>
      </c>
      <c r="S78" s="833">
        <v>1223</v>
      </c>
    </row>
    <row r="79" spans="1:19" ht="14.45" customHeight="1" x14ac:dyDescent="0.2">
      <c r="A79" s="814" t="s">
        <v>1512</v>
      </c>
      <c r="B79" s="815" t="s">
        <v>1513</v>
      </c>
      <c r="C79" s="815" t="s">
        <v>556</v>
      </c>
      <c r="D79" s="815" t="s">
        <v>791</v>
      </c>
      <c r="E79" s="815" t="s">
        <v>1564</v>
      </c>
      <c r="F79" s="815" t="s">
        <v>1589</v>
      </c>
      <c r="G79" s="815" t="s">
        <v>1590</v>
      </c>
      <c r="H79" s="832">
        <v>4</v>
      </c>
      <c r="I79" s="832">
        <v>2728</v>
      </c>
      <c r="J79" s="815"/>
      <c r="K79" s="815">
        <v>682</v>
      </c>
      <c r="L79" s="832"/>
      <c r="M79" s="832"/>
      <c r="N79" s="815"/>
      <c r="O79" s="815"/>
      <c r="P79" s="832">
        <v>19</v>
      </c>
      <c r="Q79" s="832">
        <v>13053</v>
      </c>
      <c r="R79" s="820"/>
      <c r="S79" s="833">
        <v>687</v>
      </c>
    </row>
    <row r="80" spans="1:19" ht="14.45" customHeight="1" x14ac:dyDescent="0.2">
      <c r="A80" s="814" t="s">
        <v>1512</v>
      </c>
      <c r="B80" s="815" t="s">
        <v>1513</v>
      </c>
      <c r="C80" s="815" t="s">
        <v>556</v>
      </c>
      <c r="D80" s="815" t="s">
        <v>791</v>
      </c>
      <c r="E80" s="815" t="s">
        <v>1564</v>
      </c>
      <c r="F80" s="815" t="s">
        <v>1591</v>
      </c>
      <c r="G80" s="815" t="s">
        <v>1592</v>
      </c>
      <c r="H80" s="832">
        <v>3</v>
      </c>
      <c r="I80" s="832">
        <v>2151</v>
      </c>
      <c r="J80" s="815">
        <v>0.49791666666666667</v>
      </c>
      <c r="K80" s="815">
        <v>717</v>
      </c>
      <c r="L80" s="832">
        <v>6</v>
      </c>
      <c r="M80" s="832">
        <v>4320</v>
      </c>
      <c r="N80" s="815">
        <v>1</v>
      </c>
      <c r="O80" s="815">
        <v>720</v>
      </c>
      <c r="P80" s="832">
        <v>3</v>
      </c>
      <c r="Q80" s="832">
        <v>2166</v>
      </c>
      <c r="R80" s="820">
        <v>0.50138888888888888</v>
      </c>
      <c r="S80" s="833">
        <v>722</v>
      </c>
    </row>
    <row r="81" spans="1:19" ht="14.45" customHeight="1" x14ac:dyDescent="0.2">
      <c r="A81" s="814" t="s">
        <v>1512</v>
      </c>
      <c r="B81" s="815" t="s">
        <v>1513</v>
      </c>
      <c r="C81" s="815" t="s">
        <v>556</v>
      </c>
      <c r="D81" s="815" t="s">
        <v>791</v>
      </c>
      <c r="E81" s="815" t="s">
        <v>1564</v>
      </c>
      <c r="F81" s="815" t="s">
        <v>1595</v>
      </c>
      <c r="G81" s="815" t="s">
        <v>1596</v>
      </c>
      <c r="H81" s="832">
        <v>12</v>
      </c>
      <c r="I81" s="832">
        <v>21912</v>
      </c>
      <c r="J81" s="815">
        <v>0.20283442408982774</v>
      </c>
      <c r="K81" s="815">
        <v>1826</v>
      </c>
      <c r="L81" s="832">
        <v>59</v>
      </c>
      <c r="M81" s="832">
        <v>108029</v>
      </c>
      <c r="N81" s="815">
        <v>1</v>
      </c>
      <c r="O81" s="815">
        <v>1831</v>
      </c>
      <c r="P81" s="832">
        <v>169</v>
      </c>
      <c r="Q81" s="832">
        <v>310115</v>
      </c>
      <c r="R81" s="820">
        <v>2.8706643586444383</v>
      </c>
      <c r="S81" s="833">
        <v>1835</v>
      </c>
    </row>
    <row r="82" spans="1:19" ht="14.45" customHeight="1" x14ac:dyDescent="0.2">
      <c r="A82" s="814" t="s">
        <v>1512</v>
      </c>
      <c r="B82" s="815" t="s">
        <v>1513</v>
      </c>
      <c r="C82" s="815" t="s">
        <v>556</v>
      </c>
      <c r="D82" s="815" t="s">
        <v>791</v>
      </c>
      <c r="E82" s="815" t="s">
        <v>1564</v>
      </c>
      <c r="F82" s="815" t="s">
        <v>1597</v>
      </c>
      <c r="G82" s="815" t="s">
        <v>1598</v>
      </c>
      <c r="H82" s="832"/>
      <c r="I82" s="832"/>
      <c r="J82" s="815"/>
      <c r="K82" s="815"/>
      <c r="L82" s="832">
        <v>6</v>
      </c>
      <c r="M82" s="832">
        <v>2586</v>
      </c>
      <c r="N82" s="815">
        <v>1</v>
      </c>
      <c r="O82" s="815">
        <v>431</v>
      </c>
      <c r="P82" s="832">
        <v>6</v>
      </c>
      <c r="Q82" s="832">
        <v>2598</v>
      </c>
      <c r="R82" s="820">
        <v>1.0046403712296983</v>
      </c>
      <c r="S82" s="833">
        <v>433</v>
      </c>
    </row>
    <row r="83" spans="1:19" ht="14.45" customHeight="1" x14ac:dyDescent="0.2">
      <c r="A83" s="814" t="s">
        <v>1512</v>
      </c>
      <c r="B83" s="815" t="s">
        <v>1513</v>
      </c>
      <c r="C83" s="815" t="s">
        <v>556</v>
      </c>
      <c r="D83" s="815" t="s">
        <v>791</v>
      </c>
      <c r="E83" s="815" t="s">
        <v>1564</v>
      </c>
      <c r="F83" s="815" t="s">
        <v>1599</v>
      </c>
      <c r="G83" s="815" t="s">
        <v>1600</v>
      </c>
      <c r="H83" s="832">
        <v>4</v>
      </c>
      <c r="I83" s="832">
        <v>14088</v>
      </c>
      <c r="J83" s="815">
        <v>1.99377299745259</v>
      </c>
      <c r="K83" s="815">
        <v>3522</v>
      </c>
      <c r="L83" s="832">
        <v>2</v>
      </c>
      <c r="M83" s="832">
        <v>7066</v>
      </c>
      <c r="N83" s="815">
        <v>1</v>
      </c>
      <c r="O83" s="815">
        <v>3533</v>
      </c>
      <c r="P83" s="832">
        <v>19</v>
      </c>
      <c r="Q83" s="832">
        <v>67317</v>
      </c>
      <c r="R83" s="820">
        <v>9.5268893291819978</v>
      </c>
      <c r="S83" s="833">
        <v>3543</v>
      </c>
    </row>
    <row r="84" spans="1:19" ht="14.45" customHeight="1" x14ac:dyDescent="0.2">
      <c r="A84" s="814" t="s">
        <v>1512</v>
      </c>
      <c r="B84" s="815" t="s">
        <v>1513</v>
      </c>
      <c r="C84" s="815" t="s">
        <v>556</v>
      </c>
      <c r="D84" s="815" t="s">
        <v>791</v>
      </c>
      <c r="E84" s="815" t="s">
        <v>1564</v>
      </c>
      <c r="F84" s="815" t="s">
        <v>1603</v>
      </c>
      <c r="G84" s="815" t="s">
        <v>1604</v>
      </c>
      <c r="H84" s="832">
        <v>127</v>
      </c>
      <c r="I84" s="832">
        <v>4233.34</v>
      </c>
      <c r="J84" s="815">
        <v>0.76506190666379925</v>
      </c>
      <c r="K84" s="815">
        <v>33.333385826771654</v>
      </c>
      <c r="L84" s="832">
        <v>166</v>
      </c>
      <c r="M84" s="832">
        <v>5533.33</v>
      </c>
      <c r="N84" s="815">
        <v>1</v>
      </c>
      <c r="O84" s="815">
        <v>33.333313253012051</v>
      </c>
      <c r="P84" s="832">
        <v>115</v>
      </c>
      <c r="Q84" s="832">
        <v>3833.33</v>
      </c>
      <c r="R84" s="820">
        <v>0.69277089925957791</v>
      </c>
      <c r="S84" s="833">
        <v>33.333304347826086</v>
      </c>
    </row>
    <row r="85" spans="1:19" ht="14.45" customHeight="1" x14ac:dyDescent="0.2">
      <c r="A85" s="814" t="s">
        <v>1512</v>
      </c>
      <c r="B85" s="815" t="s">
        <v>1513</v>
      </c>
      <c r="C85" s="815" t="s">
        <v>556</v>
      </c>
      <c r="D85" s="815" t="s">
        <v>791</v>
      </c>
      <c r="E85" s="815" t="s">
        <v>1564</v>
      </c>
      <c r="F85" s="815" t="s">
        <v>1605</v>
      </c>
      <c r="G85" s="815" t="s">
        <v>1606</v>
      </c>
      <c r="H85" s="832">
        <v>127</v>
      </c>
      <c r="I85" s="832">
        <v>4699</v>
      </c>
      <c r="J85" s="815">
        <v>0.74944178628389158</v>
      </c>
      <c r="K85" s="815">
        <v>37</v>
      </c>
      <c r="L85" s="832">
        <v>165</v>
      </c>
      <c r="M85" s="832">
        <v>6270</v>
      </c>
      <c r="N85" s="815">
        <v>1</v>
      </c>
      <c r="O85" s="815">
        <v>38</v>
      </c>
      <c r="P85" s="832">
        <v>107</v>
      </c>
      <c r="Q85" s="832">
        <v>4066</v>
      </c>
      <c r="R85" s="820">
        <v>0.64848484848484844</v>
      </c>
      <c r="S85" s="833">
        <v>38</v>
      </c>
    </row>
    <row r="86" spans="1:19" ht="14.45" customHeight="1" x14ac:dyDescent="0.2">
      <c r="A86" s="814" t="s">
        <v>1512</v>
      </c>
      <c r="B86" s="815" t="s">
        <v>1513</v>
      </c>
      <c r="C86" s="815" t="s">
        <v>556</v>
      </c>
      <c r="D86" s="815" t="s">
        <v>791</v>
      </c>
      <c r="E86" s="815" t="s">
        <v>1564</v>
      </c>
      <c r="F86" s="815" t="s">
        <v>1609</v>
      </c>
      <c r="G86" s="815" t="s">
        <v>1610</v>
      </c>
      <c r="H86" s="832"/>
      <c r="I86" s="832"/>
      <c r="J86" s="815"/>
      <c r="K86" s="815"/>
      <c r="L86" s="832">
        <v>16</v>
      </c>
      <c r="M86" s="832">
        <v>7008</v>
      </c>
      <c r="N86" s="815">
        <v>1</v>
      </c>
      <c r="O86" s="815">
        <v>438</v>
      </c>
      <c r="P86" s="832">
        <v>6</v>
      </c>
      <c r="Q86" s="832">
        <v>2640</v>
      </c>
      <c r="R86" s="820">
        <v>0.37671232876712329</v>
      </c>
      <c r="S86" s="833">
        <v>440</v>
      </c>
    </row>
    <row r="87" spans="1:19" ht="14.45" customHeight="1" x14ac:dyDescent="0.2">
      <c r="A87" s="814" t="s">
        <v>1512</v>
      </c>
      <c r="B87" s="815" t="s">
        <v>1513</v>
      </c>
      <c r="C87" s="815" t="s">
        <v>556</v>
      </c>
      <c r="D87" s="815" t="s">
        <v>791</v>
      </c>
      <c r="E87" s="815" t="s">
        <v>1564</v>
      </c>
      <c r="F87" s="815" t="s">
        <v>1611</v>
      </c>
      <c r="G87" s="815" t="s">
        <v>1612</v>
      </c>
      <c r="H87" s="832">
        <v>5</v>
      </c>
      <c r="I87" s="832">
        <v>6715</v>
      </c>
      <c r="J87" s="815">
        <v>0.22659782682054397</v>
      </c>
      <c r="K87" s="815">
        <v>1343</v>
      </c>
      <c r="L87" s="832">
        <v>22</v>
      </c>
      <c r="M87" s="832">
        <v>29634</v>
      </c>
      <c r="N87" s="815">
        <v>1</v>
      </c>
      <c r="O87" s="815">
        <v>1347</v>
      </c>
      <c r="P87" s="832">
        <v>55</v>
      </c>
      <c r="Q87" s="832">
        <v>74305</v>
      </c>
      <c r="R87" s="820">
        <v>2.5074239049740163</v>
      </c>
      <c r="S87" s="833">
        <v>1351</v>
      </c>
    </row>
    <row r="88" spans="1:19" ht="14.45" customHeight="1" x14ac:dyDescent="0.2">
      <c r="A88" s="814" t="s">
        <v>1512</v>
      </c>
      <c r="B88" s="815" t="s">
        <v>1513</v>
      </c>
      <c r="C88" s="815" t="s">
        <v>556</v>
      </c>
      <c r="D88" s="815" t="s">
        <v>791</v>
      </c>
      <c r="E88" s="815" t="s">
        <v>1564</v>
      </c>
      <c r="F88" s="815" t="s">
        <v>1613</v>
      </c>
      <c r="G88" s="815" t="s">
        <v>1614</v>
      </c>
      <c r="H88" s="832">
        <v>4</v>
      </c>
      <c r="I88" s="832">
        <v>2040</v>
      </c>
      <c r="J88" s="815">
        <v>1.328125</v>
      </c>
      <c r="K88" s="815">
        <v>510</v>
      </c>
      <c r="L88" s="832">
        <v>3</v>
      </c>
      <c r="M88" s="832">
        <v>1536</v>
      </c>
      <c r="N88" s="815">
        <v>1</v>
      </c>
      <c r="O88" s="815">
        <v>512</v>
      </c>
      <c r="P88" s="832">
        <v>28</v>
      </c>
      <c r="Q88" s="832">
        <v>14392</v>
      </c>
      <c r="R88" s="820">
        <v>9.3697916666666661</v>
      </c>
      <c r="S88" s="833">
        <v>514</v>
      </c>
    </row>
    <row r="89" spans="1:19" ht="14.45" customHeight="1" x14ac:dyDescent="0.2">
      <c r="A89" s="814" t="s">
        <v>1512</v>
      </c>
      <c r="B89" s="815" t="s">
        <v>1513</v>
      </c>
      <c r="C89" s="815" t="s">
        <v>556</v>
      </c>
      <c r="D89" s="815" t="s">
        <v>791</v>
      </c>
      <c r="E89" s="815" t="s">
        <v>1564</v>
      </c>
      <c r="F89" s="815" t="s">
        <v>1615</v>
      </c>
      <c r="G89" s="815" t="s">
        <v>1616</v>
      </c>
      <c r="H89" s="832"/>
      <c r="I89" s="832"/>
      <c r="J89" s="815"/>
      <c r="K89" s="815"/>
      <c r="L89" s="832"/>
      <c r="M89" s="832"/>
      <c r="N89" s="815"/>
      <c r="O89" s="815"/>
      <c r="P89" s="832">
        <v>3</v>
      </c>
      <c r="Q89" s="832">
        <v>7053</v>
      </c>
      <c r="R89" s="820"/>
      <c r="S89" s="833">
        <v>2351</v>
      </c>
    </row>
    <row r="90" spans="1:19" ht="14.45" customHeight="1" x14ac:dyDescent="0.2">
      <c r="A90" s="814" t="s">
        <v>1512</v>
      </c>
      <c r="B90" s="815" t="s">
        <v>1513</v>
      </c>
      <c r="C90" s="815" t="s">
        <v>556</v>
      </c>
      <c r="D90" s="815" t="s">
        <v>791</v>
      </c>
      <c r="E90" s="815" t="s">
        <v>1564</v>
      </c>
      <c r="F90" s="815" t="s">
        <v>1617</v>
      </c>
      <c r="G90" s="815" t="s">
        <v>1618</v>
      </c>
      <c r="H90" s="832"/>
      <c r="I90" s="832"/>
      <c r="J90" s="815"/>
      <c r="K90" s="815"/>
      <c r="L90" s="832">
        <v>4</v>
      </c>
      <c r="M90" s="832">
        <v>10632</v>
      </c>
      <c r="N90" s="815">
        <v>1</v>
      </c>
      <c r="O90" s="815">
        <v>2658</v>
      </c>
      <c r="P90" s="832">
        <v>3</v>
      </c>
      <c r="Q90" s="832">
        <v>8001</v>
      </c>
      <c r="R90" s="820">
        <v>0.7525395033860045</v>
      </c>
      <c r="S90" s="833">
        <v>2667</v>
      </c>
    </row>
    <row r="91" spans="1:19" ht="14.45" customHeight="1" x14ac:dyDescent="0.2">
      <c r="A91" s="814" t="s">
        <v>1512</v>
      </c>
      <c r="B91" s="815" t="s">
        <v>1513</v>
      </c>
      <c r="C91" s="815" t="s">
        <v>556</v>
      </c>
      <c r="D91" s="815" t="s">
        <v>791</v>
      </c>
      <c r="E91" s="815" t="s">
        <v>1564</v>
      </c>
      <c r="F91" s="815" t="s">
        <v>1619</v>
      </c>
      <c r="G91" s="815" t="s">
        <v>1620</v>
      </c>
      <c r="H91" s="832"/>
      <c r="I91" s="832"/>
      <c r="J91" s="815"/>
      <c r="K91" s="815"/>
      <c r="L91" s="832"/>
      <c r="M91" s="832"/>
      <c r="N91" s="815"/>
      <c r="O91" s="815"/>
      <c r="P91" s="832">
        <v>7</v>
      </c>
      <c r="Q91" s="832">
        <v>2520</v>
      </c>
      <c r="R91" s="820"/>
      <c r="S91" s="833">
        <v>360</v>
      </c>
    </row>
    <row r="92" spans="1:19" ht="14.45" customHeight="1" x14ac:dyDescent="0.2">
      <c r="A92" s="814" t="s">
        <v>1512</v>
      </c>
      <c r="B92" s="815" t="s">
        <v>1513</v>
      </c>
      <c r="C92" s="815" t="s">
        <v>556</v>
      </c>
      <c r="D92" s="815" t="s">
        <v>791</v>
      </c>
      <c r="E92" s="815" t="s">
        <v>1564</v>
      </c>
      <c r="F92" s="815" t="s">
        <v>1633</v>
      </c>
      <c r="G92" s="815" t="s">
        <v>1634</v>
      </c>
      <c r="H92" s="832"/>
      <c r="I92" s="832"/>
      <c r="J92" s="815"/>
      <c r="K92" s="815"/>
      <c r="L92" s="832"/>
      <c r="M92" s="832"/>
      <c r="N92" s="815"/>
      <c r="O92" s="815"/>
      <c r="P92" s="832">
        <v>3</v>
      </c>
      <c r="Q92" s="832">
        <v>2172</v>
      </c>
      <c r="R92" s="820"/>
      <c r="S92" s="833">
        <v>724</v>
      </c>
    </row>
    <row r="93" spans="1:19" ht="14.45" customHeight="1" x14ac:dyDescent="0.2">
      <c r="A93" s="814" t="s">
        <v>1512</v>
      </c>
      <c r="B93" s="815" t="s">
        <v>1513</v>
      </c>
      <c r="C93" s="815" t="s">
        <v>556</v>
      </c>
      <c r="D93" s="815" t="s">
        <v>792</v>
      </c>
      <c r="E93" s="815" t="s">
        <v>1564</v>
      </c>
      <c r="F93" s="815" t="s">
        <v>1565</v>
      </c>
      <c r="G93" s="815" t="s">
        <v>1566</v>
      </c>
      <c r="H93" s="832">
        <v>11</v>
      </c>
      <c r="I93" s="832">
        <v>407</v>
      </c>
      <c r="J93" s="815"/>
      <c r="K93" s="815">
        <v>37</v>
      </c>
      <c r="L93" s="832"/>
      <c r="M93" s="832"/>
      <c r="N93" s="815"/>
      <c r="O93" s="815"/>
      <c r="P93" s="832"/>
      <c r="Q93" s="832"/>
      <c r="R93" s="820"/>
      <c r="S93" s="833"/>
    </row>
    <row r="94" spans="1:19" ht="14.45" customHeight="1" x14ac:dyDescent="0.2">
      <c r="A94" s="814" t="s">
        <v>1512</v>
      </c>
      <c r="B94" s="815" t="s">
        <v>1513</v>
      </c>
      <c r="C94" s="815" t="s">
        <v>556</v>
      </c>
      <c r="D94" s="815" t="s">
        <v>793</v>
      </c>
      <c r="E94" s="815" t="s">
        <v>1517</v>
      </c>
      <c r="F94" s="815" t="s">
        <v>1520</v>
      </c>
      <c r="G94" s="815" t="s">
        <v>1521</v>
      </c>
      <c r="H94" s="832">
        <v>927</v>
      </c>
      <c r="I94" s="832">
        <v>2391.66</v>
      </c>
      <c r="J94" s="815">
        <v>0.96162599010896221</v>
      </c>
      <c r="K94" s="815">
        <v>2.5799999999999996</v>
      </c>
      <c r="L94" s="832">
        <v>935</v>
      </c>
      <c r="M94" s="832">
        <v>2487.1</v>
      </c>
      <c r="N94" s="815">
        <v>1</v>
      </c>
      <c r="O94" s="815">
        <v>2.6599999999999997</v>
      </c>
      <c r="P94" s="832">
        <v>1059</v>
      </c>
      <c r="Q94" s="832">
        <v>2636.91</v>
      </c>
      <c r="R94" s="820">
        <v>1.0602348116280005</v>
      </c>
      <c r="S94" s="833">
        <v>2.4899999999999998</v>
      </c>
    </row>
    <row r="95" spans="1:19" ht="14.45" customHeight="1" x14ac:dyDescent="0.2">
      <c r="A95" s="814" t="s">
        <v>1512</v>
      </c>
      <c r="B95" s="815" t="s">
        <v>1513</v>
      </c>
      <c r="C95" s="815" t="s">
        <v>556</v>
      </c>
      <c r="D95" s="815" t="s">
        <v>793</v>
      </c>
      <c r="E95" s="815" t="s">
        <v>1517</v>
      </c>
      <c r="F95" s="815" t="s">
        <v>1522</v>
      </c>
      <c r="G95" s="815" t="s">
        <v>1523</v>
      </c>
      <c r="H95" s="832">
        <v>6295</v>
      </c>
      <c r="I95" s="832">
        <v>45261.049999999996</v>
      </c>
      <c r="J95" s="815">
        <v>2.2441567005811067</v>
      </c>
      <c r="K95" s="815">
        <v>7.1899999999999995</v>
      </c>
      <c r="L95" s="832">
        <v>2744</v>
      </c>
      <c r="M95" s="832">
        <v>20168.400000000001</v>
      </c>
      <c r="N95" s="815">
        <v>1</v>
      </c>
      <c r="O95" s="815">
        <v>7.3500000000000005</v>
      </c>
      <c r="P95" s="832">
        <v>150</v>
      </c>
      <c r="Q95" s="832">
        <v>1072.5</v>
      </c>
      <c r="R95" s="820">
        <v>5.3177247575415004E-2</v>
      </c>
      <c r="S95" s="833">
        <v>7.15</v>
      </c>
    </row>
    <row r="96" spans="1:19" ht="14.45" customHeight="1" x14ac:dyDescent="0.2">
      <c r="A96" s="814" t="s">
        <v>1512</v>
      </c>
      <c r="B96" s="815" t="s">
        <v>1513</v>
      </c>
      <c r="C96" s="815" t="s">
        <v>556</v>
      </c>
      <c r="D96" s="815" t="s">
        <v>793</v>
      </c>
      <c r="E96" s="815" t="s">
        <v>1517</v>
      </c>
      <c r="F96" s="815" t="s">
        <v>1526</v>
      </c>
      <c r="G96" s="815" t="s">
        <v>1527</v>
      </c>
      <c r="H96" s="832">
        <v>30424</v>
      </c>
      <c r="I96" s="832">
        <v>162159.91999999998</v>
      </c>
      <c r="J96" s="815">
        <v>0.47768568125270117</v>
      </c>
      <c r="K96" s="815">
        <v>5.3299999999999992</v>
      </c>
      <c r="L96" s="832">
        <v>63216</v>
      </c>
      <c r="M96" s="832">
        <v>339469.92000000004</v>
      </c>
      <c r="N96" s="815">
        <v>1</v>
      </c>
      <c r="O96" s="815">
        <v>5.370000000000001</v>
      </c>
      <c r="P96" s="832">
        <v>3397</v>
      </c>
      <c r="Q96" s="832">
        <v>17596.46</v>
      </c>
      <c r="R96" s="820">
        <v>5.1835108100299419E-2</v>
      </c>
      <c r="S96" s="833">
        <v>5.18</v>
      </c>
    </row>
    <row r="97" spans="1:19" ht="14.45" customHeight="1" x14ac:dyDescent="0.2">
      <c r="A97" s="814" t="s">
        <v>1512</v>
      </c>
      <c r="B97" s="815" t="s">
        <v>1513</v>
      </c>
      <c r="C97" s="815" t="s">
        <v>556</v>
      </c>
      <c r="D97" s="815" t="s">
        <v>793</v>
      </c>
      <c r="E97" s="815" t="s">
        <v>1517</v>
      </c>
      <c r="F97" s="815" t="s">
        <v>1528</v>
      </c>
      <c r="G97" s="815" t="s">
        <v>1529</v>
      </c>
      <c r="H97" s="832">
        <v>886</v>
      </c>
      <c r="I97" s="832">
        <v>8098.0400000000009</v>
      </c>
      <c r="J97" s="815">
        <v>43.258760683760691</v>
      </c>
      <c r="K97" s="815">
        <v>9.14</v>
      </c>
      <c r="L97" s="832">
        <v>20</v>
      </c>
      <c r="M97" s="832">
        <v>187.2</v>
      </c>
      <c r="N97" s="815">
        <v>1</v>
      </c>
      <c r="O97" s="815">
        <v>9.36</v>
      </c>
      <c r="P97" s="832">
        <v>164</v>
      </c>
      <c r="Q97" s="832">
        <v>1521.92</v>
      </c>
      <c r="R97" s="820">
        <v>8.1299145299145312</v>
      </c>
      <c r="S97" s="833">
        <v>9.2800000000000011</v>
      </c>
    </row>
    <row r="98" spans="1:19" ht="14.45" customHeight="1" x14ac:dyDescent="0.2">
      <c r="A98" s="814" t="s">
        <v>1512</v>
      </c>
      <c r="B98" s="815" t="s">
        <v>1513</v>
      </c>
      <c r="C98" s="815" t="s">
        <v>556</v>
      </c>
      <c r="D98" s="815" t="s">
        <v>793</v>
      </c>
      <c r="E98" s="815" t="s">
        <v>1517</v>
      </c>
      <c r="F98" s="815" t="s">
        <v>1530</v>
      </c>
      <c r="G98" s="815" t="s">
        <v>1531</v>
      </c>
      <c r="H98" s="832">
        <v>1003</v>
      </c>
      <c r="I98" s="832">
        <v>9207.5400000000009</v>
      </c>
      <c r="J98" s="815">
        <v>2.0752659574468089</v>
      </c>
      <c r="K98" s="815">
        <v>9.1800000000000015</v>
      </c>
      <c r="L98" s="832">
        <v>472</v>
      </c>
      <c r="M98" s="832">
        <v>4436.7999999999993</v>
      </c>
      <c r="N98" s="815">
        <v>1</v>
      </c>
      <c r="O98" s="815">
        <v>9.3999999999999986</v>
      </c>
      <c r="P98" s="832">
        <v>148</v>
      </c>
      <c r="Q98" s="832">
        <v>1379.36</v>
      </c>
      <c r="R98" s="820">
        <v>0.31089073205914175</v>
      </c>
      <c r="S98" s="833">
        <v>9.3199999999999985</v>
      </c>
    </row>
    <row r="99" spans="1:19" ht="14.45" customHeight="1" x14ac:dyDescent="0.2">
      <c r="A99" s="814" t="s">
        <v>1512</v>
      </c>
      <c r="B99" s="815" t="s">
        <v>1513</v>
      </c>
      <c r="C99" s="815" t="s">
        <v>556</v>
      </c>
      <c r="D99" s="815" t="s">
        <v>793</v>
      </c>
      <c r="E99" s="815" t="s">
        <v>1517</v>
      </c>
      <c r="F99" s="815" t="s">
        <v>1532</v>
      </c>
      <c r="G99" s="815" t="s">
        <v>1533</v>
      </c>
      <c r="H99" s="832">
        <v>2029</v>
      </c>
      <c r="I99" s="832">
        <v>20513.190000000002</v>
      </c>
      <c r="J99" s="815"/>
      <c r="K99" s="815">
        <v>10.110000000000001</v>
      </c>
      <c r="L99" s="832"/>
      <c r="M99" s="832"/>
      <c r="N99" s="815"/>
      <c r="O99" s="815"/>
      <c r="P99" s="832">
        <v>180</v>
      </c>
      <c r="Q99" s="832">
        <v>1859.4</v>
      </c>
      <c r="R99" s="820"/>
      <c r="S99" s="833">
        <v>10.33</v>
      </c>
    </row>
    <row r="100" spans="1:19" ht="14.45" customHeight="1" x14ac:dyDescent="0.2">
      <c r="A100" s="814" t="s">
        <v>1512</v>
      </c>
      <c r="B100" s="815" t="s">
        <v>1513</v>
      </c>
      <c r="C100" s="815" t="s">
        <v>556</v>
      </c>
      <c r="D100" s="815" t="s">
        <v>793</v>
      </c>
      <c r="E100" s="815" t="s">
        <v>1517</v>
      </c>
      <c r="F100" s="815" t="s">
        <v>1538</v>
      </c>
      <c r="G100" s="815" t="s">
        <v>1539</v>
      </c>
      <c r="H100" s="832">
        <v>1634</v>
      </c>
      <c r="I100" s="832">
        <v>34150.6</v>
      </c>
      <c r="J100" s="815">
        <v>1.7380324698457936</v>
      </c>
      <c r="K100" s="815">
        <v>20.9</v>
      </c>
      <c r="L100" s="832">
        <v>980</v>
      </c>
      <c r="M100" s="832">
        <v>19649</v>
      </c>
      <c r="N100" s="815">
        <v>1</v>
      </c>
      <c r="O100" s="815">
        <v>20.05</v>
      </c>
      <c r="P100" s="832"/>
      <c r="Q100" s="832"/>
      <c r="R100" s="820"/>
      <c r="S100" s="833"/>
    </row>
    <row r="101" spans="1:19" ht="14.45" customHeight="1" x14ac:dyDescent="0.2">
      <c r="A101" s="814" t="s">
        <v>1512</v>
      </c>
      <c r="B101" s="815" t="s">
        <v>1513</v>
      </c>
      <c r="C101" s="815" t="s">
        <v>556</v>
      </c>
      <c r="D101" s="815" t="s">
        <v>793</v>
      </c>
      <c r="E101" s="815" t="s">
        <v>1517</v>
      </c>
      <c r="F101" s="815" t="s">
        <v>1542</v>
      </c>
      <c r="G101" s="815" t="s">
        <v>1543</v>
      </c>
      <c r="H101" s="832">
        <v>20</v>
      </c>
      <c r="I101" s="832">
        <v>40557.799999999996</v>
      </c>
      <c r="J101" s="815">
        <v>1.7162767807231685</v>
      </c>
      <c r="K101" s="815">
        <v>2027.8899999999999</v>
      </c>
      <c r="L101" s="832">
        <v>13</v>
      </c>
      <c r="M101" s="832">
        <v>23631.270000000004</v>
      </c>
      <c r="N101" s="815">
        <v>1</v>
      </c>
      <c r="O101" s="815">
        <v>1817.7900000000004</v>
      </c>
      <c r="P101" s="832"/>
      <c r="Q101" s="832"/>
      <c r="R101" s="820"/>
      <c r="S101" s="833"/>
    </row>
    <row r="102" spans="1:19" ht="14.45" customHeight="1" x14ac:dyDescent="0.2">
      <c r="A102" s="814" t="s">
        <v>1512</v>
      </c>
      <c r="B102" s="815" t="s">
        <v>1513</v>
      </c>
      <c r="C102" s="815" t="s">
        <v>556</v>
      </c>
      <c r="D102" s="815" t="s">
        <v>793</v>
      </c>
      <c r="E102" s="815" t="s">
        <v>1517</v>
      </c>
      <c r="F102" s="815" t="s">
        <v>1544</v>
      </c>
      <c r="G102" s="815" t="s">
        <v>1545</v>
      </c>
      <c r="H102" s="832">
        <v>760</v>
      </c>
      <c r="I102" s="832">
        <v>150198.79999999999</v>
      </c>
      <c r="J102" s="815">
        <v>0.97862131873859781</v>
      </c>
      <c r="K102" s="815">
        <v>197.63</v>
      </c>
      <c r="L102" s="832">
        <v>800</v>
      </c>
      <c r="M102" s="832">
        <v>153480</v>
      </c>
      <c r="N102" s="815">
        <v>1</v>
      </c>
      <c r="O102" s="815">
        <v>191.85</v>
      </c>
      <c r="P102" s="832"/>
      <c r="Q102" s="832"/>
      <c r="R102" s="820"/>
      <c r="S102" s="833"/>
    </row>
    <row r="103" spans="1:19" ht="14.45" customHeight="1" x14ac:dyDescent="0.2">
      <c r="A103" s="814" t="s">
        <v>1512</v>
      </c>
      <c r="B103" s="815" t="s">
        <v>1513</v>
      </c>
      <c r="C103" s="815" t="s">
        <v>556</v>
      </c>
      <c r="D103" s="815" t="s">
        <v>793</v>
      </c>
      <c r="E103" s="815" t="s">
        <v>1517</v>
      </c>
      <c r="F103" s="815" t="s">
        <v>1546</v>
      </c>
      <c r="G103" s="815" t="s">
        <v>1547</v>
      </c>
      <c r="H103" s="832">
        <v>71829</v>
      </c>
      <c r="I103" s="832">
        <v>269358.75</v>
      </c>
      <c r="J103" s="815">
        <v>2.3913525782355722</v>
      </c>
      <c r="K103" s="815">
        <v>3.75</v>
      </c>
      <c r="L103" s="832">
        <v>29181</v>
      </c>
      <c r="M103" s="832">
        <v>112638.65999999999</v>
      </c>
      <c r="N103" s="815">
        <v>1</v>
      </c>
      <c r="O103" s="815">
        <v>3.8599999999999994</v>
      </c>
      <c r="P103" s="832">
        <v>16465</v>
      </c>
      <c r="Q103" s="832">
        <v>60261.9</v>
      </c>
      <c r="R103" s="820">
        <v>0.53500192562660109</v>
      </c>
      <c r="S103" s="833">
        <v>3.66</v>
      </c>
    </row>
    <row r="104" spans="1:19" ht="14.45" customHeight="1" x14ac:dyDescent="0.2">
      <c r="A104" s="814" t="s">
        <v>1512</v>
      </c>
      <c r="B104" s="815" t="s">
        <v>1513</v>
      </c>
      <c r="C104" s="815" t="s">
        <v>556</v>
      </c>
      <c r="D104" s="815" t="s">
        <v>793</v>
      </c>
      <c r="E104" s="815" t="s">
        <v>1517</v>
      </c>
      <c r="F104" s="815" t="s">
        <v>1548</v>
      </c>
      <c r="G104" s="815" t="s">
        <v>1549</v>
      </c>
      <c r="H104" s="832">
        <v>145</v>
      </c>
      <c r="I104" s="832">
        <v>23039.05</v>
      </c>
      <c r="J104" s="815"/>
      <c r="K104" s="815">
        <v>158.88999999999999</v>
      </c>
      <c r="L104" s="832"/>
      <c r="M104" s="832"/>
      <c r="N104" s="815"/>
      <c r="O104" s="815"/>
      <c r="P104" s="832"/>
      <c r="Q104" s="832"/>
      <c r="R104" s="820"/>
      <c r="S104" s="833"/>
    </row>
    <row r="105" spans="1:19" ht="14.45" customHeight="1" x14ac:dyDescent="0.2">
      <c r="A105" s="814" t="s">
        <v>1512</v>
      </c>
      <c r="B105" s="815" t="s">
        <v>1513</v>
      </c>
      <c r="C105" s="815" t="s">
        <v>556</v>
      </c>
      <c r="D105" s="815" t="s">
        <v>793</v>
      </c>
      <c r="E105" s="815" t="s">
        <v>1517</v>
      </c>
      <c r="F105" s="815" t="s">
        <v>1550</v>
      </c>
      <c r="G105" s="815" t="s">
        <v>1551</v>
      </c>
      <c r="H105" s="832">
        <v>2296</v>
      </c>
      <c r="I105" s="832">
        <v>47619.040000000001</v>
      </c>
      <c r="J105" s="815">
        <v>0.77227787643629231</v>
      </c>
      <c r="K105" s="815">
        <v>20.740000000000002</v>
      </c>
      <c r="L105" s="832">
        <v>3030</v>
      </c>
      <c r="M105" s="832">
        <v>61660.5</v>
      </c>
      <c r="N105" s="815">
        <v>1</v>
      </c>
      <c r="O105" s="815">
        <v>20.350000000000001</v>
      </c>
      <c r="P105" s="832">
        <v>301.5</v>
      </c>
      <c r="Q105" s="832">
        <v>6210.9</v>
      </c>
      <c r="R105" s="820">
        <v>0.10072737003430073</v>
      </c>
      <c r="S105" s="833">
        <v>20.599999999999998</v>
      </c>
    </row>
    <row r="106" spans="1:19" ht="14.45" customHeight="1" x14ac:dyDescent="0.2">
      <c r="A106" s="814" t="s">
        <v>1512</v>
      </c>
      <c r="B106" s="815" t="s">
        <v>1513</v>
      </c>
      <c r="C106" s="815" t="s">
        <v>556</v>
      </c>
      <c r="D106" s="815" t="s">
        <v>793</v>
      </c>
      <c r="E106" s="815" t="s">
        <v>1517</v>
      </c>
      <c r="F106" s="815" t="s">
        <v>1554</v>
      </c>
      <c r="G106" s="815" t="s">
        <v>1555</v>
      </c>
      <c r="H106" s="832">
        <v>5378</v>
      </c>
      <c r="I106" s="832">
        <v>106699.52</v>
      </c>
      <c r="J106" s="815"/>
      <c r="K106" s="815">
        <v>19.84</v>
      </c>
      <c r="L106" s="832"/>
      <c r="M106" s="832"/>
      <c r="N106" s="815"/>
      <c r="O106" s="815"/>
      <c r="P106" s="832"/>
      <c r="Q106" s="832"/>
      <c r="R106" s="820"/>
      <c r="S106" s="833"/>
    </row>
    <row r="107" spans="1:19" ht="14.45" customHeight="1" x14ac:dyDescent="0.2">
      <c r="A107" s="814" t="s">
        <v>1512</v>
      </c>
      <c r="B107" s="815" t="s">
        <v>1513</v>
      </c>
      <c r="C107" s="815" t="s">
        <v>556</v>
      </c>
      <c r="D107" s="815" t="s">
        <v>793</v>
      </c>
      <c r="E107" s="815" t="s">
        <v>1517</v>
      </c>
      <c r="F107" s="815" t="s">
        <v>1560</v>
      </c>
      <c r="G107" s="815" t="s">
        <v>1561</v>
      </c>
      <c r="H107" s="832"/>
      <c r="I107" s="832"/>
      <c r="J107" s="815"/>
      <c r="K107" s="815"/>
      <c r="L107" s="832">
        <v>10</v>
      </c>
      <c r="M107" s="832">
        <v>422.8</v>
      </c>
      <c r="N107" s="815">
        <v>1</v>
      </c>
      <c r="O107" s="815">
        <v>42.28</v>
      </c>
      <c r="P107" s="832"/>
      <c r="Q107" s="832"/>
      <c r="R107" s="820"/>
      <c r="S107" s="833"/>
    </row>
    <row r="108" spans="1:19" ht="14.45" customHeight="1" x14ac:dyDescent="0.2">
      <c r="A108" s="814" t="s">
        <v>1512</v>
      </c>
      <c r="B108" s="815" t="s">
        <v>1513</v>
      </c>
      <c r="C108" s="815" t="s">
        <v>556</v>
      </c>
      <c r="D108" s="815" t="s">
        <v>793</v>
      </c>
      <c r="E108" s="815" t="s">
        <v>1564</v>
      </c>
      <c r="F108" s="815" t="s">
        <v>1565</v>
      </c>
      <c r="G108" s="815" t="s">
        <v>1566</v>
      </c>
      <c r="H108" s="832">
        <v>24</v>
      </c>
      <c r="I108" s="832">
        <v>888</v>
      </c>
      <c r="J108" s="815">
        <v>1.6691729323308271</v>
      </c>
      <c r="K108" s="815">
        <v>37</v>
      </c>
      <c r="L108" s="832">
        <v>14</v>
      </c>
      <c r="M108" s="832">
        <v>532</v>
      </c>
      <c r="N108" s="815">
        <v>1</v>
      </c>
      <c r="O108" s="815">
        <v>38</v>
      </c>
      <c r="P108" s="832">
        <v>13</v>
      </c>
      <c r="Q108" s="832">
        <v>494</v>
      </c>
      <c r="R108" s="820">
        <v>0.9285714285714286</v>
      </c>
      <c r="S108" s="833">
        <v>38</v>
      </c>
    </row>
    <row r="109" spans="1:19" ht="14.45" customHeight="1" x14ac:dyDescent="0.2">
      <c r="A109" s="814" t="s">
        <v>1512</v>
      </c>
      <c r="B109" s="815" t="s">
        <v>1513</v>
      </c>
      <c r="C109" s="815" t="s">
        <v>556</v>
      </c>
      <c r="D109" s="815" t="s">
        <v>793</v>
      </c>
      <c r="E109" s="815" t="s">
        <v>1564</v>
      </c>
      <c r="F109" s="815" t="s">
        <v>1567</v>
      </c>
      <c r="G109" s="815" t="s">
        <v>1568</v>
      </c>
      <c r="H109" s="832">
        <v>8</v>
      </c>
      <c r="I109" s="832">
        <v>3552</v>
      </c>
      <c r="J109" s="815">
        <v>0.33109619686800895</v>
      </c>
      <c r="K109" s="815">
        <v>444</v>
      </c>
      <c r="L109" s="832">
        <v>24</v>
      </c>
      <c r="M109" s="832">
        <v>10728</v>
      </c>
      <c r="N109" s="815">
        <v>1</v>
      </c>
      <c r="O109" s="815">
        <v>447</v>
      </c>
      <c r="P109" s="832"/>
      <c r="Q109" s="832"/>
      <c r="R109" s="820"/>
      <c r="S109" s="833"/>
    </row>
    <row r="110" spans="1:19" ht="14.45" customHeight="1" x14ac:dyDescent="0.2">
      <c r="A110" s="814" t="s">
        <v>1512</v>
      </c>
      <c r="B110" s="815" t="s">
        <v>1513</v>
      </c>
      <c r="C110" s="815" t="s">
        <v>556</v>
      </c>
      <c r="D110" s="815" t="s">
        <v>793</v>
      </c>
      <c r="E110" s="815" t="s">
        <v>1564</v>
      </c>
      <c r="F110" s="815" t="s">
        <v>1569</v>
      </c>
      <c r="G110" s="815" t="s">
        <v>1570</v>
      </c>
      <c r="H110" s="832">
        <v>202</v>
      </c>
      <c r="I110" s="832">
        <v>35956</v>
      </c>
      <c r="J110" s="815">
        <v>1.2248262706090749</v>
      </c>
      <c r="K110" s="815">
        <v>178</v>
      </c>
      <c r="L110" s="832">
        <v>164</v>
      </c>
      <c r="M110" s="832">
        <v>29356</v>
      </c>
      <c r="N110" s="815">
        <v>1</v>
      </c>
      <c r="O110" s="815">
        <v>179</v>
      </c>
      <c r="P110" s="832">
        <v>72</v>
      </c>
      <c r="Q110" s="832">
        <v>12960</v>
      </c>
      <c r="R110" s="820">
        <v>0.44147704046872871</v>
      </c>
      <c r="S110" s="833">
        <v>180</v>
      </c>
    </row>
    <row r="111" spans="1:19" ht="14.45" customHeight="1" x14ac:dyDescent="0.2">
      <c r="A111" s="814" t="s">
        <v>1512</v>
      </c>
      <c r="B111" s="815" t="s">
        <v>1513</v>
      </c>
      <c r="C111" s="815" t="s">
        <v>556</v>
      </c>
      <c r="D111" s="815" t="s">
        <v>793</v>
      </c>
      <c r="E111" s="815" t="s">
        <v>1564</v>
      </c>
      <c r="F111" s="815" t="s">
        <v>1575</v>
      </c>
      <c r="G111" s="815" t="s">
        <v>1576</v>
      </c>
      <c r="H111" s="832">
        <v>4</v>
      </c>
      <c r="I111" s="832">
        <v>8160</v>
      </c>
      <c r="J111" s="815">
        <v>0.99658036150464091</v>
      </c>
      <c r="K111" s="815">
        <v>2040</v>
      </c>
      <c r="L111" s="832">
        <v>4</v>
      </c>
      <c r="M111" s="832">
        <v>8188</v>
      </c>
      <c r="N111" s="815">
        <v>1</v>
      </c>
      <c r="O111" s="815">
        <v>2047</v>
      </c>
      <c r="P111" s="832">
        <v>4</v>
      </c>
      <c r="Q111" s="832">
        <v>8208</v>
      </c>
      <c r="R111" s="820">
        <v>1.0024425989252566</v>
      </c>
      <c r="S111" s="833">
        <v>2052</v>
      </c>
    </row>
    <row r="112" spans="1:19" ht="14.45" customHeight="1" x14ac:dyDescent="0.2">
      <c r="A112" s="814" t="s">
        <v>1512</v>
      </c>
      <c r="B112" s="815" t="s">
        <v>1513</v>
      </c>
      <c r="C112" s="815" t="s">
        <v>556</v>
      </c>
      <c r="D112" s="815" t="s">
        <v>793</v>
      </c>
      <c r="E112" s="815" t="s">
        <v>1564</v>
      </c>
      <c r="F112" s="815" t="s">
        <v>1579</v>
      </c>
      <c r="G112" s="815" t="s">
        <v>1580</v>
      </c>
      <c r="H112" s="832">
        <v>1</v>
      </c>
      <c r="I112" s="832">
        <v>667</v>
      </c>
      <c r="J112" s="815"/>
      <c r="K112" s="815">
        <v>667</v>
      </c>
      <c r="L112" s="832"/>
      <c r="M112" s="832"/>
      <c r="N112" s="815"/>
      <c r="O112" s="815"/>
      <c r="P112" s="832"/>
      <c r="Q112" s="832"/>
      <c r="R112" s="820"/>
      <c r="S112" s="833"/>
    </row>
    <row r="113" spans="1:19" ht="14.45" customHeight="1" x14ac:dyDescent="0.2">
      <c r="A113" s="814" t="s">
        <v>1512</v>
      </c>
      <c r="B113" s="815" t="s">
        <v>1513</v>
      </c>
      <c r="C113" s="815" t="s">
        <v>556</v>
      </c>
      <c r="D113" s="815" t="s">
        <v>793</v>
      </c>
      <c r="E113" s="815" t="s">
        <v>1564</v>
      </c>
      <c r="F113" s="815" t="s">
        <v>1583</v>
      </c>
      <c r="G113" s="815" t="s">
        <v>1584</v>
      </c>
      <c r="H113" s="832">
        <v>11</v>
      </c>
      <c r="I113" s="832">
        <v>15752</v>
      </c>
      <c r="J113" s="815">
        <v>10.961725817675713</v>
      </c>
      <c r="K113" s="815">
        <v>1432</v>
      </c>
      <c r="L113" s="832">
        <v>1</v>
      </c>
      <c r="M113" s="832">
        <v>1437</v>
      </c>
      <c r="N113" s="815">
        <v>1</v>
      </c>
      <c r="O113" s="815">
        <v>1437</v>
      </c>
      <c r="P113" s="832">
        <v>2</v>
      </c>
      <c r="Q113" s="832">
        <v>2882</v>
      </c>
      <c r="R113" s="820">
        <v>2.0055671537926236</v>
      </c>
      <c r="S113" s="833">
        <v>1441</v>
      </c>
    </row>
    <row r="114" spans="1:19" ht="14.45" customHeight="1" x14ac:dyDescent="0.2">
      <c r="A114" s="814" t="s">
        <v>1512</v>
      </c>
      <c r="B114" s="815" t="s">
        <v>1513</v>
      </c>
      <c r="C114" s="815" t="s">
        <v>556</v>
      </c>
      <c r="D114" s="815" t="s">
        <v>793</v>
      </c>
      <c r="E114" s="815" t="s">
        <v>1564</v>
      </c>
      <c r="F114" s="815" t="s">
        <v>1585</v>
      </c>
      <c r="G114" s="815" t="s">
        <v>1586</v>
      </c>
      <c r="H114" s="832">
        <v>17</v>
      </c>
      <c r="I114" s="832">
        <v>32538</v>
      </c>
      <c r="J114" s="815">
        <v>5.6489583333333337</v>
      </c>
      <c r="K114" s="815">
        <v>1914</v>
      </c>
      <c r="L114" s="832">
        <v>3</v>
      </c>
      <c r="M114" s="832">
        <v>5760</v>
      </c>
      <c r="N114" s="815">
        <v>1</v>
      </c>
      <c r="O114" s="815">
        <v>1920</v>
      </c>
      <c r="P114" s="832">
        <v>3</v>
      </c>
      <c r="Q114" s="832">
        <v>5775</v>
      </c>
      <c r="R114" s="820">
        <v>1.0026041666666667</v>
      </c>
      <c r="S114" s="833">
        <v>1925</v>
      </c>
    </row>
    <row r="115" spans="1:19" ht="14.45" customHeight="1" x14ac:dyDescent="0.2">
      <c r="A115" s="814" t="s">
        <v>1512</v>
      </c>
      <c r="B115" s="815" t="s">
        <v>1513</v>
      </c>
      <c r="C115" s="815" t="s">
        <v>556</v>
      </c>
      <c r="D115" s="815" t="s">
        <v>793</v>
      </c>
      <c r="E115" s="815" t="s">
        <v>1564</v>
      </c>
      <c r="F115" s="815" t="s">
        <v>1587</v>
      </c>
      <c r="G115" s="815" t="s">
        <v>1588</v>
      </c>
      <c r="H115" s="832">
        <v>12</v>
      </c>
      <c r="I115" s="832">
        <v>14568</v>
      </c>
      <c r="J115" s="815">
        <v>1.9917965545529122</v>
      </c>
      <c r="K115" s="815">
        <v>1214</v>
      </c>
      <c r="L115" s="832">
        <v>6</v>
      </c>
      <c r="M115" s="832">
        <v>7314</v>
      </c>
      <c r="N115" s="815">
        <v>1</v>
      </c>
      <c r="O115" s="815">
        <v>1219</v>
      </c>
      <c r="P115" s="832">
        <v>3</v>
      </c>
      <c r="Q115" s="832">
        <v>3669</v>
      </c>
      <c r="R115" s="820">
        <v>0.5016406890894175</v>
      </c>
      <c r="S115" s="833">
        <v>1223</v>
      </c>
    </row>
    <row r="116" spans="1:19" ht="14.45" customHeight="1" x14ac:dyDescent="0.2">
      <c r="A116" s="814" t="s">
        <v>1512</v>
      </c>
      <c r="B116" s="815" t="s">
        <v>1513</v>
      </c>
      <c r="C116" s="815" t="s">
        <v>556</v>
      </c>
      <c r="D116" s="815" t="s">
        <v>793</v>
      </c>
      <c r="E116" s="815" t="s">
        <v>1564</v>
      </c>
      <c r="F116" s="815" t="s">
        <v>1589</v>
      </c>
      <c r="G116" s="815" t="s">
        <v>1590</v>
      </c>
      <c r="H116" s="832">
        <v>20</v>
      </c>
      <c r="I116" s="832">
        <v>13640</v>
      </c>
      <c r="J116" s="815">
        <v>1.5317237507018528</v>
      </c>
      <c r="K116" s="815">
        <v>682</v>
      </c>
      <c r="L116" s="832">
        <v>13</v>
      </c>
      <c r="M116" s="832">
        <v>8905</v>
      </c>
      <c r="N116" s="815">
        <v>1</v>
      </c>
      <c r="O116" s="815">
        <v>685</v>
      </c>
      <c r="P116" s="832"/>
      <c r="Q116" s="832"/>
      <c r="R116" s="820"/>
      <c r="S116" s="833"/>
    </row>
    <row r="117" spans="1:19" ht="14.45" customHeight="1" x14ac:dyDescent="0.2">
      <c r="A117" s="814" t="s">
        <v>1512</v>
      </c>
      <c r="B117" s="815" t="s">
        <v>1513</v>
      </c>
      <c r="C117" s="815" t="s">
        <v>556</v>
      </c>
      <c r="D117" s="815" t="s">
        <v>793</v>
      </c>
      <c r="E117" s="815" t="s">
        <v>1564</v>
      </c>
      <c r="F117" s="815" t="s">
        <v>1591</v>
      </c>
      <c r="G117" s="815" t="s">
        <v>1592</v>
      </c>
      <c r="H117" s="832">
        <v>10</v>
      </c>
      <c r="I117" s="832">
        <v>7170</v>
      </c>
      <c r="J117" s="815">
        <v>1.9916666666666667</v>
      </c>
      <c r="K117" s="815">
        <v>717</v>
      </c>
      <c r="L117" s="832">
        <v>5</v>
      </c>
      <c r="M117" s="832">
        <v>3600</v>
      </c>
      <c r="N117" s="815">
        <v>1</v>
      </c>
      <c r="O117" s="815">
        <v>720</v>
      </c>
      <c r="P117" s="832">
        <v>1</v>
      </c>
      <c r="Q117" s="832">
        <v>722</v>
      </c>
      <c r="R117" s="820">
        <v>0.20055555555555554</v>
      </c>
      <c r="S117" s="833">
        <v>722</v>
      </c>
    </row>
    <row r="118" spans="1:19" ht="14.45" customHeight="1" x14ac:dyDescent="0.2">
      <c r="A118" s="814" t="s">
        <v>1512</v>
      </c>
      <c r="B118" s="815" t="s">
        <v>1513</v>
      </c>
      <c r="C118" s="815" t="s">
        <v>556</v>
      </c>
      <c r="D118" s="815" t="s">
        <v>793</v>
      </c>
      <c r="E118" s="815" t="s">
        <v>1564</v>
      </c>
      <c r="F118" s="815" t="s">
        <v>1595</v>
      </c>
      <c r="G118" s="815" t="s">
        <v>1596</v>
      </c>
      <c r="H118" s="832">
        <v>346</v>
      </c>
      <c r="I118" s="832">
        <v>631796</v>
      </c>
      <c r="J118" s="815">
        <v>1.1816957572402236</v>
      </c>
      <c r="K118" s="815">
        <v>1826</v>
      </c>
      <c r="L118" s="832">
        <v>292</v>
      </c>
      <c r="M118" s="832">
        <v>534652</v>
      </c>
      <c r="N118" s="815">
        <v>1</v>
      </c>
      <c r="O118" s="815">
        <v>1831</v>
      </c>
      <c r="P118" s="832">
        <v>37</v>
      </c>
      <c r="Q118" s="832">
        <v>67895</v>
      </c>
      <c r="R118" s="820">
        <v>0.12698914434061781</v>
      </c>
      <c r="S118" s="833">
        <v>1835</v>
      </c>
    </row>
    <row r="119" spans="1:19" ht="14.45" customHeight="1" x14ac:dyDescent="0.2">
      <c r="A119" s="814" t="s">
        <v>1512</v>
      </c>
      <c r="B119" s="815" t="s">
        <v>1513</v>
      </c>
      <c r="C119" s="815" t="s">
        <v>556</v>
      </c>
      <c r="D119" s="815" t="s">
        <v>793</v>
      </c>
      <c r="E119" s="815" t="s">
        <v>1564</v>
      </c>
      <c r="F119" s="815" t="s">
        <v>1597</v>
      </c>
      <c r="G119" s="815" t="s">
        <v>1598</v>
      </c>
      <c r="H119" s="832">
        <v>78</v>
      </c>
      <c r="I119" s="832">
        <v>33540</v>
      </c>
      <c r="J119" s="815">
        <v>0.5119672731713274</v>
      </c>
      <c r="K119" s="815">
        <v>430</v>
      </c>
      <c r="L119" s="832">
        <v>152</v>
      </c>
      <c r="M119" s="832">
        <v>65512</v>
      </c>
      <c r="N119" s="815">
        <v>1</v>
      </c>
      <c r="O119" s="815">
        <v>431</v>
      </c>
      <c r="P119" s="832">
        <v>1</v>
      </c>
      <c r="Q119" s="832">
        <v>433</v>
      </c>
      <c r="R119" s="820">
        <v>6.6094761265111735E-3</v>
      </c>
      <c r="S119" s="833">
        <v>433</v>
      </c>
    </row>
    <row r="120" spans="1:19" ht="14.45" customHeight="1" x14ac:dyDescent="0.2">
      <c r="A120" s="814" t="s">
        <v>1512</v>
      </c>
      <c r="B120" s="815" t="s">
        <v>1513</v>
      </c>
      <c r="C120" s="815" t="s">
        <v>556</v>
      </c>
      <c r="D120" s="815" t="s">
        <v>793</v>
      </c>
      <c r="E120" s="815" t="s">
        <v>1564</v>
      </c>
      <c r="F120" s="815" t="s">
        <v>1599</v>
      </c>
      <c r="G120" s="815" t="s">
        <v>1600</v>
      </c>
      <c r="H120" s="832">
        <v>8</v>
      </c>
      <c r="I120" s="832">
        <v>28176</v>
      </c>
      <c r="J120" s="815">
        <v>0.4691230582241388</v>
      </c>
      <c r="K120" s="815">
        <v>3522</v>
      </c>
      <c r="L120" s="832">
        <v>17</v>
      </c>
      <c r="M120" s="832">
        <v>60061</v>
      </c>
      <c r="N120" s="815">
        <v>1</v>
      </c>
      <c r="O120" s="815">
        <v>3533</v>
      </c>
      <c r="P120" s="832">
        <v>2</v>
      </c>
      <c r="Q120" s="832">
        <v>7086</v>
      </c>
      <c r="R120" s="820">
        <v>0.11798005361216098</v>
      </c>
      <c r="S120" s="833">
        <v>3543</v>
      </c>
    </row>
    <row r="121" spans="1:19" ht="14.45" customHeight="1" x14ac:dyDescent="0.2">
      <c r="A121" s="814" t="s">
        <v>1512</v>
      </c>
      <c r="B121" s="815" t="s">
        <v>1513</v>
      </c>
      <c r="C121" s="815" t="s">
        <v>556</v>
      </c>
      <c r="D121" s="815" t="s">
        <v>793</v>
      </c>
      <c r="E121" s="815" t="s">
        <v>1564</v>
      </c>
      <c r="F121" s="815" t="s">
        <v>1603</v>
      </c>
      <c r="G121" s="815" t="s">
        <v>1604</v>
      </c>
      <c r="H121" s="832">
        <v>205</v>
      </c>
      <c r="I121" s="832">
        <v>6833.34</v>
      </c>
      <c r="J121" s="815">
        <v>1.2576707102274296</v>
      </c>
      <c r="K121" s="815">
        <v>33.333365853658535</v>
      </c>
      <c r="L121" s="832">
        <v>163</v>
      </c>
      <c r="M121" s="832">
        <v>5433.33</v>
      </c>
      <c r="N121" s="815">
        <v>1</v>
      </c>
      <c r="O121" s="815">
        <v>33.333312883435582</v>
      </c>
      <c r="P121" s="832">
        <v>81</v>
      </c>
      <c r="Q121" s="832">
        <v>2700</v>
      </c>
      <c r="R121" s="820">
        <v>0.49693282020418417</v>
      </c>
      <c r="S121" s="833">
        <v>33.333333333333336</v>
      </c>
    </row>
    <row r="122" spans="1:19" ht="14.45" customHeight="1" x14ac:dyDescent="0.2">
      <c r="A122" s="814" t="s">
        <v>1512</v>
      </c>
      <c r="B122" s="815" t="s">
        <v>1513</v>
      </c>
      <c r="C122" s="815" t="s">
        <v>556</v>
      </c>
      <c r="D122" s="815" t="s">
        <v>793</v>
      </c>
      <c r="E122" s="815" t="s">
        <v>1564</v>
      </c>
      <c r="F122" s="815" t="s">
        <v>1605</v>
      </c>
      <c r="G122" s="815" t="s">
        <v>1606</v>
      </c>
      <c r="H122" s="832">
        <v>201</v>
      </c>
      <c r="I122" s="832">
        <v>7437</v>
      </c>
      <c r="J122" s="815">
        <v>1.1933568677792041</v>
      </c>
      <c r="K122" s="815">
        <v>37</v>
      </c>
      <c r="L122" s="832">
        <v>164</v>
      </c>
      <c r="M122" s="832">
        <v>6232</v>
      </c>
      <c r="N122" s="815">
        <v>1</v>
      </c>
      <c r="O122" s="815">
        <v>38</v>
      </c>
      <c r="P122" s="832">
        <v>72</v>
      </c>
      <c r="Q122" s="832">
        <v>2736</v>
      </c>
      <c r="R122" s="820">
        <v>0.43902439024390244</v>
      </c>
      <c r="S122" s="833">
        <v>38</v>
      </c>
    </row>
    <row r="123" spans="1:19" ht="14.45" customHeight="1" x14ac:dyDescent="0.2">
      <c r="A123" s="814" t="s">
        <v>1512</v>
      </c>
      <c r="B123" s="815" t="s">
        <v>1513</v>
      </c>
      <c r="C123" s="815" t="s">
        <v>556</v>
      </c>
      <c r="D123" s="815" t="s">
        <v>793</v>
      </c>
      <c r="E123" s="815" t="s">
        <v>1564</v>
      </c>
      <c r="F123" s="815" t="s">
        <v>1607</v>
      </c>
      <c r="G123" s="815" t="s">
        <v>1608</v>
      </c>
      <c r="H123" s="832">
        <v>40</v>
      </c>
      <c r="I123" s="832">
        <v>24440</v>
      </c>
      <c r="J123" s="815">
        <v>0.66340933767643862</v>
      </c>
      <c r="K123" s="815">
        <v>611</v>
      </c>
      <c r="L123" s="832">
        <v>60</v>
      </c>
      <c r="M123" s="832">
        <v>36840</v>
      </c>
      <c r="N123" s="815">
        <v>1</v>
      </c>
      <c r="O123" s="815">
        <v>614</v>
      </c>
      <c r="P123" s="832"/>
      <c r="Q123" s="832"/>
      <c r="R123" s="820"/>
      <c r="S123" s="833"/>
    </row>
    <row r="124" spans="1:19" ht="14.45" customHeight="1" x14ac:dyDescent="0.2">
      <c r="A124" s="814" t="s">
        <v>1512</v>
      </c>
      <c r="B124" s="815" t="s">
        <v>1513</v>
      </c>
      <c r="C124" s="815" t="s">
        <v>556</v>
      </c>
      <c r="D124" s="815" t="s">
        <v>793</v>
      </c>
      <c r="E124" s="815" t="s">
        <v>1564</v>
      </c>
      <c r="F124" s="815" t="s">
        <v>1609</v>
      </c>
      <c r="G124" s="815" t="s">
        <v>1610</v>
      </c>
      <c r="H124" s="832">
        <v>3</v>
      </c>
      <c r="I124" s="832">
        <v>1314</v>
      </c>
      <c r="J124" s="815">
        <v>1</v>
      </c>
      <c r="K124" s="815">
        <v>438</v>
      </c>
      <c r="L124" s="832">
        <v>3</v>
      </c>
      <c r="M124" s="832">
        <v>1314</v>
      </c>
      <c r="N124" s="815">
        <v>1</v>
      </c>
      <c r="O124" s="815">
        <v>438</v>
      </c>
      <c r="P124" s="832">
        <v>3</v>
      </c>
      <c r="Q124" s="832">
        <v>1320</v>
      </c>
      <c r="R124" s="820">
        <v>1.004566210045662</v>
      </c>
      <c r="S124" s="833">
        <v>440</v>
      </c>
    </row>
    <row r="125" spans="1:19" ht="14.45" customHeight="1" x14ac:dyDescent="0.2">
      <c r="A125" s="814" t="s">
        <v>1512</v>
      </c>
      <c r="B125" s="815" t="s">
        <v>1513</v>
      </c>
      <c r="C125" s="815" t="s">
        <v>556</v>
      </c>
      <c r="D125" s="815" t="s">
        <v>793</v>
      </c>
      <c r="E125" s="815" t="s">
        <v>1564</v>
      </c>
      <c r="F125" s="815" t="s">
        <v>1611</v>
      </c>
      <c r="G125" s="815" t="s">
        <v>1612</v>
      </c>
      <c r="H125" s="832">
        <v>98</v>
      </c>
      <c r="I125" s="832">
        <v>131614</v>
      </c>
      <c r="J125" s="815">
        <v>2.5053585365389375</v>
      </c>
      <c r="K125" s="815">
        <v>1343</v>
      </c>
      <c r="L125" s="832">
        <v>39</v>
      </c>
      <c r="M125" s="832">
        <v>52533</v>
      </c>
      <c r="N125" s="815">
        <v>1</v>
      </c>
      <c r="O125" s="815">
        <v>1347</v>
      </c>
      <c r="P125" s="832">
        <v>25</v>
      </c>
      <c r="Q125" s="832">
        <v>33775</v>
      </c>
      <c r="R125" s="820">
        <v>0.64292920640359397</v>
      </c>
      <c r="S125" s="833">
        <v>1351</v>
      </c>
    </row>
    <row r="126" spans="1:19" ht="14.45" customHeight="1" x14ac:dyDescent="0.2">
      <c r="A126" s="814" t="s">
        <v>1512</v>
      </c>
      <c r="B126" s="815" t="s">
        <v>1513</v>
      </c>
      <c r="C126" s="815" t="s">
        <v>556</v>
      </c>
      <c r="D126" s="815" t="s">
        <v>793</v>
      </c>
      <c r="E126" s="815" t="s">
        <v>1564</v>
      </c>
      <c r="F126" s="815" t="s">
        <v>1613</v>
      </c>
      <c r="G126" s="815" t="s">
        <v>1614</v>
      </c>
      <c r="H126" s="832">
        <v>35</v>
      </c>
      <c r="I126" s="832">
        <v>17850</v>
      </c>
      <c r="J126" s="815">
        <v>2.178955078125</v>
      </c>
      <c r="K126" s="815">
        <v>510</v>
      </c>
      <c r="L126" s="832">
        <v>16</v>
      </c>
      <c r="M126" s="832">
        <v>8192</v>
      </c>
      <c r="N126" s="815">
        <v>1</v>
      </c>
      <c r="O126" s="815">
        <v>512</v>
      </c>
      <c r="P126" s="832">
        <v>1</v>
      </c>
      <c r="Q126" s="832">
        <v>514</v>
      </c>
      <c r="R126" s="820">
        <v>6.2744140625E-2</v>
      </c>
      <c r="S126" s="833">
        <v>514</v>
      </c>
    </row>
    <row r="127" spans="1:19" ht="14.45" customHeight="1" x14ac:dyDescent="0.2">
      <c r="A127" s="814" t="s">
        <v>1512</v>
      </c>
      <c r="B127" s="815" t="s">
        <v>1513</v>
      </c>
      <c r="C127" s="815" t="s">
        <v>556</v>
      </c>
      <c r="D127" s="815" t="s">
        <v>793</v>
      </c>
      <c r="E127" s="815" t="s">
        <v>1564</v>
      </c>
      <c r="F127" s="815" t="s">
        <v>1615</v>
      </c>
      <c r="G127" s="815" t="s">
        <v>1616</v>
      </c>
      <c r="H127" s="832">
        <v>3</v>
      </c>
      <c r="I127" s="832">
        <v>6999</v>
      </c>
      <c r="J127" s="815">
        <v>1.4942356959863365</v>
      </c>
      <c r="K127" s="815">
        <v>2333</v>
      </c>
      <c r="L127" s="832">
        <v>2</v>
      </c>
      <c r="M127" s="832">
        <v>4684</v>
      </c>
      <c r="N127" s="815">
        <v>1</v>
      </c>
      <c r="O127" s="815">
        <v>2342</v>
      </c>
      <c r="P127" s="832"/>
      <c r="Q127" s="832"/>
      <c r="R127" s="820"/>
      <c r="S127" s="833"/>
    </row>
    <row r="128" spans="1:19" ht="14.45" customHeight="1" x14ac:dyDescent="0.2">
      <c r="A128" s="814" t="s">
        <v>1512</v>
      </c>
      <c r="B128" s="815" t="s">
        <v>1513</v>
      </c>
      <c r="C128" s="815" t="s">
        <v>556</v>
      </c>
      <c r="D128" s="815" t="s">
        <v>793</v>
      </c>
      <c r="E128" s="815" t="s">
        <v>1564</v>
      </c>
      <c r="F128" s="815" t="s">
        <v>1617</v>
      </c>
      <c r="G128" s="815" t="s">
        <v>1618</v>
      </c>
      <c r="H128" s="832">
        <v>9</v>
      </c>
      <c r="I128" s="832">
        <v>23841</v>
      </c>
      <c r="J128" s="815">
        <v>4.484762979683973</v>
      </c>
      <c r="K128" s="815">
        <v>2649</v>
      </c>
      <c r="L128" s="832">
        <v>2</v>
      </c>
      <c r="M128" s="832">
        <v>5316</v>
      </c>
      <c r="N128" s="815">
        <v>1</v>
      </c>
      <c r="O128" s="815">
        <v>2658</v>
      </c>
      <c r="P128" s="832"/>
      <c r="Q128" s="832"/>
      <c r="R128" s="820"/>
      <c r="S128" s="833"/>
    </row>
    <row r="129" spans="1:19" ht="14.45" customHeight="1" x14ac:dyDescent="0.2">
      <c r="A129" s="814" t="s">
        <v>1512</v>
      </c>
      <c r="B129" s="815" t="s">
        <v>1513</v>
      </c>
      <c r="C129" s="815" t="s">
        <v>556</v>
      </c>
      <c r="D129" s="815" t="s">
        <v>793</v>
      </c>
      <c r="E129" s="815" t="s">
        <v>1564</v>
      </c>
      <c r="F129" s="815" t="s">
        <v>1619</v>
      </c>
      <c r="G129" s="815" t="s">
        <v>1620</v>
      </c>
      <c r="H129" s="832"/>
      <c r="I129" s="832"/>
      <c r="J129" s="815"/>
      <c r="K129" s="815"/>
      <c r="L129" s="832"/>
      <c r="M129" s="832"/>
      <c r="N129" s="815"/>
      <c r="O129" s="815"/>
      <c r="P129" s="832">
        <v>10</v>
      </c>
      <c r="Q129" s="832">
        <v>3600</v>
      </c>
      <c r="R129" s="820"/>
      <c r="S129" s="833">
        <v>360</v>
      </c>
    </row>
    <row r="130" spans="1:19" ht="14.45" customHeight="1" x14ac:dyDescent="0.2">
      <c r="A130" s="814" t="s">
        <v>1512</v>
      </c>
      <c r="B130" s="815" t="s">
        <v>1513</v>
      </c>
      <c r="C130" s="815" t="s">
        <v>556</v>
      </c>
      <c r="D130" s="815" t="s">
        <v>793</v>
      </c>
      <c r="E130" s="815" t="s">
        <v>1564</v>
      </c>
      <c r="F130" s="815" t="s">
        <v>1621</v>
      </c>
      <c r="G130" s="815" t="s">
        <v>1622</v>
      </c>
      <c r="H130" s="832">
        <v>1</v>
      </c>
      <c r="I130" s="832">
        <v>196</v>
      </c>
      <c r="J130" s="815"/>
      <c r="K130" s="815">
        <v>196</v>
      </c>
      <c r="L130" s="832"/>
      <c r="M130" s="832"/>
      <c r="N130" s="815"/>
      <c r="O130" s="815"/>
      <c r="P130" s="832"/>
      <c r="Q130" s="832"/>
      <c r="R130" s="820"/>
      <c r="S130" s="833"/>
    </row>
    <row r="131" spans="1:19" ht="14.45" customHeight="1" x14ac:dyDescent="0.2">
      <c r="A131" s="814" t="s">
        <v>1512</v>
      </c>
      <c r="B131" s="815" t="s">
        <v>1513</v>
      </c>
      <c r="C131" s="815" t="s">
        <v>556</v>
      </c>
      <c r="D131" s="815" t="s">
        <v>793</v>
      </c>
      <c r="E131" s="815" t="s">
        <v>1564</v>
      </c>
      <c r="F131" s="815" t="s">
        <v>1625</v>
      </c>
      <c r="G131" s="815" t="s">
        <v>1626</v>
      </c>
      <c r="H131" s="832">
        <v>1</v>
      </c>
      <c r="I131" s="832">
        <v>526</v>
      </c>
      <c r="J131" s="815"/>
      <c r="K131" s="815">
        <v>526</v>
      </c>
      <c r="L131" s="832"/>
      <c r="M131" s="832"/>
      <c r="N131" s="815"/>
      <c r="O131" s="815"/>
      <c r="P131" s="832">
        <v>1</v>
      </c>
      <c r="Q131" s="832">
        <v>529</v>
      </c>
      <c r="R131" s="820"/>
      <c r="S131" s="833">
        <v>529</v>
      </c>
    </row>
    <row r="132" spans="1:19" ht="14.45" customHeight="1" x14ac:dyDescent="0.2">
      <c r="A132" s="814" t="s">
        <v>1512</v>
      </c>
      <c r="B132" s="815" t="s">
        <v>1513</v>
      </c>
      <c r="C132" s="815" t="s">
        <v>556</v>
      </c>
      <c r="D132" s="815" t="s">
        <v>793</v>
      </c>
      <c r="E132" s="815" t="s">
        <v>1564</v>
      </c>
      <c r="F132" s="815" t="s">
        <v>1627</v>
      </c>
      <c r="G132" s="815" t="s">
        <v>1628</v>
      </c>
      <c r="H132" s="832"/>
      <c r="I132" s="832"/>
      <c r="J132" s="815"/>
      <c r="K132" s="815"/>
      <c r="L132" s="832"/>
      <c r="M132" s="832"/>
      <c r="N132" s="815"/>
      <c r="O132" s="815"/>
      <c r="P132" s="832">
        <v>4</v>
      </c>
      <c r="Q132" s="832">
        <v>576</v>
      </c>
      <c r="R132" s="820"/>
      <c r="S132" s="833">
        <v>144</v>
      </c>
    </row>
    <row r="133" spans="1:19" ht="14.45" customHeight="1" x14ac:dyDescent="0.2">
      <c r="A133" s="814" t="s">
        <v>1512</v>
      </c>
      <c r="B133" s="815" t="s">
        <v>1513</v>
      </c>
      <c r="C133" s="815" t="s">
        <v>556</v>
      </c>
      <c r="D133" s="815" t="s">
        <v>793</v>
      </c>
      <c r="E133" s="815" t="s">
        <v>1564</v>
      </c>
      <c r="F133" s="815" t="s">
        <v>1633</v>
      </c>
      <c r="G133" s="815" t="s">
        <v>1634</v>
      </c>
      <c r="H133" s="832">
        <v>3</v>
      </c>
      <c r="I133" s="832">
        <v>2157</v>
      </c>
      <c r="J133" s="815">
        <v>1.4937673130193905</v>
      </c>
      <c r="K133" s="815">
        <v>719</v>
      </c>
      <c r="L133" s="832">
        <v>2</v>
      </c>
      <c r="M133" s="832">
        <v>1444</v>
      </c>
      <c r="N133" s="815">
        <v>1</v>
      </c>
      <c r="O133" s="815">
        <v>722</v>
      </c>
      <c r="P133" s="832"/>
      <c r="Q133" s="832"/>
      <c r="R133" s="820"/>
      <c r="S133" s="833"/>
    </row>
    <row r="134" spans="1:19" ht="14.45" customHeight="1" x14ac:dyDescent="0.2">
      <c r="A134" s="814" t="s">
        <v>1512</v>
      </c>
      <c r="B134" s="815" t="s">
        <v>1513</v>
      </c>
      <c r="C134" s="815" t="s">
        <v>556</v>
      </c>
      <c r="D134" s="815" t="s">
        <v>793</v>
      </c>
      <c r="E134" s="815" t="s">
        <v>1564</v>
      </c>
      <c r="F134" s="815" t="s">
        <v>1635</v>
      </c>
      <c r="G134" s="815" t="s">
        <v>1636</v>
      </c>
      <c r="H134" s="832">
        <v>2</v>
      </c>
      <c r="I134" s="832">
        <v>3472</v>
      </c>
      <c r="J134" s="815"/>
      <c r="K134" s="815">
        <v>1736</v>
      </c>
      <c r="L134" s="832"/>
      <c r="M134" s="832"/>
      <c r="N134" s="815"/>
      <c r="O134" s="815"/>
      <c r="P134" s="832"/>
      <c r="Q134" s="832"/>
      <c r="R134" s="820"/>
      <c r="S134" s="833"/>
    </row>
    <row r="135" spans="1:19" ht="14.45" customHeight="1" x14ac:dyDescent="0.2">
      <c r="A135" s="814" t="s">
        <v>1512</v>
      </c>
      <c r="B135" s="815" t="s">
        <v>1513</v>
      </c>
      <c r="C135" s="815" t="s">
        <v>556</v>
      </c>
      <c r="D135" s="815" t="s">
        <v>793</v>
      </c>
      <c r="E135" s="815" t="s">
        <v>1564</v>
      </c>
      <c r="F135" s="815" t="s">
        <v>1639</v>
      </c>
      <c r="G135" s="815" t="s">
        <v>1640</v>
      </c>
      <c r="H135" s="832"/>
      <c r="I135" s="832"/>
      <c r="J135" s="815"/>
      <c r="K135" s="815"/>
      <c r="L135" s="832">
        <v>1</v>
      </c>
      <c r="M135" s="832">
        <v>1861</v>
      </c>
      <c r="N135" s="815">
        <v>1</v>
      </c>
      <c r="O135" s="815">
        <v>1861</v>
      </c>
      <c r="P135" s="832"/>
      <c r="Q135" s="832"/>
      <c r="R135" s="820"/>
      <c r="S135" s="833"/>
    </row>
    <row r="136" spans="1:19" ht="14.45" customHeight="1" x14ac:dyDescent="0.2">
      <c r="A136" s="814" t="s">
        <v>1512</v>
      </c>
      <c r="B136" s="815" t="s">
        <v>1513</v>
      </c>
      <c r="C136" s="815" t="s">
        <v>556</v>
      </c>
      <c r="D136" s="815" t="s">
        <v>1509</v>
      </c>
      <c r="E136" s="815" t="s">
        <v>1514</v>
      </c>
      <c r="F136" s="815" t="s">
        <v>1515</v>
      </c>
      <c r="G136" s="815" t="s">
        <v>1516</v>
      </c>
      <c r="H136" s="832"/>
      <c r="I136" s="832"/>
      <c r="J136" s="815"/>
      <c r="K136" s="815"/>
      <c r="L136" s="832"/>
      <c r="M136" s="832"/>
      <c r="N136" s="815"/>
      <c r="O136" s="815"/>
      <c r="P136" s="832">
        <v>69</v>
      </c>
      <c r="Q136" s="832">
        <v>121700.12999999999</v>
      </c>
      <c r="R136" s="820"/>
      <c r="S136" s="833">
        <v>1763.7699999999998</v>
      </c>
    </row>
    <row r="137" spans="1:19" ht="14.45" customHeight="1" x14ac:dyDescent="0.2">
      <c r="A137" s="814" t="s">
        <v>1512</v>
      </c>
      <c r="B137" s="815" t="s">
        <v>1513</v>
      </c>
      <c r="C137" s="815" t="s">
        <v>556</v>
      </c>
      <c r="D137" s="815" t="s">
        <v>1509</v>
      </c>
      <c r="E137" s="815" t="s">
        <v>1517</v>
      </c>
      <c r="F137" s="815" t="s">
        <v>1522</v>
      </c>
      <c r="G137" s="815" t="s">
        <v>1523</v>
      </c>
      <c r="H137" s="832">
        <v>7815</v>
      </c>
      <c r="I137" s="832">
        <v>56189.849999999991</v>
      </c>
      <c r="J137" s="815">
        <v>1.2374356670476541</v>
      </c>
      <c r="K137" s="815">
        <v>7.1899999999999986</v>
      </c>
      <c r="L137" s="832">
        <v>6178</v>
      </c>
      <c r="M137" s="832">
        <v>45408.3</v>
      </c>
      <c r="N137" s="815">
        <v>1</v>
      </c>
      <c r="O137" s="815">
        <v>7.3500000000000005</v>
      </c>
      <c r="P137" s="832">
        <v>549</v>
      </c>
      <c r="Q137" s="832">
        <v>3925.35</v>
      </c>
      <c r="R137" s="820">
        <v>8.6445649804110694E-2</v>
      </c>
      <c r="S137" s="833">
        <v>7.1499999999999995</v>
      </c>
    </row>
    <row r="138" spans="1:19" ht="14.45" customHeight="1" x14ac:dyDescent="0.2">
      <c r="A138" s="814" t="s">
        <v>1512</v>
      </c>
      <c r="B138" s="815" t="s">
        <v>1513</v>
      </c>
      <c r="C138" s="815" t="s">
        <v>556</v>
      </c>
      <c r="D138" s="815" t="s">
        <v>1509</v>
      </c>
      <c r="E138" s="815" t="s">
        <v>1517</v>
      </c>
      <c r="F138" s="815" t="s">
        <v>1526</v>
      </c>
      <c r="G138" s="815" t="s">
        <v>1527</v>
      </c>
      <c r="H138" s="832">
        <v>181773</v>
      </c>
      <c r="I138" s="832">
        <v>968850.0900000002</v>
      </c>
      <c r="J138" s="815">
        <v>1.1118034162364385</v>
      </c>
      <c r="K138" s="815">
        <v>5.330000000000001</v>
      </c>
      <c r="L138" s="832">
        <v>162276</v>
      </c>
      <c r="M138" s="832">
        <v>871422.12000000046</v>
      </c>
      <c r="N138" s="815">
        <v>1</v>
      </c>
      <c r="O138" s="815">
        <v>5.3700000000000028</v>
      </c>
      <c r="P138" s="832">
        <v>165064</v>
      </c>
      <c r="Q138" s="832">
        <v>854435.36</v>
      </c>
      <c r="R138" s="820">
        <v>0.98050685240810675</v>
      </c>
      <c r="S138" s="833">
        <v>5.1763883099888526</v>
      </c>
    </row>
    <row r="139" spans="1:19" ht="14.45" customHeight="1" x14ac:dyDescent="0.2">
      <c r="A139" s="814" t="s">
        <v>1512</v>
      </c>
      <c r="B139" s="815" t="s">
        <v>1513</v>
      </c>
      <c r="C139" s="815" t="s">
        <v>556</v>
      </c>
      <c r="D139" s="815" t="s">
        <v>1509</v>
      </c>
      <c r="E139" s="815" t="s">
        <v>1517</v>
      </c>
      <c r="F139" s="815" t="s">
        <v>1528</v>
      </c>
      <c r="G139" s="815" t="s">
        <v>1529</v>
      </c>
      <c r="H139" s="832">
        <v>115.5</v>
      </c>
      <c r="I139" s="832">
        <v>1055.67</v>
      </c>
      <c r="J139" s="815">
        <v>0.57543498168498175</v>
      </c>
      <c r="K139" s="815">
        <v>9.14</v>
      </c>
      <c r="L139" s="832">
        <v>196</v>
      </c>
      <c r="M139" s="832">
        <v>1834.56</v>
      </c>
      <c r="N139" s="815">
        <v>1</v>
      </c>
      <c r="O139" s="815">
        <v>9.36</v>
      </c>
      <c r="P139" s="832"/>
      <c r="Q139" s="832"/>
      <c r="R139" s="820"/>
      <c r="S139" s="833"/>
    </row>
    <row r="140" spans="1:19" ht="14.45" customHeight="1" x14ac:dyDescent="0.2">
      <c r="A140" s="814" t="s">
        <v>1512</v>
      </c>
      <c r="B140" s="815" t="s">
        <v>1513</v>
      </c>
      <c r="C140" s="815" t="s">
        <v>556</v>
      </c>
      <c r="D140" s="815" t="s">
        <v>1509</v>
      </c>
      <c r="E140" s="815" t="s">
        <v>1517</v>
      </c>
      <c r="F140" s="815" t="s">
        <v>1530</v>
      </c>
      <c r="G140" s="815" t="s">
        <v>1531</v>
      </c>
      <c r="H140" s="832">
        <v>160</v>
      </c>
      <c r="I140" s="832">
        <v>1468.8</v>
      </c>
      <c r="J140" s="815"/>
      <c r="K140" s="815">
        <v>9.18</v>
      </c>
      <c r="L140" s="832"/>
      <c r="M140" s="832"/>
      <c r="N140" s="815"/>
      <c r="O140" s="815"/>
      <c r="P140" s="832"/>
      <c r="Q140" s="832"/>
      <c r="R140" s="820"/>
      <c r="S140" s="833"/>
    </row>
    <row r="141" spans="1:19" ht="14.45" customHeight="1" x14ac:dyDescent="0.2">
      <c r="A141" s="814" t="s">
        <v>1512</v>
      </c>
      <c r="B141" s="815" t="s">
        <v>1513</v>
      </c>
      <c r="C141" s="815" t="s">
        <v>556</v>
      </c>
      <c r="D141" s="815" t="s">
        <v>1509</v>
      </c>
      <c r="E141" s="815" t="s">
        <v>1517</v>
      </c>
      <c r="F141" s="815" t="s">
        <v>1538</v>
      </c>
      <c r="G141" s="815" t="s">
        <v>1539</v>
      </c>
      <c r="H141" s="832">
        <v>955</v>
      </c>
      <c r="I141" s="832">
        <v>19959.5</v>
      </c>
      <c r="J141" s="815">
        <v>2.4280153275348213</v>
      </c>
      <c r="K141" s="815">
        <v>20.9</v>
      </c>
      <c r="L141" s="832">
        <v>410</v>
      </c>
      <c r="M141" s="832">
        <v>8220.5</v>
      </c>
      <c r="N141" s="815">
        <v>1</v>
      </c>
      <c r="O141" s="815">
        <v>20.05</v>
      </c>
      <c r="P141" s="832">
        <v>585</v>
      </c>
      <c r="Q141" s="832">
        <v>11735.1</v>
      </c>
      <c r="R141" s="820">
        <v>1.4275409038379661</v>
      </c>
      <c r="S141" s="833">
        <v>20.060000000000002</v>
      </c>
    </row>
    <row r="142" spans="1:19" ht="14.45" customHeight="1" x14ac:dyDescent="0.2">
      <c r="A142" s="814" t="s">
        <v>1512</v>
      </c>
      <c r="B142" s="815" t="s">
        <v>1513</v>
      </c>
      <c r="C142" s="815" t="s">
        <v>556</v>
      </c>
      <c r="D142" s="815" t="s">
        <v>1509</v>
      </c>
      <c r="E142" s="815" t="s">
        <v>1517</v>
      </c>
      <c r="F142" s="815" t="s">
        <v>1542</v>
      </c>
      <c r="G142" s="815" t="s">
        <v>1543</v>
      </c>
      <c r="H142" s="832">
        <v>39</v>
      </c>
      <c r="I142" s="832">
        <v>79087.709999999992</v>
      </c>
      <c r="J142" s="815">
        <v>1.2796357762156563</v>
      </c>
      <c r="K142" s="815">
        <v>2027.8899999999999</v>
      </c>
      <c r="L142" s="832">
        <v>34</v>
      </c>
      <c r="M142" s="832">
        <v>61804.860000000022</v>
      </c>
      <c r="N142" s="815">
        <v>1</v>
      </c>
      <c r="O142" s="815">
        <v>1817.7900000000006</v>
      </c>
      <c r="P142" s="832"/>
      <c r="Q142" s="832"/>
      <c r="R142" s="820"/>
      <c r="S142" s="833"/>
    </row>
    <row r="143" spans="1:19" ht="14.45" customHeight="1" x14ac:dyDescent="0.2">
      <c r="A143" s="814" t="s">
        <v>1512</v>
      </c>
      <c r="B143" s="815" t="s">
        <v>1513</v>
      </c>
      <c r="C143" s="815" t="s">
        <v>556</v>
      </c>
      <c r="D143" s="815" t="s">
        <v>1509</v>
      </c>
      <c r="E143" s="815" t="s">
        <v>1517</v>
      </c>
      <c r="F143" s="815" t="s">
        <v>1546</v>
      </c>
      <c r="G143" s="815" t="s">
        <v>1547</v>
      </c>
      <c r="H143" s="832">
        <v>81712</v>
      </c>
      <c r="I143" s="832">
        <v>306420</v>
      </c>
      <c r="J143" s="815">
        <v>2.151079007400801</v>
      </c>
      <c r="K143" s="815">
        <v>3.75</v>
      </c>
      <c r="L143" s="832">
        <v>36904</v>
      </c>
      <c r="M143" s="832">
        <v>142449.44</v>
      </c>
      <c r="N143" s="815">
        <v>1</v>
      </c>
      <c r="O143" s="815">
        <v>3.86</v>
      </c>
      <c r="P143" s="832">
        <v>48869</v>
      </c>
      <c r="Q143" s="832">
        <v>178860.54</v>
      </c>
      <c r="R143" s="820">
        <v>1.255607182450138</v>
      </c>
      <c r="S143" s="833">
        <v>3.66</v>
      </c>
    </row>
    <row r="144" spans="1:19" ht="14.45" customHeight="1" x14ac:dyDescent="0.2">
      <c r="A144" s="814" t="s">
        <v>1512</v>
      </c>
      <c r="B144" s="815" t="s">
        <v>1513</v>
      </c>
      <c r="C144" s="815" t="s">
        <v>556</v>
      </c>
      <c r="D144" s="815" t="s">
        <v>1509</v>
      </c>
      <c r="E144" s="815" t="s">
        <v>1517</v>
      </c>
      <c r="F144" s="815" t="s">
        <v>1554</v>
      </c>
      <c r="G144" s="815" t="s">
        <v>1555</v>
      </c>
      <c r="H144" s="832"/>
      <c r="I144" s="832"/>
      <c r="J144" s="815"/>
      <c r="K144" s="815"/>
      <c r="L144" s="832">
        <v>660</v>
      </c>
      <c r="M144" s="832">
        <v>12606</v>
      </c>
      <c r="N144" s="815">
        <v>1</v>
      </c>
      <c r="O144" s="815">
        <v>19.100000000000001</v>
      </c>
      <c r="P144" s="832"/>
      <c r="Q144" s="832"/>
      <c r="R144" s="820"/>
      <c r="S144" s="833"/>
    </row>
    <row r="145" spans="1:19" ht="14.45" customHeight="1" x14ac:dyDescent="0.2">
      <c r="A145" s="814" t="s">
        <v>1512</v>
      </c>
      <c r="B145" s="815" t="s">
        <v>1513</v>
      </c>
      <c r="C145" s="815" t="s">
        <v>556</v>
      </c>
      <c r="D145" s="815" t="s">
        <v>1509</v>
      </c>
      <c r="E145" s="815" t="s">
        <v>1564</v>
      </c>
      <c r="F145" s="815" t="s">
        <v>1565</v>
      </c>
      <c r="G145" s="815" t="s">
        <v>1566</v>
      </c>
      <c r="H145" s="832">
        <v>3</v>
      </c>
      <c r="I145" s="832">
        <v>111</v>
      </c>
      <c r="J145" s="815">
        <v>2.9210526315789473</v>
      </c>
      <c r="K145" s="815">
        <v>37</v>
      </c>
      <c r="L145" s="832">
        <v>1</v>
      </c>
      <c r="M145" s="832">
        <v>38</v>
      </c>
      <c r="N145" s="815">
        <v>1</v>
      </c>
      <c r="O145" s="815">
        <v>38</v>
      </c>
      <c r="P145" s="832"/>
      <c r="Q145" s="832"/>
      <c r="R145" s="820"/>
      <c r="S145" s="833"/>
    </row>
    <row r="146" spans="1:19" ht="14.45" customHeight="1" x14ac:dyDescent="0.2">
      <c r="A146" s="814" t="s">
        <v>1512</v>
      </c>
      <c r="B146" s="815" t="s">
        <v>1513</v>
      </c>
      <c r="C146" s="815" t="s">
        <v>556</v>
      </c>
      <c r="D146" s="815" t="s">
        <v>1509</v>
      </c>
      <c r="E146" s="815" t="s">
        <v>1564</v>
      </c>
      <c r="F146" s="815" t="s">
        <v>1567</v>
      </c>
      <c r="G146" s="815" t="s">
        <v>1568</v>
      </c>
      <c r="H146" s="832">
        <v>62</v>
      </c>
      <c r="I146" s="832">
        <v>27528</v>
      </c>
      <c r="J146" s="815">
        <v>1.099712368168744</v>
      </c>
      <c r="K146" s="815">
        <v>444</v>
      </c>
      <c r="L146" s="832">
        <v>56</v>
      </c>
      <c r="M146" s="832">
        <v>25032</v>
      </c>
      <c r="N146" s="815">
        <v>1</v>
      </c>
      <c r="O146" s="815">
        <v>447</v>
      </c>
      <c r="P146" s="832">
        <v>56</v>
      </c>
      <c r="Q146" s="832">
        <v>25144</v>
      </c>
      <c r="R146" s="820">
        <v>1.0044742729306488</v>
      </c>
      <c r="S146" s="833">
        <v>449</v>
      </c>
    </row>
    <row r="147" spans="1:19" ht="14.45" customHeight="1" x14ac:dyDescent="0.2">
      <c r="A147" s="814" t="s">
        <v>1512</v>
      </c>
      <c r="B147" s="815" t="s">
        <v>1513</v>
      </c>
      <c r="C147" s="815" t="s">
        <v>556</v>
      </c>
      <c r="D147" s="815" t="s">
        <v>1509</v>
      </c>
      <c r="E147" s="815" t="s">
        <v>1564</v>
      </c>
      <c r="F147" s="815" t="s">
        <v>1583</v>
      </c>
      <c r="G147" s="815" t="s">
        <v>1584</v>
      </c>
      <c r="H147" s="832">
        <v>3</v>
      </c>
      <c r="I147" s="832">
        <v>4296</v>
      </c>
      <c r="J147" s="815">
        <v>1.4947807933194155</v>
      </c>
      <c r="K147" s="815">
        <v>1432</v>
      </c>
      <c r="L147" s="832">
        <v>2</v>
      </c>
      <c r="M147" s="832">
        <v>2874</v>
      </c>
      <c r="N147" s="815">
        <v>1</v>
      </c>
      <c r="O147" s="815">
        <v>1437</v>
      </c>
      <c r="P147" s="832"/>
      <c r="Q147" s="832"/>
      <c r="R147" s="820"/>
      <c r="S147" s="833"/>
    </row>
    <row r="148" spans="1:19" ht="14.45" customHeight="1" x14ac:dyDescent="0.2">
      <c r="A148" s="814" t="s">
        <v>1512</v>
      </c>
      <c r="B148" s="815" t="s">
        <v>1513</v>
      </c>
      <c r="C148" s="815" t="s">
        <v>556</v>
      </c>
      <c r="D148" s="815" t="s">
        <v>1509</v>
      </c>
      <c r="E148" s="815" t="s">
        <v>1564</v>
      </c>
      <c r="F148" s="815" t="s">
        <v>1585</v>
      </c>
      <c r="G148" s="815" t="s">
        <v>1586</v>
      </c>
      <c r="H148" s="832">
        <v>1</v>
      </c>
      <c r="I148" s="832">
        <v>1914</v>
      </c>
      <c r="J148" s="815"/>
      <c r="K148" s="815">
        <v>1914</v>
      </c>
      <c r="L148" s="832"/>
      <c r="M148" s="832"/>
      <c r="N148" s="815"/>
      <c r="O148" s="815"/>
      <c r="P148" s="832"/>
      <c r="Q148" s="832"/>
      <c r="R148" s="820"/>
      <c r="S148" s="833"/>
    </row>
    <row r="149" spans="1:19" ht="14.45" customHeight="1" x14ac:dyDescent="0.2">
      <c r="A149" s="814" t="s">
        <v>1512</v>
      </c>
      <c r="B149" s="815" t="s">
        <v>1513</v>
      </c>
      <c r="C149" s="815" t="s">
        <v>556</v>
      </c>
      <c r="D149" s="815" t="s">
        <v>1509</v>
      </c>
      <c r="E149" s="815" t="s">
        <v>1564</v>
      </c>
      <c r="F149" s="815" t="s">
        <v>1587</v>
      </c>
      <c r="G149" s="815" t="s">
        <v>1588</v>
      </c>
      <c r="H149" s="832">
        <v>9</v>
      </c>
      <c r="I149" s="832">
        <v>10926</v>
      </c>
      <c r="J149" s="815">
        <v>1.120385561936013</v>
      </c>
      <c r="K149" s="815">
        <v>1214</v>
      </c>
      <c r="L149" s="832">
        <v>8</v>
      </c>
      <c r="M149" s="832">
        <v>9752</v>
      </c>
      <c r="N149" s="815">
        <v>1</v>
      </c>
      <c r="O149" s="815">
        <v>1219</v>
      </c>
      <c r="P149" s="832">
        <v>1</v>
      </c>
      <c r="Q149" s="832">
        <v>1223</v>
      </c>
      <c r="R149" s="820">
        <v>0.12541017227235438</v>
      </c>
      <c r="S149" s="833">
        <v>1223</v>
      </c>
    </row>
    <row r="150" spans="1:19" ht="14.45" customHeight="1" x14ac:dyDescent="0.2">
      <c r="A150" s="814" t="s">
        <v>1512</v>
      </c>
      <c r="B150" s="815" t="s">
        <v>1513</v>
      </c>
      <c r="C150" s="815" t="s">
        <v>556</v>
      </c>
      <c r="D150" s="815" t="s">
        <v>1509</v>
      </c>
      <c r="E150" s="815" t="s">
        <v>1564</v>
      </c>
      <c r="F150" s="815" t="s">
        <v>1589</v>
      </c>
      <c r="G150" s="815" t="s">
        <v>1590</v>
      </c>
      <c r="H150" s="832">
        <v>40</v>
      </c>
      <c r="I150" s="832">
        <v>27280</v>
      </c>
      <c r="J150" s="815">
        <v>1.1713181623014168</v>
      </c>
      <c r="K150" s="815">
        <v>682</v>
      </c>
      <c r="L150" s="832">
        <v>34</v>
      </c>
      <c r="M150" s="832">
        <v>23290</v>
      </c>
      <c r="N150" s="815">
        <v>1</v>
      </c>
      <c r="O150" s="815">
        <v>685</v>
      </c>
      <c r="P150" s="832"/>
      <c r="Q150" s="832"/>
      <c r="R150" s="820"/>
      <c r="S150" s="833"/>
    </row>
    <row r="151" spans="1:19" ht="14.45" customHeight="1" x14ac:dyDescent="0.2">
      <c r="A151" s="814" t="s">
        <v>1512</v>
      </c>
      <c r="B151" s="815" t="s">
        <v>1513</v>
      </c>
      <c r="C151" s="815" t="s">
        <v>556</v>
      </c>
      <c r="D151" s="815" t="s">
        <v>1509</v>
      </c>
      <c r="E151" s="815" t="s">
        <v>1564</v>
      </c>
      <c r="F151" s="815" t="s">
        <v>1595</v>
      </c>
      <c r="G151" s="815" t="s">
        <v>1596</v>
      </c>
      <c r="H151" s="832">
        <v>852</v>
      </c>
      <c r="I151" s="832">
        <v>1555752</v>
      </c>
      <c r="J151" s="815">
        <v>1.1298848437663409</v>
      </c>
      <c r="K151" s="815">
        <v>1826</v>
      </c>
      <c r="L151" s="832">
        <v>752</v>
      </c>
      <c r="M151" s="832">
        <v>1376912</v>
      </c>
      <c r="N151" s="815">
        <v>1</v>
      </c>
      <c r="O151" s="815">
        <v>1831</v>
      </c>
      <c r="P151" s="832">
        <v>720</v>
      </c>
      <c r="Q151" s="832">
        <v>1321200</v>
      </c>
      <c r="R151" s="820">
        <v>0.95953844544894662</v>
      </c>
      <c r="S151" s="833">
        <v>1835</v>
      </c>
    </row>
    <row r="152" spans="1:19" ht="14.45" customHeight="1" x14ac:dyDescent="0.2">
      <c r="A152" s="814" t="s">
        <v>1512</v>
      </c>
      <c r="B152" s="815" t="s">
        <v>1513</v>
      </c>
      <c r="C152" s="815" t="s">
        <v>556</v>
      </c>
      <c r="D152" s="815" t="s">
        <v>1509</v>
      </c>
      <c r="E152" s="815" t="s">
        <v>1564</v>
      </c>
      <c r="F152" s="815" t="s">
        <v>1597</v>
      </c>
      <c r="G152" s="815" t="s">
        <v>1598</v>
      </c>
      <c r="H152" s="832">
        <v>446</v>
      </c>
      <c r="I152" s="832">
        <v>191780</v>
      </c>
      <c r="J152" s="815">
        <v>1.056924458944839</v>
      </c>
      <c r="K152" s="815">
        <v>430</v>
      </c>
      <c r="L152" s="832">
        <v>421</v>
      </c>
      <c r="M152" s="832">
        <v>181451</v>
      </c>
      <c r="N152" s="815">
        <v>1</v>
      </c>
      <c r="O152" s="815">
        <v>431</v>
      </c>
      <c r="P152" s="832">
        <v>424</v>
      </c>
      <c r="Q152" s="832">
        <v>183592</v>
      </c>
      <c r="R152" s="820">
        <v>1.0117993287443994</v>
      </c>
      <c r="S152" s="833">
        <v>433</v>
      </c>
    </row>
    <row r="153" spans="1:19" ht="14.45" customHeight="1" x14ac:dyDescent="0.2">
      <c r="A153" s="814" t="s">
        <v>1512</v>
      </c>
      <c r="B153" s="815" t="s">
        <v>1513</v>
      </c>
      <c r="C153" s="815" t="s">
        <v>556</v>
      </c>
      <c r="D153" s="815" t="s">
        <v>1509</v>
      </c>
      <c r="E153" s="815" t="s">
        <v>1564</v>
      </c>
      <c r="F153" s="815" t="s">
        <v>1607</v>
      </c>
      <c r="G153" s="815" t="s">
        <v>1608</v>
      </c>
      <c r="H153" s="832">
        <v>197</v>
      </c>
      <c r="I153" s="832">
        <v>120367</v>
      </c>
      <c r="J153" s="815">
        <v>0.99008817819892736</v>
      </c>
      <c r="K153" s="815">
        <v>611</v>
      </c>
      <c r="L153" s="832">
        <v>198</v>
      </c>
      <c r="M153" s="832">
        <v>121572</v>
      </c>
      <c r="N153" s="815">
        <v>1</v>
      </c>
      <c r="O153" s="815">
        <v>614</v>
      </c>
      <c r="P153" s="832">
        <v>189</v>
      </c>
      <c r="Q153" s="832">
        <v>116802</v>
      </c>
      <c r="R153" s="820">
        <v>0.96076399170861715</v>
      </c>
      <c r="S153" s="833">
        <v>618</v>
      </c>
    </row>
    <row r="154" spans="1:19" ht="14.45" customHeight="1" x14ac:dyDescent="0.2">
      <c r="A154" s="814" t="s">
        <v>1512</v>
      </c>
      <c r="B154" s="815" t="s">
        <v>1513</v>
      </c>
      <c r="C154" s="815" t="s">
        <v>556</v>
      </c>
      <c r="D154" s="815" t="s">
        <v>1509</v>
      </c>
      <c r="E154" s="815" t="s">
        <v>1564</v>
      </c>
      <c r="F154" s="815" t="s">
        <v>1611</v>
      </c>
      <c r="G154" s="815" t="s">
        <v>1612</v>
      </c>
      <c r="H154" s="832">
        <v>114</v>
      </c>
      <c r="I154" s="832">
        <v>153102</v>
      </c>
      <c r="J154" s="815">
        <v>2.2732293986636969</v>
      </c>
      <c r="K154" s="815">
        <v>1343</v>
      </c>
      <c r="L154" s="832">
        <v>50</v>
      </c>
      <c r="M154" s="832">
        <v>67350</v>
      </c>
      <c r="N154" s="815">
        <v>1</v>
      </c>
      <c r="O154" s="815">
        <v>1347</v>
      </c>
      <c r="P154" s="832">
        <v>68</v>
      </c>
      <c r="Q154" s="832">
        <v>91868</v>
      </c>
      <c r="R154" s="820">
        <v>1.364038604305865</v>
      </c>
      <c r="S154" s="833">
        <v>1351</v>
      </c>
    </row>
    <row r="155" spans="1:19" ht="14.45" customHeight="1" x14ac:dyDescent="0.2">
      <c r="A155" s="814" t="s">
        <v>1512</v>
      </c>
      <c r="B155" s="815" t="s">
        <v>1513</v>
      </c>
      <c r="C155" s="815" t="s">
        <v>556</v>
      </c>
      <c r="D155" s="815" t="s">
        <v>1509</v>
      </c>
      <c r="E155" s="815" t="s">
        <v>1564</v>
      </c>
      <c r="F155" s="815" t="s">
        <v>1613</v>
      </c>
      <c r="G155" s="815" t="s">
        <v>1614</v>
      </c>
      <c r="H155" s="832">
        <v>42</v>
      </c>
      <c r="I155" s="832">
        <v>21420</v>
      </c>
      <c r="J155" s="815">
        <v>1.1307010135135136</v>
      </c>
      <c r="K155" s="815">
        <v>510</v>
      </c>
      <c r="L155" s="832">
        <v>37</v>
      </c>
      <c r="M155" s="832">
        <v>18944</v>
      </c>
      <c r="N155" s="815">
        <v>1</v>
      </c>
      <c r="O155" s="815">
        <v>512</v>
      </c>
      <c r="P155" s="832">
        <v>4</v>
      </c>
      <c r="Q155" s="832">
        <v>2056</v>
      </c>
      <c r="R155" s="820">
        <v>0.1085304054054054</v>
      </c>
      <c r="S155" s="833">
        <v>514</v>
      </c>
    </row>
    <row r="156" spans="1:19" ht="14.45" customHeight="1" x14ac:dyDescent="0.2">
      <c r="A156" s="814" t="s">
        <v>1512</v>
      </c>
      <c r="B156" s="815" t="s">
        <v>1513</v>
      </c>
      <c r="C156" s="815" t="s">
        <v>556</v>
      </c>
      <c r="D156" s="815" t="s">
        <v>1509</v>
      </c>
      <c r="E156" s="815" t="s">
        <v>1564</v>
      </c>
      <c r="F156" s="815" t="s">
        <v>1615</v>
      </c>
      <c r="G156" s="815" t="s">
        <v>1616</v>
      </c>
      <c r="H156" s="832">
        <v>2</v>
      </c>
      <c r="I156" s="832">
        <v>4666</v>
      </c>
      <c r="J156" s="815">
        <v>1.9923142613151152</v>
      </c>
      <c r="K156" s="815">
        <v>2333</v>
      </c>
      <c r="L156" s="832">
        <v>1</v>
      </c>
      <c r="M156" s="832">
        <v>2342</v>
      </c>
      <c r="N156" s="815">
        <v>1</v>
      </c>
      <c r="O156" s="815">
        <v>2342</v>
      </c>
      <c r="P156" s="832">
        <v>1</v>
      </c>
      <c r="Q156" s="832">
        <v>2351</v>
      </c>
      <c r="R156" s="820">
        <v>1.0038428693424424</v>
      </c>
      <c r="S156" s="833">
        <v>2351</v>
      </c>
    </row>
    <row r="157" spans="1:19" ht="14.45" customHeight="1" x14ac:dyDescent="0.2">
      <c r="A157" s="814" t="s">
        <v>1512</v>
      </c>
      <c r="B157" s="815" t="s">
        <v>1513</v>
      </c>
      <c r="C157" s="815" t="s">
        <v>556</v>
      </c>
      <c r="D157" s="815" t="s">
        <v>1509</v>
      </c>
      <c r="E157" s="815" t="s">
        <v>1564</v>
      </c>
      <c r="F157" s="815" t="s">
        <v>1617</v>
      </c>
      <c r="G157" s="815" t="s">
        <v>1618</v>
      </c>
      <c r="H157" s="832"/>
      <c r="I157" s="832"/>
      <c r="J157" s="815"/>
      <c r="K157" s="815"/>
      <c r="L157" s="832">
        <v>1</v>
      </c>
      <c r="M157" s="832">
        <v>2658</v>
      </c>
      <c r="N157" s="815">
        <v>1</v>
      </c>
      <c r="O157" s="815">
        <v>2658</v>
      </c>
      <c r="P157" s="832"/>
      <c r="Q157" s="832"/>
      <c r="R157" s="820"/>
      <c r="S157" s="833"/>
    </row>
    <row r="158" spans="1:19" ht="14.45" customHeight="1" x14ac:dyDescent="0.2">
      <c r="A158" s="814" t="s">
        <v>1512</v>
      </c>
      <c r="B158" s="815" t="s">
        <v>1513</v>
      </c>
      <c r="C158" s="815" t="s">
        <v>556</v>
      </c>
      <c r="D158" s="815" t="s">
        <v>1509</v>
      </c>
      <c r="E158" s="815" t="s">
        <v>1564</v>
      </c>
      <c r="F158" s="815" t="s">
        <v>1625</v>
      </c>
      <c r="G158" s="815" t="s">
        <v>1626</v>
      </c>
      <c r="H158" s="832">
        <v>1</v>
      </c>
      <c r="I158" s="832">
        <v>526</v>
      </c>
      <c r="J158" s="815"/>
      <c r="K158" s="815">
        <v>526</v>
      </c>
      <c r="L158" s="832"/>
      <c r="M158" s="832"/>
      <c r="N158" s="815"/>
      <c r="O158" s="815"/>
      <c r="P158" s="832"/>
      <c r="Q158" s="832"/>
      <c r="R158" s="820"/>
      <c r="S158" s="833"/>
    </row>
    <row r="159" spans="1:19" ht="14.45" customHeight="1" x14ac:dyDescent="0.2">
      <c r="A159" s="814" t="s">
        <v>1512</v>
      </c>
      <c r="B159" s="815" t="s">
        <v>1513</v>
      </c>
      <c r="C159" s="815" t="s">
        <v>556</v>
      </c>
      <c r="D159" s="815" t="s">
        <v>1509</v>
      </c>
      <c r="E159" s="815" t="s">
        <v>1564</v>
      </c>
      <c r="F159" s="815" t="s">
        <v>1633</v>
      </c>
      <c r="G159" s="815" t="s">
        <v>1634</v>
      </c>
      <c r="H159" s="832">
        <v>2</v>
      </c>
      <c r="I159" s="832">
        <v>1438</v>
      </c>
      <c r="J159" s="815">
        <v>1.9916897506925209</v>
      </c>
      <c r="K159" s="815">
        <v>719</v>
      </c>
      <c r="L159" s="832">
        <v>1</v>
      </c>
      <c r="M159" s="832">
        <v>722</v>
      </c>
      <c r="N159" s="815">
        <v>1</v>
      </c>
      <c r="O159" s="815">
        <v>722</v>
      </c>
      <c r="P159" s="832">
        <v>1</v>
      </c>
      <c r="Q159" s="832">
        <v>724</v>
      </c>
      <c r="R159" s="820">
        <v>1.002770083102493</v>
      </c>
      <c r="S159" s="833">
        <v>724</v>
      </c>
    </row>
    <row r="160" spans="1:19" ht="14.45" customHeight="1" x14ac:dyDescent="0.2">
      <c r="A160" s="814" t="s">
        <v>1512</v>
      </c>
      <c r="B160" s="815" t="s">
        <v>1513</v>
      </c>
      <c r="C160" s="815" t="s">
        <v>556</v>
      </c>
      <c r="D160" s="815" t="s">
        <v>795</v>
      </c>
      <c r="E160" s="815" t="s">
        <v>1517</v>
      </c>
      <c r="F160" s="815" t="s">
        <v>1520</v>
      </c>
      <c r="G160" s="815" t="s">
        <v>1521</v>
      </c>
      <c r="H160" s="832">
        <v>650</v>
      </c>
      <c r="I160" s="832">
        <v>1677</v>
      </c>
      <c r="J160" s="815">
        <v>0.82519781128213199</v>
      </c>
      <c r="K160" s="815">
        <v>2.58</v>
      </c>
      <c r="L160" s="832">
        <v>764</v>
      </c>
      <c r="M160" s="832">
        <v>2032.24</v>
      </c>
      <c r="N160" s="815">
        <v>1</v>
      </c>
      <c r="O160" s="815">
        <v>2.66</v>
      </c>
      <c r="P160" s="832">
        <v>785</v>
      </c>
      <c r="Q160" s="832">
        <v>1954.65</v>
      </c>
      <c r="R160" s="820">
        <v>0.96182045427705398</v>
      </c>
      <c r="S160" s="833">
        <v>2.4900000000000002</v>
      </c>
    </row>
    <row r="161" spans="1:19" ht="14.45" customHeight="1" x14ac:dyDescent="0.2">
      <c r="A161" s="814" t="s">
        <v>1512</v>
      </c>
      <c r="B161" s="815" t="s">
        <v>1513</v>
      </c>
      <c r="C161" s="815" t="s">
        <v>556</v>
      </c>
      <c r="D161" s="815" t="s">
        <v>795</v>
      </c>
      <c r="E161" s="815" t="s">
        <v>1517</v>
      </c>
      <c r="F161" s="815" t="s">
        <v>1522</v>
      </c>
      <c r="G161" s="815" t="s">
        <v>1523</v>
      </c>
      <c r="H161" s="832">
        <v>280</v>
      </c>
      <c r="I161" s="832">
        <v>2013.2</v>
      </c>
      <c r="J161" s="815"/>
      <c r="K161" s="815">
        <v>7.19</v>
      </c>
      <c r="L161" s="832"/>
      <c r="M161" s="832"/>
      <c r="N161" s="815"/>
      <c r="O161" s="815"/>
      <c r="P161" s="832">
        <v>700</v>
      </c>
      <c r="Q161" s="832">
        <v>5005</v>
      </c>
      <c r="R161" s="820"/>
      <c r="S161" s="833">
        <v>7.15</v>
      </c>
    </row>
    <row r="162" spans="1:19" ht="14.45" customHeight="1" x14ac:dyDescent="0.2">
      <c r="A162" s="814" t="s">
        <v>1512</v>
      </c>
      <c r="B162" s="815" t="s">
        <v>1513</v>
      </c>
      <c r="C162" s="815" t="s">
        <v>556</v>
      </c>
      <c r="D162" s="815" t="s">
        <v>795</v>
      </c>
      <c r="E162" s="815" t="s">
        <v>1517</v>
      </c>
      <c r="F162" s="815" t="s">
        <v>1524</v>
      </c>
      <c r="G162" s="815" t="s">
        <v>1525</v>
      </c>
      <c r="H162" s="832">
        <v>1</v>
      </c>
      <c r="I162" s="832">
        <v>10.06</v>
      </c>
      <c r="J162" s="815"/>
      <c r="K162" s="815">
        <v>10.06</v>
      </c>
      <c r="L162" s="832"/>
      <c r="M162" s="832"/>
      <c r="N162" s="815"/>
      <c r="O162" s="815"/>
      <c r="P162" s="832">
        <v>31</v>
      </c>
      <c r="Q162" s="832">
        <v>311.5</v>
      </c>
      <c r="R162" s="820"/>
      <c r="S162" s="833">
        <v>10.048387096774194</v>
      </c>
    </row>
    <row r="163" spans="1:19" ht="14.45" customHeight="1" x14ac:dyDescent="0.2">
      <c r="A163" s="814" t="s">
        <v>1512</v>
      </c>
      <c r="B163" s="815" t="s">
        <v>1513</v>
      </c>
      <c r="C163" s="815" t="s">
        <v>556</v>
      </c>
      <c r="D163" s="815" t="s">
        <v>795</v>
      </c>
      <c r="E163" s="815" t="s">
        <v>1517</v>
      </c>
      <c r="F163" s="815" t="s">
        <v>1526</v>
      </c>
      <c r="G163" s="815" t="s">
        <v>1527</v>
      </c>
      <c r="H163" s="832">
        <v>3659</v>
      </c>
      <c r="I163" s="832">
        <v>19502.47</v>
      </c>
      <c r="J163" s="815">
        <v>0.71196723759207403</v>
      </c>
      <c r="K163" s="815">
        <v>5.33</v>
      </c>
      <c r="L163" s="832">
        <v>5101</v>
      </c>
      <c r="M163" s="832">
        <v>27392.37</v>
      </c>
      <c r="N163" s="815">
        <v>1</v>
      </c>
      <c r="O163" s="815">
        <v>5.37</v>
      </c>
      <c r="P163" s="832">
        <v>3161</v>
      </c>
      <c r="Q163" s="832">
        <v>16365.5</v>
      </c>
      <c r="R163" s="820">
        <v>0.59744739137212299</v>
      </c>
      <c r="S163" s="833">
        <v>5.1773173046504271</v>
      </c>
    </row>
    <row r="164" spans="1:19" ht="14.45" customHeight="1" x14ac:dyDescent="0.2">
      <c r="A164" s="814" t="s">
        <v>1512</v>
      </c>
      <c r="B164" s="815" t="s">
        <v>1513</v>
      </c>
      <c r="C164" s="815" t="s">
        <v>556</v>
      </c>
      <c r="D164" s="815" t="s">
        <v>795</v>
      </c>
      <c r="E164" s="815" t="s">
        <v>1517</v>
      </c>
      <c r="F164" s="815" t="s">
        <v>1528</v>
      </c>
      <c r="G164" s="815" t="s">
        <v>1529</v>
      </c>
      <c r="H164" s="832">
        <v>380</v>
      </c>
      <c r="I164" s="832">
        <v>3473.2000000000003</v>
      </c>
      <c r="J164" s="815">
        <v>2.248899248899249</v>
      </c>
      <c r="K164" s="815">
        <v>9.14</v>
      </c>
      <c r="L164" s="832">
        <v>165</v>
      </c>
      <c r="M164" s="832">
        <v>1544.4</v>
      </c>
      <c r="N164" s="815">
        <v>1</v>
      </c>
      <c r="O164" s="815">
        <v>9.3600000000000012</v>
      </c>
      <c r="P164" s="832">
        <v>101.5</v>
      </c>
      <c r="Q164" s="832">
        <v>935.32000000000016</v>
      </c>
      <c r="R164" s="820">
        <v>0.60562030562030567</v>
      </c>
      <c r="S164" s="833">
        <v>9.2149753694581289</v>
      </c>
    </row>
    <row r="165" spans="1:19" ht="14.45" customHeight="1" x14ac:dyDescent="0.2">
      <c r="A165" s="814" t="s">
        <v>1512</v>
      </c>
      <c r="B165" s="815" t="s">
        <v>1513</v>
      </c>
      <c r="C165" s="815" t="s">
        <v>556</v>
      </c>
      <c r="D165" s="815" t="s">
        <v>795</v>
      </c>
      <c r="E165" s="815" t="s">
        <v>1517</v>
      </c>
      <c r="F165" s="815" t="s">
        <v>1530</v>
      </c>
      <c r="G165" s="815" t="s">
        <v>1531</v>
      </c>
      <c r="H165" s="832">
        <v>470</v>
      </c>
      <c r="I165" s="832">
        <v>4314.6000000000004</v>
      </c>
      <c r="J165" s="815">
        <v>2.1650943396226419</v>
      </c>
      <c r="K165" s="815">
        <v>9.1800000000000015</v>
      </c>
      <c r="L165" s="832">
        <v>212</v>
      </c>
      <c r="M165" s="832">
        <v>1992.8</v>
      </c>
      <c r="N165" s="815">
        <v>1</v>
      </c>
      <c r="O165" s="815">
        <v>9.4</v>
      </c>
      <c r="P165" s="832">
        <v>621</v>
      </c>
      <c r="Q165" s="832">
        <v>5787.72</v>
      </c>
      <c r="R165" s="820">
        <v>2.9043155359293458</v>
      </c>
      <c r="S165" s="833">
        <v>9.32</v>
      </c>
    </row>
    <row r="166" spans="1:19" ht="14.45" customHeight="1" x14ac:dyDescent="0.2">
      <c r="A166" s="814" t="s">
        <v>1512</v>
      </c>
      <c r="B166" s="815" t="s">
        <v>1513</v>
      </c>
      <c r="C166" s="815" t="s">
        <v>556</v>
      </c>
      <c r="D166" s="815" t="s">
        <v>795</v>
      </c>
      <c r="E166" s="815" t="s">
        <v>1517</v>
      </c>
      <c r="F166" s="815" t="s">
        <v>1532</v>
      </c>
      <c r="G166" s="815" t="s">
        <v>1533</v>
      </c>
      <c r="H166" s="832">
        <v>2863.3</v>
      </c>
      <c r="I166" s="832">
        <v>28947.950000000004</v>
      </c>
      <c r="J166" s="815">
        <v>1.0017395860152096</v>
      </c>
      <c r="K166" s="815">
        <v>10.109995459784166</v>
      </c>
      <c r="L166" s="832">
        <v>2805.6</v>
      </c>
      <c r="M166" s="832">
        <v>28897.680000000004</v>
      </c>
      <c r="N166" s="815">
        <v>1</v>
      </c>
      <c r="O166" s="815">
        <v>10.300000000000002</v>
      </c>
      <c r="P166" s="832">
        <v>2923</v>
      </c>
      <c r="Q166" s="832">
        <v>30110.589999999997</v>
      </c>
      <c r="R166" s="820">
        <v>1.0419725735768406</v>
      </c>
      <c r="S166" s="833">
        <v>10.301262401642147</v>
      </c>
    </row>
    <row r="167" spans="1:19" ht="14.45" customHeight="1" x14ac:dyDescent="0.2">
      <c r="A167" s="814" t="s">
        <v>1512</v>
      </c>
      <c r="B167" s="815" t="s">
        <v>1513</v>
      </c>
      <c r="C167" s="815" t="s">
        <v>556</v>
      </c>
      <c r="D167" s="815" t="s">
        <v>795</v>
      </c>
      <c r="E167" s="815" t="s">
        <v>1517</v>
      </c>
      <c r="F167" s="815" t="s">
        <v>1540</v>
      </c>
      <c r="G167" s="815" t="s">
        <v>1541</v>
      </c>
      <c r="H167" s="832">
        <v>6.2</v>
      </c>
      <c r="I167" s="832">
        <v>10033.01</v>
      </c>
      <c r="J167" s="815"/>
      <c r="K167" s="815">
        <v>1618.2274193548387</v>
      </c>
      <c r="L167" s="832"/>
      <c r="M167" s="832"/>
      <c r="N167" s="815"/>
      <c r="O167" s="815"/>
      <c r="P167" s="832"/>
      <c r="Q167" s="832"/>
      <c r="R167" s="820"/>
      <c r="S167" s="833"/>
    </row>
    <row r="168" spans="1:19" ht="14.45" customHeight="1" x14ac:dyDescent="0.2">
      <c r="A168" s="814" t="s">
        <v>1512</v>
      </c>
      <c r="B168" s="815" t="s">
        <v>1513</v>
      </c>
      <c r="C168" s="815" t="s">
        <v>556</v>
      </c>
      <c r="D168" s="815" t="s">
        <v>795</v>
      </c>
      <c r="E168" s="815" t="s">
        <v>1517</v>
      </c>
      <c r="F168" s="815" t="s">
        <v>1546</v>
      </c>
      <c r="G168" s="815" t="s">
        <v>1547</v>
      </c>
      <c r="H168" s="832">
        <v>6191</v>
      </c>
      <c r="I168" s="832">
        <v>23216.25</v>
      </c>
      <c r="J168" s="815">
        <v>2.9182787670354702</v>
      </c>
      <c r="K168" s="815">
        <v>3.75</v>
      </c>
      <c r="L168" s="832">
        <v>2061</v>
      </c>
      <c r="M168" s="832">
        <v>7955.46</v>
      </c>
      <c r="N168" s="815">
        <v>1</v>
      </c>
      <c r="O168" s="815">
        <v>3.86</v>
      </c>
      <c r="P168" s="832">
        <v>7352</v>
      </c>
      <c r="Q168" s="832">
        <v>26908.319999999996</v>
      </c>
      <c r="R168" s="820">
        <v>3.3823713525050714</v>
      </c>
      <c r="S168" s="833">
        <v>3.6599999999999993</v>
      </c>
    </row>
    <row r="169" spans="1:19" ht="14.45" customHeight="1" x14ac:dyDescent="0.2">
      <c r="A169" s="814" t="s">
        <v>1512</v>
      </c>
      <c r="B169" s="815" t="s">
        <v>1513</v>
      </c>
      <c r="C169" s="815" t="s">
        <v>556</v>
      </c>
      <c r="D169" s="815" t="s">
        <v>795</v>
      </c>
      <c r="E169" s="815" t="s">
        <v>1517</v>
      </c>
      <c r="F169" s="815" t="s">
        <v>1548</v>
      </c>
      <c r="G169" s="815" t="s">
        <v>1549</v>
      </c>
      <c r="H169" s="832">
        <v>308</v>
      </c>
      <c r="I169" s="832">
        <v>48938.12</v>
      </c>
      <c r="J169" s="815">
        <v>0.73248816059678978</v>
      </c>
      <c r="K169" s="815">
        <v>158.89000000000001</v>
      </c>
      <c r="L169" s="832">
        <v>446</v>
      </c>
      <c r="M169" s="832">
        <v>66810.8</v>
      </c>
      <c r="N169" s="815">
        <v>1</v>
      </c>
      <c r="O169" s="815">
        <v>149.80000000000001</v>
      </c>
      <c r="P169" s="832"/>
      <c r="Q169" s="832"/>
      <c r="R169" s="820"/>
      <c r="S169" s="833"/>
    </row>
    <row r="170" spans="1:19" ht="14.45" customHeight="1" x14ac:dyDescent="0.2">
      <c r="A170" s="814" t="s">
        <v>1512</v>
      </c>
      <c r="B170" s="815" t="s">
        <v>1513</v>
      </c>
      <c r="C170" s="815" t="s">
        <v>556</v>
      </c>
      <c r="D170" s="815" t="s">
        <v>795</v>
      </c>
      <c r="E170" s="815" t="s">
        <v>1517</v>
      </c>
      <c r="F170" s="815" t="s">
        <v>1550</v>
      </c>
      <c r="G170" s="815" t="s">
        <v>1551</v>
      </c>
      <c r="H170" s="832">
        <v>300</v>
      </c>
      <c r="I170" s="832">
        <v>6222</v>
      </c>
      <c r="J170" s="815">
        <v>0.21086164534440396</v>
      </c>
      <c r="K170" s="815">
        <v>20.74</v>
      </c>
      <c r="L170" s="832">
        <v>1450</v>
      </c>
      <c r="M170" s="832">
        <v>29507.5</v>
      </c>
      <c r="N170" s="815">
        <v>1</v>
      </c>
      <c r="O170" s="815">
        <v>20.350000000000001</v>
      </c>
      <c r="P170" s="832">
        <v>1092</v>
      </c>
      <c r="Q170" s="832">
        <v>22446.959999999999</v>
      </c>
      <c r="R170" s="820">
        <v>0.76072049478946024</v>
      </c>
      <c r="S170" s="833">
        <v>20.555824175824174</v>
      </c>
    </row>
    <row r="171" spans="1:19" ht="14.45" customHeight="1" x14ac:dyDescent="0.2">
      <c r="A171" s="814" t="s">
        <v>1512</v>
      </c>
      <c r="B171" s="815" t="s">
        <v>1513</v>
      </c>
      <c r="C171" s="815" t="s">
        <v>556</v>
      </c>
      <c r="D171" s="815" t="s">
        <v>795</v>
      </c>
      <c r="E171" s="815" t="s">
        <v>1517</v>
      </c>
      <c r="F171" s="815" t="s">
        <v>1552</v>
      </c>
      <c r="G171" s="815" t="s">
        <v>1553</v>
      </c>
      <c r="H171" s="832">
        <v>10</v>
      </c>
      <c r="I171" s="832">
        <v>1085622</v>
      </c>
      <c r="J171" s="815"/>
      <c r="K171" s="815">
        <v>108562.2</v>
      </c>
      <c r="L171" s="832"/>
      <c r="M171" s="832"/>
      <c r="N171" s="815"/>
      <c r="O171" s="815"/>
      <c r="P171" s="832">
        <v>2</v>
      </c>
      <c r="Q171" s="832">
        <v>217124.4</v>
      </c>
      <c r="R171" s="820"/>
      <c r="S171" s="833">
        <v>108562.2</v>
      </c>
    </row>
    <row r="172" spans="1:19" ht="14.45" customHeight="1" x14ac:dyDescent="0.2">
      <c r="A172" s="814" t="s">
        <v>1512</v>
      </c>
      <c r="B172" s="815" t="s">
        <v>1513</v>
      </c>
      <c r="C172" s="815" t="s">
        <v>556</v>
      </c>
      <c r="D172" s="815" t="s">
        <v>795</v>
      </c>
      <c r="E172" s="815" t="s">
        <v>1517</v>
      </c>
      <c r="F172" s="815" t="s">
        <v>1554</v>
      </c>
      <c r="G172" s="815" t="s">
        <v>1555</v>
      </c>
      <c r="H172" s="832"/>
      <c r="I172" s="832"/>
      <c r="J172" s="815"/>
      <c r="K172" s="815"/>
      <c r="L172" s="832">
        <v>740</v>
      </c>
      <c r="M172" s="832">
        <v>14134</v>
      </c>
      <c r="N172" s="815">
        <v>1</v>
      </c>
      <c r="O172" s="815">
        <v>19.100000000000001</v>
      </c>
      <c r="P172" s="832">
        <v>5550</v>
      </c>
      <c r="Q172" s="832">
        <v>107920.4</v>
      </c>
      <c r="R172" s="820">
        <v>7.6355171925852554</v>
      </c>
      <c r="S172" s="833">
        <v>19.445117117117118</v>
      </c>
    </row>
    <row r="173" spans="1:19" ht="14.45" customHeight="1" x14ac:dyDescent="0.2">
      <c r="A173" s="814" t="s">
        <v>1512</v>
      </c>
      <c r="B173" s="815" t="s">
        <v>1513</v>
      </c>
      <c r="C173" s="815" t="s">
        <v>556</v>
      </c>
      <c r="D173" s="815" t="s">
        <v>795</v>
      </c>
      <c r="E173" s="815" t="s">
        <v>1517</v>
      </c>
      <c r="F173" s="815" t="s">
        <v>1560</v>
      </c>
      <c r="G173" s="815" t="s">
        <v>1561</v>
      </c>
      <c r="H173" s="832"/>
      <c r="I173" s="832"/>
      <c r="J173" s="815"/>
      <c r="K173" s="815"/>
      <c r="L173" s="832"/>
      <c r="M173" s="832"/>
      <c r="N173" s="815"/>
      <c r="O173" s="815"/>
      <c r="P173" s="832">
        <v>16</v>
      </c>
      <c r="Q173" s="832">
        <v>729.44</v>
      </c>
      <c r="R173" s="820"/>
      <c r="S173" s="833">
        <v>45.59</v>
      </c>
    </row>
    <row r="174" spans="1:19" ht="14.45" customHeight="1" x14ac:dyDescent="0.2">
      <c r="A174" s="814" t="s">
        <v>1512</v>
      </c>
      <c r="B174" s="815" t="s">
        <v>1513</v>
      </c>
      <c r="C174" s="815" t="s">
        <v>556</v>
      </c>
      <c r="D174" s="815" t="s">
        <v>795</v>
      </c>
      <c r="E174" s="815" t="s">
        <v>1517</v>
      </c>
      <c r="F174" s="815" t="s">
        <v>1562</v>
      </c>
      <c r="G174" s="815" t="s">
        <v>1563</v>
      </c>
      <c r="H174" s="832"/>
      <c r="I174" s="832"/>
      <c r="J174" s="815"/>
      <c r="K174" s="815"/>
      <c r="L174" s="832">
        <v>4.5999999999999996</v>
      </c>
      <c r="M174" s="832">
        <v>11877</v>
      </c>
      <c r="N174" s="815">
        <v>1</v>
      </c>
      <c r="O174" s="815">
        <v>2581.9565217391305</v>
      </c>
      <c r="P174" s="832"/>
      <c r="Q174" s="832"/>
      <c r="R174" s="820"/>
      <c r="S174" s="833"/>
    </row>
    <row r="175" spans="1:19" ht="14.45" customHeight="1" x14ac:dyDescent="0.2">
      <c r="A175" s="814" t="s">
        <v>1512</v>
      </c>
      <c r="B175" s="815" t="s">
        <v>1513</v>
      </c>
      <c r="C175" s="815" t="s">
        <v>556</v>
      </c>
      <c r="D175" s="815" t="s">
        <v>795</v>
      </c>
      <c r="E175" s="815" t="s">
        <v>1564</v>
      </c>
      <c r="F175" s="815" t="s">
        <v>1565</v>
      </c>
      <c r="G175" s="815" t="s">
        <v>1566</v>
      </c>
      <c r="H175" s="832"/>
      <c r="I175" s="832"/>
      <c r="J175" s="815"/>
      <c r="K175" s="815"/>
      <c r="L175" s="832"/>
      <c r="M175" s="832"/>
      <c r="N175" s="815"/>
      <c r="O175" s="815"/>
      <c r="P175" s="832">
        <v>2</v>
      </c>
      <c r="Q175" s="832">
        <v>76</v>
      </c>
      <c r="R175" s="820"/>
      <c r="S175" s="833">
        <v>38</v>
      </c>
    </row>
    <row r="176" spans="1:19" ht="14.45" customHeight="1" x14ac:dyDescent="0.2">
      <c r="A176" s="814" t="s">
        <v>1512</v>
      </c>
      <c r="B176" s="815" t="s">
        <v>1513</v>
      </c>
      <c r="C176" s="815" t="s">
        <v>556</v>
      </c>
      <c r="D176" s="815" t="s">
        <v>795</v>
      </c>
      <c r="E176" s="815" t="s">
        <v>1564</v>
      </c>
      <c r="F176" s="815" t="s">
        <v>1569</v>
      </c>
      <c r="G176" s="815" t="s">
        <v>1570</v>
      </c>
      <c r="H176" s="832">
        <v>9</v>
      </c>
      <c r="I176" s="832">
        <v>1602</v>
      </c>
      <c r="J176" s="815">
        <v>0.89497206703910615</v>
      </c>
      <c r="K176" s="815">
        <v>178</v>
      </c>
      <c r="L176" s="832">
        <v>10</v>
      </c>
      <c r="M176" s="832">
        <v>1790</v>
      </c>
      <c r="N176" s="815">
        <v>1</v>
      </c>
      <c r="O176" s="815">
        <v>179</v>
      </c>
      <c r="P176" s="832">
        <v>4</v>
      </c>
      <c r="Q176" s="832">
        <v>720</v>
      </c>
      <c r="R176" s="820">
        <v>0.4022346368715084</v>
      </c>
      <c r="S176" s="833">
        <v>180</v>
      </c>
    </row>
    <row r="177" spans="1:19" ht="14.45" customHeight="1" x14ac:dyDescent="0.2">
      <c r="A177" s="814" t="s">
        <v>1512</v>
      </c>
      <c r="B177" s="815" t="s">
        <v>1513</v>
      </c>
      <c r="C177" s="815" t="s">
        <v>556</v>
      </c>
      <c r="D177" s="815" t="s">
        <v>795</v>
      </c>
      <c r="E177" s="815" t="s">
        <v>1564</v>
      </c>
      <c r="F177" s="815" t="s">
        <v>1571</v>
      </c>
      <c r="G177" s="815" t="s">
        <v>1572</v>
      </c>
      <c r="H177" s="832">
        <v>10</v>
      </c>
      <c r="I177" s="832">
        <v>3520</v>
      </c>
      <c r="J177" s="815"/>
      <c r="K177" s="815">
        <v>352</v>
      </c>
      <c r="L177" s="832"/>
      <c r="M177" s="832"/>
      <c r="N177" s="815"/>
      <c r="O177" s="815"/>
      <c r="P177" s="832">
        <v>2</v>
      </c>
      <c r="Q177" s="832">
        <v>714</v>
      </c>
      <c r="R177" s="820"/>
      <c r="S177" s="833">
        <v>357</v>
      </c>
    </row>
    <row r="178" spans="1:19" ht="14.45" customHeight="1" x14ac:dyDescent="0.2">
      <c r="A178" s="814" t="s">
        <v>1512</v>
      </c>
      <c r="B178" s="815" t="s">
        <v>1513</v>
      </c>
      <c r="C178" s="815" t="s">
        <v>556</v>
      </c>
      <c r="D178" s="815" t="s">
        <v>795</v>
      </c>
      <c r="E178" s="815" t="s">
        <v>1564</v>
      </c>
      <c r="F178" s="815" t="s">
        <v>1575</v>
      </c>
      <c r="G178" s="815" t="s">
        <v>1576</v>
      </c>
      <c r="H178" s="832">
        <v>5</v>
      </c>
      <c r="I178" s="832">
        <v>10200</v>
      </c>
      <c r="J178" s="815">
        <v>0.83048363458720076</v>
      </c>
      <c r="K178" s="815">
        <v>2040</v>
      </c>
      <c r="L178" s="832">
        <v>6</v>
      </c>
      <c r="M178" s="832">
        <v>12282</v>
      </c>
      <c r="N178" s="815">
        <v>1</v>
      </c>
      <c r="O178" s="815">
        <v>2047</v>
      </c>
      <c r="P178" s="832">
        <v>4</v>
      </c>
      <c r="Q178" s="832">
        <v>8208</v>
      </c>
      <c r="R178" s="820">
        <v>0.66829506595017096</v>
      </c>
      <c r="S178" s="833">
        <v>2052</v>
      </c>
    </row>
    <row r="179" spans="1:19" ht="14.45" customHeight="1" x14ac:dyDescent="0.2">
      <c r="A179" s="814" t="s">
        <v>1512</v>
      </c>
      <c r="B179" s="815" t="s">
        <v>1513</v>
      </c>
      <c r="C179" s="815" t="s">
        <v>556</v>
      </c>
      <c r="D179" s="815" t="s">
        <v>795</v>
      </c>
      <c r="E179" s="815" t="s">
        <v>1564</v>
      </c>
      <c r="F179" s="815" t="s">
        <v>1577</v>
      </c>
      <c r="G179" s="815" t="s">
        <v>1578</v>
      </c>
      <c r="H179" s="832">
        <v>1</v>
      </c>
      <c r="I179" s="832">
        <v>3062</v>
      </c>
      <c r="J179" s="815">
        <v>0.99642043605597141</v>
      </c>
      <c r="K179" s="815">
        <v>3062</v>
      </c>
      <c r="L179" s="832">
        <v>1</v>
      </c>
      <c r="M179" s="832">
        <v>3073</v>
      </c>
      <c r="N179" s="815">
        <v>1</v>
      </c>
      <c r="O179" s="815">
        <v>3073</v>
      </c>
      <c r="P179" s="832">
        <v>2</v>
      </c>
      <c r="Q179" s="832">
        <v>6168</v>
      </c>
      <c r="R179" s="820">
        <v>2.0071591278880572</v>
      </c>
      <c r="S179" s="833">
        <v>3084</v>
      </c>
    </row>
    <row r="180" spans="1:19" ht="14.45" customHeight="1" x14ac:dyDescent="0.2">
      <c r="A180" s="814" t="s">
        <v>1512</v>
      </c>
      <c r="B180" s="815" t="s">
        <v>1513</v>
      </c>
      <c r="C180" s="815" t="s">
        <v>556</v>
      </c>
      <c r="D180" s="815" t="s">
        <v>795</v>
      </c>
      <c r="E180" s="815" t="s">
        <v>1564</v>
      </c>
      <c r="F180" s="815" t="s">
        <v>1579</v>
      </c>
      <c r="G180" s="815" t="s">
        <v>1580</v>
      </c>
      <c r="H180" s="832"/>
      <c r="I180" s="832"/>
      <c r="J180" s="815"/>
      <c r="K180" s="815"/>
      <c r="L180" s="832"/>
      <c r="M180" s="832"/>
      <c r="N180" s="815"/>
      <c r="O180" s="815"/>
      <c r="P180" s="832">
        <v>2</v>
      </c>
      <c r="Q180" s="832">
        <v>1346</v>
      </c>
      <c r="R180" s="820"/>
      <c r="S180" s="833">
        <v>673</v>
      </c>
    </row>
    <row r="181" spans="1:19" ht="14.45" customHeight="1" x14ac:dyDescent="0.2">
      <c r="A181" s="814" t="s">
        <v>1512</v>
      </c>
      <c r="B181" s="815" t="s">
        <v>1513</v>
      </c>
      <c r="C181" s="815" t="s">
        <v>556</v>
      </c>
      <c r="D181" s="815" t="s">
        <v>795</v>
      </c>
      <c r="E181" s="815" t="s">
        <v>1564</v>
      </c>
      <c r="F181" s="815" t="s">
        <v>1583</v>
      </c>
      <c r="G181" s="815" t="s">
        <v>1584</v>
      </c>
      <c r="H181" s="832">
        <v>1</v>
      </c>
      <c r="I181" s="832">
        <v>1432</v>
      </c>
      <c r="J181" s="815">
        <v>0.33217350962653674</v>
      </c>
      <c r="K181" s="815">
        <v>1432</v>
      </c>
      <c r="L181" s="832">
        <v>3</v>
      </c>
      <c r="M181" s="832">
        <v>4311</v>
      </c>
      <c r="N181" s="815">
        <v>1</v>
      </c>
      <c r="O181" s="815">
        <v>1437</v>
      </c>
      <c r="P181" s="832">
        <v>5</v>
      </c>
      <c r="Q181" s="832">
        <v>7205</v>
      </c>
      <c r="R181" s="820">
        <v>1.671305961493853</v>
      </c>
      <c r="S181" s="833">
        <v>1441</v>
      </c>
    </row>
    <row r="182" spans="1:19" ht="14.45" customHeight="1" x14ac:dyDescent="0.2">
      <c r="A182" s="814" t="s">
        <v>1512</v>
      </c>
      <c r="B182" s="815" t="s">
        <v>1513</v>
      </c>
      <c r="C182" s="815" t="s">
        <v>556</v>
      </c>
      <c r="D182" s="815" t="s">
        <v>795</v>
      </c>
      <c r="E182" s="815" t="s">
        <v>1564</v>
      </c>
      <c r="F182" s="815" t="s">
        <v>1585</v>
      </c>
      <c r="G182" s="815" t="s">
        <v>1586</v>
      </c>
      <c r="H182" s="832">
        <v>36</v>
      </c>
      <c r="I182" s="832">
        <v>68904</v>
      </c>
      <c r="J182" s="815">
        <v>0.99687499999999996</v>
      </c>
      <c r="K182" s="815">
        <v>1914</v>
      </c>
      <c r="L182" s="832">
        <v>36</v>
      </c>
      <c r="M182" s="832">
        <v>69120</v>
      </c>
      <c r="N182" s="815">
        <v>1</v>
      </c>
      <c r="O182" s="815">
        <v>1920</v>
      </c>
      <c r="P182" s="832">
        <v>37</v>
      </c>
      <c r="Q182" s="832">
        <v>71225</v>
      </c>
      <c r="R182" s="820">
        <v>1.0304542824074074</v>
      </c>
      <c r="S182" s="833">
        <v>1925</v>
      </c>
    </row>
    <row r="183" spans="1:19" ht="14.45" customHeight="1" x14ac:dyDescent="0.2">
      <c r="A183" s="814" t="s">
        <v>1512</v>
      </c>
      <c r="B183" s="815" t="s">
        <v>1513</v>
      </c>
      <c r="C183" s="815" t="s">
        <v>556</v>
      </c>
      <c r="D183" s="815" t="s">
        <v>795</v>
      </c>
      <c r="E183" s="815" t="s">
        <v>1564</v>
      </c>
      <c r="F183" s="815" t="s">
        <v>1587</v>
      </c>
      <c r="G183" s="815" t="s">
        <v>1588</v>
      </c>
      <c r="H183" s="832">
        <v>1</v>
      </c>
      <c r="I183" s="832">
        <v>1214</v>
      </c>
      <c r="J183" s="815"/>
      <c r="K183" s="815">
        <v>1214</v>
      </c>
      <c r="L183" s="832"/>
      <c r="M183" s="832"/>
      <c r="N183" s="815"/>
      <c r="O183" s="815"/>
      <c r="P183" s="832">
        <v>1</v>
      </c>
      <c r="Q183" s="832">
        <v>1223</v>
      </c>
      <c r="R183" s="820"/>
      <c r="S183" s="833">
        <v>1223</v>
      </c>
    </row>
    <row r="184" spans="1:19" ht="14.45" customHeight="1" x14ac:dyDescent="0.2">
      <c r="A184" s="814" t="s">
        <v>1512</v>
      </c>
      <c r="B184" s="815" t="s">
        <v>1513</v>
      </c>
      <c r="C184" s="815" t="s">
        <v>556</v>
      </c>
      <c r="D184" s="815" t="s">
        <v>795</v>
      </c>
      <c r="E184" s="815" t="s">
        <v>1564</v>
      </c>
      <c r="F184" s="815" t="s">
        <v>1591</v>
      </c>
      <c r="G184" s="815" t="s">
        <v>1592</v>
      </c>
      <c r="H184" s="832">
        <v>1</v>
      </c>
      <c r="I184" s="832">
        <v>717</v>
      </c>
      <c r="J184" s="815">
        <v>0.49791666666666667</v>
      </c>
      <c r="K184" s="815">
        <v>717</v>
      </c>
      <c r="L184" s="832">
        <v>2</v>
      </c>
      <c r="M184" s="832">
        <v>1440</v>
      </c>
      <c r="N184" s="815">
        <v>1</v>
      </c>
      <c r="O184" s="815">
        <v>720</v>
      </c>
      <c r="P184" s="832">
        <v>2</v>
      </c>
      <c r="Q184" s="832">
        <v>1444</v>
      </c>
      <c r="R184" s="820">
        <v>1.0027777777777778</v>
      </c>
      <c r="S184" s="833">
        <v>722</v>
      </c>
    </row>
    <row r="185" spans="1:19" ht="14.45" customHeight="1" x14ac:dyDescent="0.2">
      <c r="A185" s="814" t="s">
        <v>1512</v>
      </c>
      <c r="B185" s="815" t="s">
        <v>1513</v>
      </c>
      <c r="C185" s="815" t="s">
        <v>556</v>
      </c>
      <c r="D185" s="815" t="s">
        <v>795</v>
      </c>
      <c r="E185" s="815" t="s">
        <v>1564</v>
      </c>
      <c r="F185" s="815" t="s">
        <v>1595</v>
      </c>
      <c r="G185" s="815" t="s">
        <v>1596</v>
      </c>
      <c r="H185" s="832">
        <v>30</v>
      </c>
      <c r="I185" s="832">
        <v>54780</v>
      </c>
      <c r="J185" s="815">
        <v>1.6621154196249772</v>
      </c>
      <c r="K185" s="815">
        <v>1826</v>
      </c>
      <c r="L185" s="832">
        <v>18</v>
      </c>
      <c r="M185" s="832">
        <v>32958</v>
      </c>
      <c r="N185" s="815">
        <v>1</v>
      </c>
      <c r="O185" s="815">
        <v>1831</v>
      </c>
      <c r="P185" s="832">
        <v>43</v>
      </c>
      <c r="Q185" s="832">
        <v>78905</v>
      </c>
      <c r="R185" s="820">
        <v>2.3941076521633593</v>
      </c>
      <c r="S185" s="833">
        <v>1835</v>
      </c>
    </row>
    <row r="186" spans="1:19" ht="14.45" customHeight="1" x14ac:dyDescent="0.2">
      <c r="A186" s="814" t="s">
        <v>1512</v>
      </c>
      <c r="B186" s="815" t="s">
        <v>1513</v>
      </c>
      <c r="C186" s="815" t="s">
        <v>556</v>
      </c>
      <c r="D186" s="815" t="s">
        <v>795</v>
      </c>
      <c r="E186" s="815" t="s">
        <v>1564</v>
      </c>
      <c r="F186" s="815" t="s">
        <v>1597</v>
      </c>
      <c r="G186" s="815" t="s">
        <v>1598</v>
      </c>
      <c r="H186" s="832">
        <v>2</v>
      </c>
      <c r="I186" s="832">
        <v>860</v>
      </c>
      <c r="J186" s="815">
        <v>0.66511987625676716</v>
      </c>
      <c r="K186" s="815">
        <v>430</v>
      </c>
      <c r="L186" s="832">
        <v>3</v>
      </c>
      <c r="M186" s="832">
        <v>1293</v>
      </c>
      <c r="N186" s="815">
        <v>1</v>
      </c>
      <c r="O186" s="815">
        <v>431</v>
      </c>
      <c r="P186" s="832"/>
      <c r="Q186" s="832"/>
      <c r="R186" s="820"/>
      <c r="S186" s="833"/>
    </row>
    <row r="187" spans="1:19" ht="14.45" customHeight="1" x14ac:dyDescent="0.2">
      <c r="A187" s="814" t="s">
        <v>1512</v>
      </c>
      <c r="B187" s="815" t="s">
        <v>1513</v>
      </c>
      <c r="C187" s="815" t="s">
        <v>556</v>
      </c>
      <c r="D187" s="815" t="s">
        <v>795</v>
      </c>
      <c r="E187" s="815" t="s">
        <v>1564</v>
      </c>
      <c r="F187" s="815" t="s">
        <v>1599</v>
      </c>
      <c r="G187" s="815" t="s">
        <v>1600</v>
      </c>
      <c r="H187" s="832">
        <v>2</v>
      </c>
      <c r="I187" s="832">
        <v>7044</v>
      </c>
      <c r="J187" s="815">
        <v>0.28482471392179853</v>
      </c>
      <c r="K187" s="815">
        <v>3522</v>
      </c>
      <c r="L187" s="832">
        <v>7</v>
      </c>
      <c r="M187" s="832">
        <v>24731</v>
      </c>
      <c r="N187" s="815">
        <v>1</v>
      </c>
      <c r="O187" s="815">
        <v>3533</v>
      </c>
      <c r="P187" s="832">
        <v>6</v>
      </c>
      <c r="Q187" s="832">
        <v>21258</v>
      </c>
      <c r="R187" s="820">
        <v>0.85956896203145849</v>
      </c>
      <c r="S187" s="833">
        <v>3543</v>
      </c>
    </row>
    <row r="188" spans="1:19" ht="14.45" customHeight="1" x14ac:dyDescent="0.2">
      <c r="A188" s="814" t="s">
        <v>1512</v>
      </c>
      <c r="B188" s="815" t="s">
        <v>1513</v>
      </c>
      <c r="C188" s="815" t="s">
        <v>556</v>
      </c>
      <c r="D188" s="815" t="s">
        <v>795</v>
      </c>
      <c r="E188" s="815" t="s">
        <v>1564</v>
      </c>
      <c r="F188" s="815" t="s">
        <v>1603</v>
      </c>
      <c r="G188" s="815" t="s">
        <v>1604</v>
      </c>
      <c r="H188" s="832">
        <v>9</v>
      </c>
      <c r="I188" s="832">
        <v>300.01000000000005</v>
      </c>
      <c r="J188" s="815">
        <v>0.90003900039000406</v>
      </c>
      <c r="K188" s="815">
        <v>33.334444444444451</v>
      </c>
      <c r="L188" s="832">
        <v>10</v>
      </c>
      <c r="M188" s="832">
        <v>333.33</v>
      </c>
      <c r="N188" s="815">
        <v>1</v>
      </c>
      <c r="O188" s="815">
        <v>33.332999999999998</v>
      </c>
      <c r="P188" s="832">
        <v>4</v>
      </c>
      <c r="Q188" s="832">
        <v>133.32999999999998</v>
      </c>
      <c r="R188" s="820">
        <v>0.39999399993999935</v>
      </c>
      <c r="S188" s="833">
        <v>33.332499999999996</v>
      </c>
    </row>
    <row r="189" spans="1:19" ht="14.45" customHeight="1" x14ac:dyDescent="0.2">
      <c r="A189" s="814" t="s">
        <v>1512</v>
      </c>
      <c r="B189" s="815" t="s">
        <v>1513</v>
      </c>
      <c r="C189" s="815" t="s">
        <v>556</v>
      </c>
      <c r="D189" s="815" t="s">
        <v>795</v>
      </c>
      <c r="E189" s="815" t="s">
        <v>1564</v>
      </c>
      <c r="F189" s="815" t="s">
        <v>1605</v>
      </c>
      <c r="G189" s="815" t="s">
        <v>1606</v>
      </c>
      <c r="H189" s="832">
        <v>9</v>
      </c>
      <c r="I189" s="832">
        <v>333</v>
      </c>
      <c r="J189" s="815">
        <v>0.87631578947368416</v>
      </c>
      <c r="K189" s="815">
        <v>37</v>
      </c>
      <c r="L189" s="832">
        <v>10</v>
      </c>
      <c r="M189" s="832">
        <v>380</v>
      </c>
      <c r="N189" s="815">
        <v>1</v>
      </c>
      <c r="O189" s="815">
        <v>38</v>
      </c>
      <c r="P189" s="832">
        <v>4</v>
      </c>
      <c r="Q189" s="832">
        <v>152</v>
      </c>
      <c r="R189" s="820">
        <v>0.4</v>
      </c>
      <c r="S189" s="833">
        <v>38</v>
      </c>
    </row>
    <row r="190" spans="1:19" ht="14.45" customHeight="1" x14ac:dyDescent="0.2">
      <c r="A190" s="814" t="s">
        <v>1512</v>
      </c>
      <c r="B190" s="815" t="s">
        <v>1513</v>
      </c>
      <c r="C190" s="815" t="s">
        <v>556</v>
      </c>
      <c r="D190" s="815" t="s">
        <v>795</v>
      </c>
      <c r="E190" s="815" t="s">
        <v>1564</v>
      </c>
      <c r="F190" s="815" t="s">
        <v>1609</v>
      </c>
      <c r="G190" s="815" t="s">
        <v>1610</v>
      </c>
      <c r="H190" s="832">
        <v>1</v>
      </c>
      <c r="I190" s="832">
        <v>438</v>
      </c>
      <c r="J190" s="815">
        <v>1</v>
      </c>
      <c r="K190" s="815">
        <v>438</v>
      </c>
      <c r="L190" s="832">
        <v>1</v>
      </c>
      <c r="M190" s="832">
        <v>438</v>
      </c>
      <c r="N190" s="815">
        <v>1</v>
      </c>
      <c r="O190" s="815">
        <v>438</v>
      </c>
      <c r="P190" s="832">
        <v>2</v>
      </c>
      <c r="Q190" s="832">
        <v>880</v>
      </c>
      <c r="R190" s="820">
        <v>2.0091324200913241</v>
      </c>
      <c r="S190" s="833">
        <v>440</v>
      </c>
    </row>
    <row r="191" spans="1:19" ht="14.45" customHeight="1" x14ac:dyDescent="0.2">
      <c r="A191" s="814" t="s">
        <v>1512</v>
      </c>
      <c r="B191" s="815" t="s">
        <v>1513</v>
      </c>
      <c r="C191" s="815" t="s">
        <v>556</v>
      </c>
      <c r="D191" s="815" t="s">
        <v>795</v>
      </c>
      <c r="E191" s="815" t="s">
        <v>1564</v>
      </c>
      <c r="F191" s="815" t="s">
        <v>1611</v>
      </c>
      <c r="G191" s="815" t="s">
        <v>1612</v>
      </c>
      <c r="H191" s="832">
        <v>10</v>
      </c>
      <c r="I191" s="832">
        <v>13430</v>
      </c>
      <c r="J191" s="815">
        <v>3.3234347933679782</v>
      </c>
      <c r="K191" s="815">
        <v>1343</v>
      </c>
      <c r="L191" s="832">
        <v>3</v>
      </c>
      <c r="M191" s="832">
        <v>4041</v>
      </c>
      <c r="N191" s="815">
        <v>1</v>
      </c>
      <c r="O191" s="815">
        <v>1347</v>
      </c>
      <c r="P191" s="832">
        <v>11</v>
      </c>
      <c r="Q191" s="832">
        <v>14861</v>
      </c>
      <c r="R191" s="820">
        <v>3.6775550606285572</v>
      </c>
      <c r="S191" s="833">
        <v>1351</v>
      </c>
    </row>
    <row r="192" spans="1:19" ht="14.45" customHeight="1" x14ac:dyDescent="0.2">
      <c r="A192" s="814" t="s">
        <v>1512</v>
      </c>
      <c r="B192" s="815" t="s">
        <v>1513</v>
      </c>
      <c r="C192" s="815" t="s">
        <v>556</v>
      </c>
      <c r="D192" s="815" t="s">
        <v>795</v>
      </c>
      <c r="E192" s="815" t="s">
        <v>1564</v>
      </c>
      <c r="F192" s="815" t="s">
        <v>1613</v>
      </c>
      <c r="G192" s="815" t="s">
        <v>1614</v>
      </c>
      <c r="H192" s="832">
        <v>1</v>
      </c>
      <c r="I192" s="832">
        <v>510</v>
      </c>
      <c r="J192" s="815"/>
      <c r="K192" s="815">
        <v>510</v>
      </c>
      <c r="L192" s="832"/>
      <c r="M192" s="832"/>
      <c r="N192" s="815"/>
      <c r="O192" s="815"/>
      <c r="P192" s="832">
        <v>4</v>
      </c>
      <c r="Q192" s="832">
        <v>2056</v>
      </c>
      <c r="R192" s="820"/>
      <c r="S192" s="833">
        <v>514</v>
      </c>
    </row>
    <row r="193" spans="1:19" ht="14.45" customHeight="1" x14ac:dyDescent="0.2">
      <c r="A193" s="814" t="s">
        <v>1512</v>
      </c>
      <c r="B193" s="815" t="s">
        <v>1513</v>
      </c>
      <c r="C193" s="815" t="s">
        <v>556</v>
      </c>
      <c r="D193" s="815" t="s">
        <v>795</v>
      </c>
      <c r="E193" s="815" t="s">
        <v>1564</v>
      </c>
      <c r="F193" s="815" t="s">
        <v>1617</v>
      </c>
      <c r="G193" s="815" t="s">
        <v>1618</v>
      </c>
      <c r="H193" s="832"/>
      <c r="I193" s="832"/>
      <c r="J193" s="815"/>
      <c r="K193" s="815"/>
      <c r="L193" s="832">
        <v>2</v>
      </c>
      <c r="M193" s="832">
        <v>5316</v>
      </c>
      <c r="N193" s="815">
        <v>1</v>
      </c>
      <c r="O193" s="815">
        <v>2658</v>
      </c>
      <c r="P193" s="832">
        <v>8</v>
      </c>
      <c r="Q193" s="832">
        <v>21336</v>
      </c>
      <c r="R193" s="820">
        <v>4.013544018058691</v>
      </c>
      <c r="S193" s="833">
        <v>2667</v>
      </c>
    </row>
    <row r="194" spans="1:19" ht="14.45" customHeight="1" x14ac:dyDescent="0.2">
      <c r="A194" s="814" t="s">
        <v>1512</v>
      </c>
      <c r="B194" s="815" t="s">
        <v>1513</v>
      </c>
      <c r="C194" s="815" t="s">
        <v>556</v>
      </c>
      <c r="D194" s="815" t="s">
        <v>795</v>
      </c>
      <c r="E194" s="815" t="s">
        <v>1564</v>
      </c>
      <c r="F194" s="815" t="s">
        <v>1625</v>
      </c>
      <c r="G194" s="815" t="s">
        <v>1626</v>
      </c>
      <c r="H194" s="832">
        <v>3</v>
      </c>
      <c r="I194" s="832">
        <v>1578</v>
      </c>
      <c r="J194" s="815"/>
      <c r="K194" s="815">
        <v>526</v>
      </c>
      <c r="L194" s="832"/>
      <c r="M194" s="832"/>
      <c r="N194" s="815"/>
      <c r="O194" s="815"/>
      <c r="P194" s="832"/>
      <c r="Q194" s="832"/>
      <c r="R194" s="820"/>
      <c r="S194" s="833"/>
    </row>
    <row r="195" spans="1:19" ht="14.45" customHeight="1" x14ac:dyDescent="0.2">
      <c r="A195" s="814" t="s">
        <v>1512</v>
      </c>
      <c r="B195" s="815" t="s">
        <v>1513</v>
      </c>
      <c r="C195" s="815" t="s">
        <v>556</v>
      </c>
      <c r="D195" s="815" t="s">
        <v>795</v>
      </c>
      <c r="E195" s="815" t="s">
        <v>1564</v>
      </c>
      <c r="F195" s="815" t="s">
        <v>1627</v>
      </c>
      <c r="G195" s="815" t="s">
        <v>1628</v>
      </c>
      <c r="H195" s="832">
        <v>2</v>
      </c>
      <c r="I195" s="832">
        <v>284</v>
      </c>
      <c r="J195" s="815">
        <v>1.986013986013986</v>
      </c>
      <c r="K195" s="815">
        <v>142</v>
      </c>
      <c r="L195" s="832">
        <v>1</v>
      </c>
      <c r="M195" s="832">
        <v>143</v>
      </c>
      <c r="N195" s="815">
        <v>1</v>
      </c>
      <c r="O195" s="815">
        <v>143</v>
      </c>
      <c r="P195" s="832"/>
      <c r="Q195" s="832"/>
      <c r="R195" s="820"/>
      <c r="S195" s="833"/>
    </row>
    <row r="196" spans="1:19" ht="14.45" customHeight="1" x14ac:dyDescent="0.2">
      <c r="A196" s="814" t="s">
        <v>1512</v>
      </c>
      <c r="B196" s="815" t="s">
        <v>1513</v>
      </c>
      <c r="C196" s="815" t="s">
        <v>556</v>
      </c>
      <c r="D196" s="815" t="s">
        <v>795</v>
      </c>
      <c r="E196" s="815" t="s">
        <v>1564</v>
      </c>
      <c r="F196" s="815" t="s">
        <v>1629</v>
      </c>
      <c r="G196" s="815" t="s">
        <v>1630</v>
      </c>
      <c r="H196" s="832">
        <v>1</v>
      </c>
      <c r="I196" s="832">
        <v>2528</v>
      </c>
      <c r="J196" s="815">
        <v>0.98865858427845132</v>
      </c>
      <c r="K196" s="815">
        <v>2528</v>
      </c>
      <c r="L196" s="832">
        <v>1</v>
      </c>
      <c r="M196" s="832">
        <v>2557</v>
      </c>
      <c r="N196" s="815">
        <v>1</v>
      </c>
      <c r="O196" s="815">
        <v>2557</v>
      </c>
      <c r="P196" s="832"/>
      <c r="Q196" s="832"/>
      <c r="R196" s="820"/>
      <c r="S196" s="833"/>
    </row>
    <row r="197" spans="1:19" ht="14.45" customHeight="1" x14ac:dyDescent="0.2">
      <c r="A197" s="814" t="s">
        <v>1512</v>
      </c>
      <c r="B197" s="815" t="s">
        <v>1513</v>
      </c>
      <c r="C197" s="815" t="s">
        <v>556</v>
      </c>
      <c r="D197" s="815" t="s">
        <v>795</v>
      </c>
      <c r="E197" s="815" t="s">
        <v>1564</v>
      </c>
      <c r="F197" s="815" t="s">
        <v>1633</v>
      </c>
      <c r="G197" s="815" t="s">
        <v>1634</v>
      </c>
      <c r="H197" s="832">
        <v>1</v>
      </c>
      <c r="I197" s="832">
        <v>719</v>
      </c>
      <c r="J197" s="815"/>
      <c r="K197" s="815">
        <v>719</v>
      </c>
      <c r="L197" s="832"/>
      <c r="M197" s="832"/>
      <c r="N197" s="815"/>
      <c r="O197" s="815"/>
      <c r="P197" s="832"/>
      <c r="Q197" s="832"/>
      <c r="R197" s="820"/>
      <c r="S197" s="833"/>
    </row>
    <row r="198" spans="1:19" ht="14.45" customHeight="1" x14ac:dyDescent="0.2">
      <c r="A198" s="814" t="s">
        <v>1512</v>
      </c>
      <c r="B198" s="815" t="s">
        <v>1513</v>
      </c>
      <c r="C198" s="815" t="s">
        <v>556</v>
      </c>
      <c r="D198" s="815" t="s">
        <v>795</v>
      </c>
      <c r="E198" s="815" t="s">
        <v>1564</v>
      </c>
      <c r="F198" s="815" t="s">
        <v>1635</v>
      </c>
      <c r="G198" s="815" t="s">
        <v>1636</v>
      </c>
      <c r="H198" s="832"/>
      <c r="I198" s="832"/>
      <c r="J198" s="815"/>
      <c r="K198" s="815"/>
      <c r="L198" s="832"/>
      <c r="M198" s="832"/>
      <c r="N198" s="815"/>
      <c r="O198" s="815"/>
      <c r="P198" s="832">
        <v>1</v>
      </c>
      <c r="Q198" s="832">
        <v>1745</v>
      </c>
      <c r="R198" s="820"/>
      <c r="S198" s="833">
        <v>1745</v>
      </c>
    </row>
    <row r="199" spans="1:19" ht="14.45" customHeight="1" x14ac:dyDescent="0.2">
      <c r="A199" s="814" t="s">
        <v>1512</v>
      </c>
      <c r="B199" s="815" t="s">
        <v>1513</v>
      </c>
      <c r="C199" s="815" t="s">
        <v>556</v>
      </c>
      <c r="D199" s="815" t="s">
        <v>796</v>
      </c>
      <c r="E199" s="815" t="s">
        <v>1514</v>
      </c>
      <c r="F199" s="815" t="s">
        <v>1515</v>
      </c>
      <c r="G199" s="815" t="s">
        <v>1516</v>
      </c>
      <c r="H199" s="832"/>
      <c r="I199" s="832"/>
      <c r="J199" s="815"/>
      <c r="K199" s="815"/>
      <c r="L199" s="832"/>
      <c r="M199" s="832"/>
      <c r="N199" s="815"/>
      <c r="O199" s="815"/>
      <c r="P199" s="832">
        <v>33</v>
      </c>
      <c r="Q199" s="832">
        <v>58204.409999999974</v>
      </c>
      <c r="R199" s="820"/>
      <c r="S199" s="833">
        <v>1763.7699999999993</v>
      </c>
    </row>
    <row r="200" spans="1:19" ht="14.45" customHeight="1" x14ac:dyDescent="0.2">
      <c r="A200" s="814" t="s">
        <v>1512</v>
      </c>
      <c r="B200" s="815" t="s">
        <v>1513</v>
      </c>
      <c r="C200" s="815" t="s">
        <v>556</v>
      </c>
      <c r="D200" s="815" t="s">
        <v>796</v>
      </c>
      <c r="E200" s="815" t="s">
        <v>1517</v>
      </c>
      <c r="F200" s="815" t="s">
        <v>1520</v>
      </c>
      <c r="G200" s="815" t="s">
        <v>1521</v>
      </c>
      <c r="H200" s="832">
        <v>1013</v>
      </c>
      <c r="I200" s="832">
        <v>2613.5400000000004</v>
      </c>
      <c r="J200" s="815">
        <v>0.4900418127613298</v>
      </c>
      <c r="K200" s="815">
        <v>2.5800000000000005</v>
      </c>
      <c r="L200" s="832">
        <v>2005</v>
      </c>
      <c r="M200" s="832">
        <v>5333.3</v>
      </c>
      <c r="N200" s="815">
        <v>1</v>
      </c>
      <c r="O200" s="815">
        <v>2.66</v>
      </c>
      <c r="P200" s="832">
        <v>1449</v>
      </c>
      <c r="Q200" s="832">
        <v>3608.0099999999998</v>
      </c>
      <c r="R200" s="820">
        <v>0.67650610316314475</v>
      </c>
      <c r="S200" s="833">
        <v>2.4899999999999998</v>
      </c>
    </row>
    <row r="201" spans="1:19" ht="14.45" customHeight="1" x14ac:dyDescent="0.2">
      <c r="A201" s="814" t="s">
        <v>1512</v>
      </c>
      <c r="B201" s="815" t="s">
        <v>1513</v>
      </c>
      <c r="C201" s="815" t="s">
        <v>556</v>
      </c>
      <c r="D201" s="815" t="s">
        <v>796</v>
      </c>
      <c r="E201" s="815" t="s">
        <v>1517</v>
      </c>
      <c r="F201" s="815" t="s">
        <v>1522</v>
      </c>
      <c r="G201" s="815" t="s">
        <v>1523</v>
      </c>
      <c r="H201" s="832">
        <v>3375</v>
      </c>
      <c r="I201" s="832">
        <v>24266.250000000004</v>
      </c>
      <c r="J201" s="815">
        <v>1.2236955567994434</v>
      </c>
      <c r="K201" s="815">
        <v>7.1900000000000013</v>
      </c>
      <c r="L201" s="832">
        <v>2698</v>
      </c>
      <c r="M201" s="832">
        <v>19830.3</v>
      </c>
      <c r="N201" s="815">
        <v>1</v>
      </c>
      <c r="O201" s="815">
        <v>7.35</v>
      </c>
      <c r="P201" s="832">
        <v>967</v>
      </c>
      <c r="Q201" s="832">
        <v>6914.05</v>
      </c>
      <c r="R201" s="820">
        <v>0.34866088763155373</v>
      </c>
      <c r="S201" s="833">
        <v>7.15</v>
      </c>
    </row>
    <row r="202" spans="1:19" ht="14.45" customHeight="1" x14ac:dyDescent="0.2">
      <c r="A202" s="814" t="s">
        <v>1512</v>
      </c>
      <c r="B202" s="815" t="s">
        <v>1513</v>
      </c>
      <c r="C202" s="815" t="s">
        <v>556</v>
      </c>
      <c r="D202" s="815" t="s">
        <v>796</v>
      </c>
      <c r="E202" s="815" t="s">
        <v>1517</v>
      </c>
      <c r="F202" s="815" t="s">
        <v>1524</v>
      </c>
      <c r="G202" s="815" t="s">
        <v>1525</v>
      </c>
      <c r="H202" s="832"/>
      <c r="I202" s="832"/>
      <c r="J202" s="815"/>
      <c r="K202" s="815"/>
      <c r="L202" s="832">
        <v>1</v>
      </c>
      <c r="M202" s="832">
        <v>10.1</v>
      </c>
      <c r="N202" s="815">
        <v>1</v>
      </c>
      <c r="O202" s="815">
        <v>10.1</v>
      </c>
      <c r="P202" s="832"/>
      <c r="Q202" s="832"/>
      <c r="R202" s="820"/>
      <c r="S202" s="833"/>
    </row>
    <row r="203" spans="1:19" ht="14.45" customHeight="1" x14ac:dyDescent="0.2">
      <c r="A203" s="814" t="s">
        <v>1512</v>
      </c>
      <c r="B203" s="815" t="s">
        <v>1513</v>
      </c>
      <c r="C203" s="815" t="s">
        <v>556</v>
      </c>
      <c r="D203" s="815" t="s">
        <v>796</v>
      </c>
      <c r="E203" s="815" t="s">
        <v>1517</v>
      </c>
      <c r="F203" s="815" t="s">
        <v>1526</v>
      </c>
      <c r="G203" s="815" t="s">
        <v>1527</v>
      </c>
      <c r="H203" s="832">
        <v>19727</v>
      </c>
      <c r="I203" s="832">
        <v>105144.90999999997</v>
      </c>
      <c r="J203" s="815">
        <v>0.25365397616487695</v>
      </c>
      <c r="K203" s="815">
        <v>5.3299999999999983</v>
      </c>
      <c r="L203" s="832">
        <v>77192</v>
      </c>
      <c r="M203" s="832">
        <v>414521.03999999992</v>
      </c>
      <c r="N203" s="815">
        <v>1</v>
      </c>
      <c r="O203" s="815">
        <v>5.3699999999999992</v>
      </c>
      <c r="P203" s="832">
        <v>43593</v>
      </c>
      <c r="Q203" s="832">
        <v>225577.57</v>
      </c>
      <c r="R203" s="820">
        <v>0.54418846869630566</v>
      </c>
      <c r="S203" s="833">
        <v>5.1746282660060103</v>
      </c>
    </row>
    <row r="204" spans="1:19" ht="14.45" customHeight="1" x14ac:dyDescent="0.2">
      <c r="A204" s="814" t="s">
        <v>1512</v>
      </c>
      <c r="B204" s="815" t="s">
        <v>1513</v>
      </c>
      <c r="C204" s="815" t="s">
        <v>556</v>
      </c>
      <c r="D204" s="815" t="s">
        <v>796</v>
      </c>
      <c r="E204" s="815" t="s">
        <v>1517</v>
      </c>
      <c r="F204" s="815" t="s">
        <v>1528</v>
      </c>
      <c r="G204" s="815" t="s">
        <v>1529</v>
      </c>
      <c r="H204" s="832">
        <v>398</v>
      </c>
      <c r="I204" s="832">
        <v>3637.72</v>
      </c>
      <c r="J204" s="815">
        <v>0.76959465177286934</v>
      </c>
      <c r="K204" s="815">
        <v>9.1399999999999988</v>
      </c>
      <c r="L204" s="832">
        <v>505</v>
      </c>
      <c r="M204" s="832">
        <v>4726.8000000000011</v>
      </c>
      <c r="N204" s="815">
        <v>1</v>
      </c>
      <c r="O204" s="815">
        <v>9.360000000000003</v>
      </c>
      <c r="P204" s="832">
        <v>274.3</v>
      </c>
      <c r="Q204" s="832">
        <v>2544.02</v>
      </c>
      <c r="R204" s="820">
        <v>0.53821189811288805</v>
      </c>
      <c r="S204" s="833">
        <v>9.2745898651111922</v>
      </c>
    </row>
    <row r="205" spans="1:19" ht="14.45" customHeight="1" x14ac:dyDescent="0.2">
      <c r="A205" s="814" t="s">
        <v>1512</v>
      </c>
      <c r="B205" s="815" t="s">
        <v>1513</v>
      </c>
      <c r="C205" s="815" t="s">
        <v>556</v>
      </c>
      <c r="D205" s="815" t="s">
        <v>796</v>
      </c>
      <c r="E205" s="815" t="s">
        <v>1517</v>
      </c>
      <c r="F205" s="815" t="s">
        <v>1530</v>
      </c>
      <c r="G205" s="815" t="s">
        <v>1531</v>
      </c>
      <c r="H205" s="832">
        <v>634</v>
      </c>
      <c r="I205" s="832">
        <v>5820.1200000000008</v>
      </c>
      <c r="J205" s="815">
        <v>3.1866273912900649</v>
      </c>
      <c r="K205" s="815">
        <v>9.1800000000000015</v>
      </c>
      <c r="L205" s="832">
        <v>194.3</v>
      </c>
      <c r="M205" s="832">
        <v>1826.42</v>
      </c>
      <c r="N205" s="815">
        <v>1</v>
      </c>
      <c r="O205" s="815">
        <v>9.4</v>
      </c>
      <c r="P205" s="832"/>
      <c r="Q205" s="832"/>
      <c r="R205" s="820"/>
      <c r="S205" s="833"/>
    </row>
    <row r="206" spans="1:19" ht="14.45" customHeight="1" x14ac:dyDescent="0.2">
      <c r="A206" s="814" t="s">
        <v>1512</v>
      </c>
      <c r="B206" s="815" t="s">
        <v>1513</v>
      </c>
      <c r="C206" s="815" t="s">
        <v>556</v>
      </c>
      <c r="D206" s="815" t="s">
        <v>796</v>
      </c>
      <c r="E206" s="815" t="s">
        <v>1517</v>
      </c>
      <c r="F206" s="815" t="s">
        <v>1532</v>
      </c>
      <c r="G206" s="815" t="s">
        <v>1533</v>
      </c>
      <c r="H206" s="832">
        <v>1120.7</v>
      </c>
      <c r="I206" s="832">
        <v>11330.26</v>
      </c>
      <c r="J206" s="815">
        <v>0.30084103451892424</v>
      </c>
      <c r="K206" s="815">
        <v>10.109984830909253</v>
      </c>
      <c r="L206" s="832">
        <v>3656.4999999999995</v>
      </c>
      <c r="M206" s="832">
        <v>37661.950000000004</v>
      </c>
      <c r="N206" s="815">
        <v>1</v>
      </c>
      <c r="O206" s="815">
        <v>10.300000000000002</v>
      </c>
      <c r="P206" s="832">
        <v>834</v>
      </c>
      <c r="Q206" s="832">
        <v>8600.59</v>
      </c>
      <c r="R206" s="820">
        <v>0.22836284366582185</v>
      </c>
      <c r="S206" s="833">
        <v>10.312458033573142</v>
      </c>
    </row>
    <row r="207" spans="1:19" ht="14.45" customHeight="1" x14ac:dyDescent="0.2">
      <c r="A207" s="814" t="s">
        <v>1512</v>
      </c>
      <c r="B207" s="815" t="s">
        <v>1513</v>
      </c>
      <c r="C207" s="815" t="s">
        <v>556</v>
      </c>
      <c r="D207" s="815" t="s">
        <v>796</v>
      </c>
      <c r="E207" s="815" t="s">
        <v>1517</v>
      </c>
      <c r="F207" s="815" t="s">
        <v>1538</v>
      </c>
      <c r="G207" s="815" t="s">
        <v>1539</v>
      </c>
      <c r="H207" s="832">
        <v>440</v>
      </c>
      <c r="I207" s="832">
        <v>9196</v>
      </c>
      <c r="J207" s="815">
        <v>0.22649548967088451</v>
      </c>
      <c r="K207" s="815">
        <v>20.9</v>
      </c>
      <c r="L207" s="832">
        <v>2025</v>
      </c>
      <c r="M207" s="832">
        <v>40601.25</v>
      </c>
      <c r="N207" s="815">
        <v>1</v>
      </c>
      <c r="O207" s="815">
        <v>20.05</v>
      </c>
      <c r="P207" s="832"/>
      <c r="Q207" s="832"/>
      <c r="R207" s="820"/>
      <c r="S207" s="833"/>
    </row>
    <row r="208" spans="1:19" ht="14.45" customHeight="1" x14ac:dyDescent="0.2">
      <c r="A208" s="814" t="s">
        <v>1512</v>
      </c>
      <c r="B208" s="815" t="s">
        <v>1513</v>
      </c>
      <c r="C208" s="815" t="s">
        <v>556</v>
      </c>
      <c r="D208" s="815" t="s">
        <v>796</v>
      </c>
      <c r="E208" s="815" t="s">
        <v>1517</v>
      </c>
      <c r="F208" s="815" t="s">
        <v>1542</v>
      </c>
      <c r="G208" s="815" t="s">
        <v>1543</v>
      </c>
      <c r="H208" s="832">
        <v>15</v>
      </c>
      <c r="I208" s="832">
        <v>30418.349999999995</v>
      </c>
      <c r="J208" s="815">
        <v>1.8592998457834322</v>
      </c>
      <c r="K208" s="815">
        <v>2027.8899999999996</v>
      </c>
      <c r="L208" s="832">
        <v>9</v>
      </c>
      <c r="M208" s="832">
        <v>16360.110000000004</v>
      </c>
      <c r="N208" s="815">
        <v>1</v>
      </c>
      <c r="O208" s="815">
        <v>1817.7900000000004</v>
      </c>
      <c r="P208" s="832"/>
      <c r="Q208" s="832"/>
      <c r="R208" s="820"/>
      <c r="S208" s="833"/>
    </row>
    <row r="209" spans="1:19" ht="14.45" customHeight="1" x14ac:dyDescent="0.2">
      <c r="A209" s="814" t="s">
        <v>1512</v>
      </c>
      <c r="B209" s="815" t="s">
        <v>1513</v>
      </c>
      <c r="C209" s="815" t="s">
        <v>556</v>
      </c>
      <c r="D209" s="815" t="s">
        <v>796</v>
      </c>
      <c r="E209" s="815" t="s">
        <v>1517</v>
      </c>
      <c r="F209" s="815" t="s">
        <v>1546</v>
      </c>
      <c r="G209" s="815" t="s">
        <v>1547</v>
      </c>
      <c r="H209" s="832">
        <v>34979</v>
      </c>
      <c r="I209" s="832">
        <v>131171.25</v>
      </c>
      <c r="J209" s="815">
        <v>0.5460565162484089</v>
      </c>
      <c r="K209" s="815">
        <v>3.75</v>
      </c>
      <c r="L209" s="832">
        <v>62232</v>
      </c>
      <c r="M209" s="832">
        <v>240215.52000000002</v>
      </c>
      <c r="N209" s="815">
        <v>1</v>
      </c>
      <c r="O209" s="815">
        <v>3.8600000000000003</v>
      </c>
      <c r="P209" s="832">
        <v>51051</v>
      </c>
      <c r="Q209" s="832">
        <v>186846.66</v>
      </c>
      <c r="R209" s="820">
        <v>0.77782925932512603</v>
      </c>
      <c r="S209" s="833">
        <v>3.66</v>
      </c>
    </row>
    <row r="210" spans="1:19" ht="14.45" customHeight="1" x14ac:dyDescent="0.2">
      <c r="A210" s="814" t="s">
        <v>1512</v>
      </c>
      <c r="B210" s="815" t="s">
        <v>1513</v>
      </c>
      <c r="C210" s="815" t="s">
        <v>556</v>
      </c>
      <c r="D210" s="815" t="s">
        <v>796</v>
      </c>
      <c r="E210" s="815" t="s">
        <v>1517</v>
      </c>
      <c r="F210" s="815" t="s">
        <v>1548</v>
      </c>
      <c r="G210" s="815" t="s">
        <v>1549</v>
      </c>
      <c r="H210" s="832">
        <v>360</v>
      </c>
      <c r="I210" s="832">
        <v>57200.399999999994</v>
      </c>
      <c r="J210" s="815"/>
      <c r="K210" s="815">
        <v>158.88999999999999</v>
      </c>
      <c r="L210" s="832"/>
      <c r="M210" s="832"/>
      <c r="N210" s="815"/>
      <c r="O210" s="815"/>
      <c r="P210" s="832"/>
      <c r="Q210" s="832"/>
      <c r="R210" s="820"/>
      <c r="S210" s="833"/>
    </row>
    <row r="211" spans="1:19" ht="14.45" customHeight="1" x14ac:dyDescent="0.2">
      <c r="A211" s="814" t="s">
        <v>1512</v>
      </c>
      <c r="B211" s="815" t="s">
        <v>1513</v>
      </c>
      <c r="C211" s="815" t="s">
        <v>556</v>
      </c>
      <c r="D211" s="815" t="s">
        <v>796</v>
      </c>
      <c r="E211" s="815" t="s">
        <v>1517</v>
      </c>
      <c r="F211" s="815" t="s">
        <v>1550</v>
      </c>
      <c r="G211" s="815" t="s">
        <v>1551</v>
      </c>
      <c r="H211" s="832">
        <v>2690</v>
      </c>
      <c r="I211" s="832">
        <v>55790.6</v>
      </c>
      <c r="J211" s="815">
        <v>1.4030464818591737</v>
      </c>
      <c r="K211" s="815">
        <v>20.74</v>
      </c>
      <c r="L211" s="832">
        <v>1954</v>
      </c>
      <c r="M211" s="832">
        <v>39763.9</v>
      </c>
      <c r="N211" s="815">
        <v>1</v>
      </c>
      <c r="O211" s="815">
        <v>20.350000000000001</v>
      </c>
      <c r="P211" s="832">
        <v>4591</v>
      </c>
      <c r="Q211" s="832">
        <v>94430.360000000015</v>
      </c>
      <c r="R211" s="820">
        <v>2.3747761160248371</v>
      </c>
      <c r="S211" s="833">
        <v>20.568582008277065</v>
      </c>
    </row>
    <row r="212" spans="1:19" ht="14.45" customHeight="1" x14ac:dyDescent="0.2">
      <c r="A212" s="814" t="s">
        <v>1512</v>
      </c>
      <c r="B212" s="815" t="s">
        <v>1513</v>
      </c>
      <c r="C212" s="815" t="s">
        <v>556</v>
      </c>
      <c r="D212" s="815" t="s">
        <v>796</v>
      </c>
      <c r="E212" s="815" t="s">
        <v>1517</v>
      </c>
      <c r="F212" s="815" t="s">
        <v>1552</v>
      </c>
      <c r="G212" s="815" t="s">
        <v>1553</v>
      </c>
      <c r="H212" s="832">
        <v>1</v>
      </c>
      <c r="I212" s="832">
        <v>108562.2</v>
      </c>
      <c r="J212" s="815"/>
      <c r="K212" s="815">
        <v>108562.2</v>
      </c>
      <c r="L212" s="832"/>
      <c r="M212" s="832"/>
      <c r="N212" s="815"/>
      <c r="O212" s="815"/>
      <c r="P212" s="832"/>
      <c r="Q212" s="832"/>
      <c r="R212" s="820"/>
      <c r="S212" s="833"/>
    </row>
    <row r="213" spans="1:19" ht="14.45" customHeight="1" x14ac:dyDescent="0.2">
      <c r="A213" s="814" t="s">
        <v>1512</v>
      </c>
      <c r="B213" s="815" t="s">
        <v>1513</v>
      </c>
      <c r="C213" s="815" t="s">
        <v>556</v>
      </c>
      <c r="D213" s="815" t="s">
        <v>796</v>
      </c>
      <c r="E213" s="815" t="s">
        <v>1517</v>
      </c>
      <c r="F213" s="815" t="s">
        <v>1554</v>
      </c>
      <c r="G213" s="815" t="s">
        <v>1555</v>
      </c>
      <c r="H213" s="832"/>
      <c r="I213" s="832"/>
      <c r="J213" s="815"/>
      <c r="K213" s="815"/>
      <c r="L213" s="832">
        <v>4467</v>
      </c>
      <c r="M213" s="832">
        <v>85319.7</v>
      </c>
      <c r="N213" s="815">
        <v>1</v>
      </c>
      <c r="O213" s="815">
        <v>19.099999999999998</v>
      </c>
      <c r="P213" s="832">
        <v>1435</v>
      </c>
      <c r="Q213" s="832">
        <v>27910.75</v>
      </c>
      <c r="R213" s="820">
        <v>0.32713136590963166</v>
      </c>
      <c r="S213" s="833">
        <v>19.45</v>
      </c>
    </row>
    <row r="214" spans="1:19" ht="14.45" customHeight="1" x14ac:dyDescent="0.2">
      <c r="A214" s="814" t="s">
        <v>1512</v>
      </c>
      <c r="B214" s="815" t="s">
        <v>1513</v>
      </c>
      <c r="C214" s="815" t="s">
        <v>556</v>
      </c>
      <c r="D214" s="815" t="s">
        <v>796</v>
      </c>
      <c r="E214" s="815" t="s">
        <v>1517</v>
      </c>
      <c r="F214" s="815" t="s">
        <v>1556</v>
      </c>
      <c r="G214" s="815" t="s">
        <v>1557</v>
      </c>
      <c r="H214" s="832">
        <v>150</v>
      </c>
      <c r="I214" s="832">
        <v>1281</v>
      </c>
      <c r="J214" s="815"/>
      <c r="K214" s="815">
        <v>8.5399999999999991</v>
      </c>
      <c r="L214" s="832"/>
      <c r="M214" s="832"/>
      <c r="N214" s="815"/>
      <c r="O214" s="815"/>
      <c r="P214" s="832"/>
      <c r="Q214" s="832"/>
      <c r="R214" s="820"/>
      <c r="S214" s="833"/>
    </row>
    <row r="215" spans="1:19" ht="14.45" customHeight="1" x14ac:dyDescent="0.2">
      <c r="A215" s="814" t="s">
        <v>1512</v>
      </c>
      <c r="B215" s="815" t="s">
        <v>1513</v>
      </c>
      <c r="C215" s="815" t="s">
        <v>556</v>
      </c>
      <c r="D215" s="815" t="s">
        <v>796</v>
      </c>
      <c r="E215" s="815" t="s">
        <v>1564</v>
      </c>
      <c r="F215" s="815" t="s">
        <v>1565</v>
      </c>
      <c r="G215" s="815" t="s">
        <v>1566</v>
      </c>
      <c r="H215" s="832">
        <v>34</v>
      </c>
      <c r="I215" s="832">
        <v>1258</v>
      </c>
      <c r="J215" s="815">
        <v>0.76988984088127299</v>
      </c>
      <c r="K215" s="815">
        <v>37</v>
      </c>
      <c r="L215" s="832">
        <v>43</v>
      </c>
      <c r="M215" s="832">
        <v>1634</v>
      </c>
      <c r="N215" s="815">
        <v>1</v>
      </c>
      <c r="O215" s="815">
        <v>38</v>
      </c>
      <c r="P215" s="832">
        <v>97</v>
      </c>
      <c r="Q215" s="832">
        <v>3686</v>
      </c>
      <c r="R215" s="820">
        <v>2.2558139534883721</v>
      </c>
      <c r="S215" s="833">
        <v>38</v>
      </c>
    </row>
    <row r="216" spans="1:19" ht="14.45" customHeight="1" x14ac:dyDescent="0.2">
      <c r="A216" s="814" t="s">
        <v>1512</v>
      </c>
      <c r="B216" s="815" t="s">
        <v>1513</v>
      </c>
      <c r="C216" s="815" t="s">
        <v>556</v>
      </c>
      <c r="D216" s="815" t="s">
        <v>796</v>
      </c>
      <c r="E216" s="815" t="s">
        <v>1564</v>
      </c>
      <c r="F216" s="815" t="s">
        <v>1567</v>
      </c>
      <c r="G216" s="815" t="s">
        <v>1568</v>
      </c>
      <c r="H216" s="832">
        <v>7</v>
      </c>
      <c r="I216" s="832">
        <v>3108</v>
      </c>
      <c r="J216" s="815">
        <v>0.23975931497338579</v>
      </c>
      <c r="K216" s="815">
        <v>444</v>
      </c>
      <c r="L216" s="832">
        <v>29</v>
      </c>
      <c r="M216" s="832">
        <v>12963</v>
      </c>
      <c r="N216" s="815">
        <v>1</v>
      </c>
      <c r="O216" s="815">
        <v>447</v>
      </c>
      <c r="P216" s="832">
        <v>26</v>
      </c>
      <c r="Q216" s="832">
        <v>11674</v>
      </c>
      <c r="R216" s="820">
        <v>0.90056314124816783</v>
      </c>
      <c r="S216" s="833">
        <v>449</v>
      </c>
    </row>
    <row r="217" spans="1:19" ht="14.45" customHeight="1" x14ac:dyDescent="0.2">
      <c r="A217" s="814" t="s">
        <v>1512</v>
      </c>
      <c r="B217" s="815" t="s">
        <v>1513</v>
      </c>
      <c r="C217" s="815" t="s">
        <v>556</v>
      </c>
      <c r="D217" s="815" t="s">
        <v>796</v>
      </c>
      <c r="E217" s="815" t="s">
        <v>1564</v>
      </c>
      <c r="F217" s="815" t="s">
        <v>1569</v>
      </c>
      <c r="G217" s="815" t="s">
        <v>1570</v>
      </c>
      <c r="H217" s="832">
        <v>89</v>
      </c>
      <c r="I217" s="832">
        <v>15842</v>
      </c>
      <c r="J217" s="815">
        <v>0.45386047844148403</v>
      </c>
      <c r="K217" s="815">
        <v>178</v>
      </c>
      <c r="L217" s="832">
        <v>195</v>
      </c>
      <c r="M217" s="832">
        <v>34905</v>
      </c>
      <c r="N217" s="815">
        <v>1</v>
      </c>
      <c r="O217" s="815">
        <v>179</v>
      </c>
      <c r="P217" s="832">
        <v>169</v>
      </c>
      <c r="Q217" s="832">
        <v>30420</v>
      </c>
      <c r="R217" s="820">
        <v>0.87150837988826813</v>
      </c>
      <c r="S217" s="833">
        <v>180</v>
      </c>
    </row>
    <row r="218" spans="1:19" ht="14.45" customHeight="1" x14ac:dyDescent="0.2">
      <c r="A218" s="814" t="s">
        <v>1512</v>
      </c>
      <c r="B218" s="815" t="s">
        <v>1513</v>
      </c>
      <c r="C218" s="815" t="s">
        <v>556</v>
      </c>
      <c r="D218" s="815" t="s">
        <v>796</v>
      </c>
      <c r="E218" s="815" t="s">
        <v>1564</v>
      </c>
      <c r="F218" s="815" t="s">
        <v>1571</v>
      </c>
      <c r="G218" s="815" t="s">
        <v>1572</v>
      </c>
      <c r="H218" s="832">
        <v>1</v>
      </c>
      <c r="I218" s="832">
        <v>352</v>
      </c>
      <c r="J218" s="815"/>
      <c r="K218" s="815">
        <v>352</v>
      </c>
      <c r="L218" s="832"/>
      <c r="M218" s="832"/>
      <c r="N218" s="815"/>
      <c r="O218" s="815"/>
      <c r="P218" s="832"/>
      <c r="Q218" s="832"/>
      <c r="R218" s="820"/>
      <c r="S218" s="833"/>
    </row>
    <row r="219" spans="1:19" ht="14.45" customHeight="1" x14ac:dyDescent="0.2">
      <c r="A219" s="814" t="s">
        <v>1512</v>
      </c>
      <c r="B219" s="815" t="s">
        <v>1513</v>
      </c>
      <c r="C219" s="815" t="s">
        <v>556</v>
      </c>
      <c r="D219" s="815" t="s">
        <v>796</v>
      </c>
      <c r="E219" s="815" t="s">
        <v>1564</v>
      </c>
      <c r="F219" s="815" t="s">
        <v>1575</v>
      </c>
      <c r="G219" s="815" t="s">
        <v>1576</v>
      </c>
      <c r="H219" s="832">
        <v>5</v>
      </c>
      <c r="I219" s="832">
        <v>10200</v>
      </c>
      <c r="J219" s="815">
        <v>0.71184311536045786</v>
      </c>
      <c r="K219" s="815">
        <v>2040</v>
      </c>
      <c r="L219" s="832">
        <v>7</v>
      </c>
      <c r="M219" s="832">
        <v>14329</v>
      </c>
      <c r="N219" s="815">
        <v>1</v>
      </c>
      <c r="O219" s="815">
        <v>2047</v>
      </c>
      <c r="P219" s="832">
        <v>3</v>
      </c>
      <c r="Q219" s="832">
        <v>6156</v>
      </c>
      <c r="R219" s="820">
        <v>0.42961825668225279</v>
      </c>
      <c r="S219" s="833">
        <v>2052</v>
      </c>
    </row>
    <row r="220" spans="1:19" ht="14.45" customHeight="1" x14ac:dyDescent="0.2">
      <c r="A220" s="814" t="s">
        <v>1512</v>
      </c>
      <c r="B220" s="815" t="s">
        <v>1513</v>
      </c>
      <c r="C220" s="815" t="s">
        <v>556</v>
      </c>
      <c r="D220" s="815" t="s">
        <v>796</v>
      </c>
      <c r="E220" s="815" t="s">
        <v>1564</v>
      </c>
      <c r="F220" s="815" t="s">
        <v>1579</v>
      </c>
      <c r="G220" s="815" t="s">
        <v>1580</v>
      </c>
      <c r="H220" s="832"/>
      <c r="I220" s="832"/>
      <c r="J220" s="815"/>
      <c r="K220" s="815"/>
      <c r="L220" s="832">
        <v>1</v>
      </c>
      <c r="M220" s="832">
        <v>671</v>
      </c>
      <c r="N220" s="815">
        <v>1</v>
      </c>
      <c r="O220" s="815">
        <v>671</v>
      </c>
      <c r="P220" s="832"/>
      <c r="Q220" s="832"/>
      <c r="R220" s="820"/>
      <c r="S220" s="833"/>
    </row>
    <row r="221" spans="1:19" ht="14.45" customHeight="1" x14ac:dyDescent="0.2">
      <c r="A221" s="814" t="s">
        <v>1512</v>
      </c>
      <c r="B221" s="815" t="s">
        <v>1513</v>
      </c>
      <c r="C221" s="815" t="s">
        <v>556</v>
      </c>
      <c r="D221" s="815" t="s">
        <v>796</v>
      </c>
      <c r="E221" s="815" t="s">
        <v>1564</v>
      </c>
      <c r="F221" s="815" t="s">
        <v>1581</v>
      </c>
      <c r="G221" s="815" t="s">
        <v>1582</v>
      </c>
      <c r="H221" s="832"/>
      <c r="I221" s="832"/>
      <c r="J221" s="815"/>
      <c r="K221" s="815"/>
      <c r="L221" s="832">
        <v>1</v>
      </c>
      <c r="M221" s="832">
        <v>1357</v>
      </c>
      <c r="N221" s="815">
        <v>1</v>
      </c>
      <c r="O221" s="815">
        <v>1357</v>
      </c>
      <c r="P221" s="832"/>
      <c r="Q221" s="832"/>
      <c r="R221" s="820"/>
      <c r="S221" s="833"/>
    </row>
    <row r="222" spans="1:19" ht="14.45" customHeight="1" x14ac:dyDescent="0.2">
      <c r="A222" s="814" t="s">
        <v>1512</v>
      </c>
      <c r="B222" s="815" t="s">
        <v>1513</v>
      </c>
      <c r="C222" s="815" t="s">
        <v>556</v>
      </c>
      <c r="D222" s="815" t="s">
        <v>796</v>
      </c>
      <c r="E222" s="815" t="s">
        <v>1564</v>
      </c>
      <c r="F222" s="815" t="s">
        <v>1583</v>
      </c>
      <c r="G222" s="815" t="s">
        <v>1584</v>
      </c>
      <c r="H222" s="832">
        <v>5</v>
      </c>
      <c r="I222" s="832">
        <v>7160</v>
      </c>
      <c r="J222" s="815">
        <v>0.99652052887961029</v>
      </c>
      <c r="K222" s="815">
        <v>1432</v>
      </c>
      <c r="L222" s="832">
        <v>5</v>
      </c>
      <c r="M222" s="832">
        <v>7185</v>
      </c>
      <c r="N222" s="815">
        <v>1</v>
      </c>
      <c r="O222" s="815">
        <v>1437</v>
      </c>
      <c r="P222" s="832">
        <v>7</v>
      </c>
      <c r="Q222" s="832">
        <v>10087</v>
      </c>
      <c r="R222" s="820">
        <v>1.4038970076548365</v>
      </c>
      <c r="S222" s="833">
        <v>1441</v>
      </c>
    </row>
    <row r="223" spans="1:19" ht="14.45" customHeight="1" x14ac:dyDescent="0.2">
      <c r="A223" s="814" t="s">
        <v>1512</v>
      </c>
      <c r="B223" s="815" t="s">
        <v>1513</v>
      </c>
      <c r="C223" s="815" t="s">
        <v>556</v>
      </c>
      <c r="D223" s="815" t="s">
        <v>796</v>
      </c>
      <c r="E223" s="815" t="s">
        <v>1564</v>
      </c>
      <c r="F223" s="815" t="s">
        <v>1585</v>
      </c>
      <c r="G223" s="815" t="s">
        <v>1586</v>
      </c>
      <c r="H223" s="832">
        <v>18</v>
      </c>
      <c r="I223" s="832">
        <v>34452</v>
      </c>
      <c r="J223" s="815">
        <v>0.38178191489361701</v>
      </c>
      <c r="K223" s="815">
        <v>1914</v>
      </c>
      <c r="L223" s="832">
        <v>47</v>
      </c>
      <c r="M223" s="832">
        <v>90240</v>
      </c>
      <c r="N223" s="815">
        <v>1</v>
      </c>
      <c r="O223" s="815">
        <v>1920</v>
      </c>
      <c r="P223" s="832">
        <v>8</v>
      </c>
      <c r="Q223" s="832">
        <v>15400</v>
      </c>
      <c r="R223" s="820">
        <v>0.17065602836879432</v>
      </c>
      <c r="S223" s="833">
        <v>1925</v>
      </c>
    </row>
    <row r="224" spans="1:19" ht="14.45" customHeight="1" x14ac:dyDescent="0.2">
      <c r="A224" s="814" t="s">
        <v>1512</v>
      </c>
      <c r="B224" s="815" t="s">
        <v>1513</v>
      </c>
      <c r="C224" s="815" t="s">
        <v>556</v>
      </c>
      <c r="D224" s="815" t="s">
        <v>796</v>
      </c>
      <c r="E224" s="815" t="s">
        <v>1564</v>
      </c>
      <c r="F224" s="815" t="s">
        <v>1587</v>
      </c>
      <c r="G224" s="815" t="s">
        <v>1588</v>
      </c>
      <c r="H224" s="832">
        <v>3</v>
      </c>
      <c r="I224" s="832">
        <v>3642</v>
      </c>
      <c r="J224" s="815">
        <v>0.42681354740419547</v>
      </c>
      <c r="K224" s="815">
        <v>1214</v>
      </c>
      <c r="L224" s="832">
        <v>7</v>
      </c>
      <c r="M224" s="832">
        <v>8533</v>
      </c>
      <c r="N224" s="815">
        <v>1</v>
      </c>
      <c r="O224" s="815">
        <v>1219</v>
      </c>
      <c r="P224" s="832">
        <v>5</v>
      </c>
      <c r="Q224" s="832">
        <v>6115</v>
      </c>
      <c r="R224" s="820">
        <v>0.71662955584202503</v>
      </c>
      <c r="S224" s="833">
        <v>1223</v>
      </c>
    </row>
    <row r="225" spans="1:19" ht="14.45" customHeight="1" x14ac:dyDescent="0.2">
      <c r="A225" s="814" t="s">
        <v>1512</v>
      </c>
      <c r="B225" s="815" t="s">
        <v>1513</v>
      </c>
      <c r="C225" s="815" t="s">
        <v>556</v>
      </c>
      <c r="D225" s="815" t="s">
        <v>796</v>
      </c>
      <c r="E225" s="815" t="s">
        <v>1564</v>
      </c>
      <c r="F225" s="815" t="s">
        <v>1589</v>
      </c>
      <c r="G225" s="815" t="s">
        <v>1590</v>
      </c>
      <c r="H225" s="832">
        <v>15</v>
      </c>
      <c r="I225" s="832">
        <v>10230</v>
      </c>
      <c r="J225" s="815">
        <v>1.6593673965936739</v>
      </c>
      <c r="K225" s="815">
        <v>682</v>
      </c>
      <c r="L225" s="832">
        <v>9</v>
      </c>
      <c r="M225" s="832">
        <v>6165</v>
      </c>
      <c r="N225" s="815">
        <v>1</v>
      </c>
      <c r="O225" s="815">
        <v>685</v>
      </c>
      <c r="P225" s="832"/>
      <c r="Q225" s="832"/>
      <c r="R225" s="820"/>
      <c r="S225" s="833"/>
    </row>
    <row r="226" spans="1:19" ht="14.45" customHeight="1" x14ac:dyDescent="0.2">
      <c r="A226" s="814" t="s">
        <v>1512</v>
      </c>
      <c r="B226" s="815" t="s">
        <v>1513</v>
      </c>
      <c r="C226" s="815" t="s">
        <v>556</v>
      </c>
      <c r="D226" s="815" t="s">
        <v>796</v>
      </c>
      <c r="E226" s="815" t="s">
        <v>1564</v>
      </c>
      <c r="F226" s="815" t="s">
        <v>1591</v>
      </c>
      <c r="G226" s="815" t="s">
        <v>1592</v>
      </c>
      <c r="H226" s="832">
        <v>9</v>
      </c>
      <c r="I226" s="832">
        <v>6453</v>
      </c>
      <c r="J226" s="815">
        <v>2.9874999999999998</v>
      </c>
      <c r="K226" s="815">
        <v>717</v>
      </c>
      <c r="L226" s="832">
        <v>3</v>
      </c>
      <c r="M226" s="832">
        <v>2160</v>
      </c>
      <c r="N226" s="815">
        <v>1</v>
      </c>
      <c r="O226" s="815">
        <v>720</v>
      </c>
      <c r="P226" s="832">
        <v>8</v>
      </c>
      <c r="Q226" s="832">
        <v>5776</v>
      </c>
      <c r="R226" s="820">
        <v>2.674074074074074</v>
      </c>
      <c r="S226" s="833">
        <v>722</v>
      </c>
    </row>
    <row r="227" spans="1:19" ht="14.45" customHeight="1" x14ac:dyDescent="0.2">
      <c r="A227" s="814" t="s">
        <v>1512</v>
      </c>
      <c r="B227" s="815" t="s">
        <v>1513</v>
      </c>
      <c r="C227" s="815" t="s">
        <v>556</v>
      </c>
      <c r="D227" s="815" t="s">
        <v>796</v>
      </c>
      <c r="E227" s="815" t="s">
        <v>1564</v>
      </c>
      <c r="F227" s="815" t="s">
        <v>1595</v>
      </c>
      <c r="G227" s="815" t="s">
        <v>1596</v>
      </c>
      <c r="H227" s="832">
        <v>169</v>
      </c>
      <c r="I227" s="832">
        <v>308594</v>
      </c>
      <c r="J227" s="815">
        <v>0.34678704434150759</v>
      </c>
      <c r="K227" s="815">
        <v>1826</v>
      </c>
      <c r="L227" s="832">
        <v>486</v>
      </c>
      <c r="M227" s="832">
        <v>889866</v>
      </c>
      <c r="N227" s="815">
        <v>1</v>
      </c>
      <c r="O227" s="815">
        <v>1831</v>
      </c>
      <c r="P227" s="832">
        <v>323</v>
      </c>
      <c r="Q227" s="832">
        <v>592705</v>
      </c>
      <c r="R227" s="820">
        <v>0.6660609574924764</v>
      </c>
      <c r="S227" s="833">
        <v>1835</v>
      </c>
    </row>
    <row r="228" spans="1:19" ht="14.45" customHeight="1" x14ac:dyDescent="0.2">
      <c r="A228" s="814" t="s">
        <v>1512</v>
      </c>
      <c r="B228" s="815" t="s">
        <v>1513</v>
      </c>
      <c r="C228" s="815" t="s">
        <v>556</v>
      </c>
      <c r="D228" s="815" t="s">
        <v>796</v>
      </c>
      <c r="E228" s="815" t="s">
        <v>1564</v>
      </c>
      <c r="F228" s="815" t="s">
        <v>1597</v>
      </c>
      <c r="G228" s="815" t="s">
        <v>1598</v>
      </c>
      <c r="H228" s="832">
        <v>45</v>
      </c>
      <c r="I228" s="832">
        <v>19350</v>
      </c>
      <c r="J228" s="815">
        <v>0.23023380331965018</v>
      </c>
      <c r="K228" s="815">
        <v>430</v>
      </c>
      <c r="L228" s="832">
        <v>195</v>
      </c>
      <c r="M228" s="832">
        <v>84045</v>
      </c>
      <c r="N228" s="815">
        <v>1</v>
      </c>
      <c r="O228" s="815">
        <v>431</v>
      </c>
      <c r="P228" s="832">
        <v>119</v>
      </c>
      <c r="Q228" s="832">
        <v>51527</v>
      </c>
      <c r="R228" s="820">
        <v>0.61308822654530315</v>
      </c>
      <c r="S228" s="833">
        <v>433</v>
      </c>
    </row>
    <row r="229" spans="1:19" ht="14.45" customHeight="1" x14ac:dyDescent="0.2">
      <c r="A229" s="814" t="s">
        <v>1512</v>
      </c>
      <c r="B229" s="815" t="s">
        <v>1513</v>
      </c>
      <c r="C229" s="815" t="s">
        <v>556</v>
      </c>
      <c r="D229" s="815" t="s">
        <v>796</v>
      </c>
      <c r="E229" s="815" t="s">
        <v>1564</v>
      </c>
      <c r="F229" s="815" t="s">
        <v>1599</v>
      </c>
      <c r="G229" s="815" t="s">
        <v>1600</v>
      </c>
      <c r="H229" s="832">
        <v>12</v>
      </c>
      <c r="I229" s="832">
        <v>42264</v>
      </c>
      <c r="J229" s="815">
        <v>1.087512544065049</v>
      </c>
      <c r="K229" s="815">
        <v>3522</v>
      </c>
      <c r="L229" s="832">
        <v>11</v>
      </c>
      <c r="M229" s="832">
        <v>38863</v>
      </c>
      <c r="N229" s="815">
        <v>1</v>
      </c>
      <c r="O229" s="815">
        <v>3533</v>
      </c>
      <c r="P229" s="832">
        <v>26</v>
      </c>
      <c r="Q229" s="832">
        <v>92118</v>
      </c>
      <c r="R229" s="820">
        <v>2.3703265316625068</v>
      </c>
      <c r="S229" s="833">
        <v>3543</v>
      </c>
    </row>
    <row r="230" spans="1:19" ht="14.45" customHeight="1" x14ac:dyDescent="0.2">
      <c r="A230" s="814" t="s">
        <v>1512</v>
      </c>
      <c r="B230" s="815" t="s">
        <v>1513</v>
      </c>
      <c r="C230" s="815" t="s">
        <v>556</v>
      </c>
      <c r="D230" s="815" t="s">
        <v>796</v>
      </c>
      <c r="E230" s="815" t="s">
        <v>1564</v>
      </c>
      <c r="F230" s="815" t="s">
        <v>1603</v>
      </c>
      <c r="G230" s="815" t="s">
        <v>1604</v>
      </c>
      <c r="H230" s="832">
        <v>91</v>
      </c>
      <c r="I230" s="832">
        <v>3033.33</v>
      </c>
      <c r="J230" s="815">
        <v>0.46428615160439102</v>
      </c>
      <c r="K230" s="815">
        <v>33.333296703296703</v>
      </c>
      <c r="L230" s="832">
        <v>196</v>
      </c>
      <c r="M230" s="832">
        <v>6533.32</v>
      </c>
      <c r="N230" s="815">
        <v>1</v>
      </c>
      <c r="O230" s="815">
        <v>33.333265306122449</v>
      </c>
      <c r="P230" s="832">
        <v>237</v>
      </c>
      <c r="Q230" s="832">
        <v>7900</v>
      </c>
      <c r="R230" s="820">
        <v>1.2091861411962066</v>
      </c>
      <c r="S230" s="833">
        <v>33.333333333333336</v>
      </c>
    </row>
    <row r="231" spans="1:19" ht="14.45" customHeight="1" x14ac:dyDescent="0.2">
      <c r="A231" s="814" t="s">
        <v>1512</v>
      </c>
      <c r="B231" s="815" t="s">
        <v>1513</v>
      </c>
      <c r="C231" s="815" t="s">
        <v>556</v>
      </c>
      <c r="D231" s="815" t="s">
        <v>796</v>
      </c>
      <c r="E231" s="815" t="s">
        <v>1564</v>
      </c>
      <c r="F231" s="815" t="s">
        <v>1605</v>
      </c>
      <c r="G231" s="815" t="s">
        <v>1606</v>
      </c>
      <c r="H231" s="832">
        <v>88</v>
      </c>
      <c r="I231" s="832">
        <v>3256</v>
      </c>
      <c r="J231" s="815">
        <v>0.44395964003272431</v>
      </c>
      <c r="K231" s="815">
        <v>37</v>
      </c>
      <c r="L231" s="832">
        <v>193</v>
      </c>
      <c r="M231" s="832">
        <v>7334</v>
      </c>
      <c r="N231" s="815">
        <v>1</v>
      </c>
      <c r="O231" s="815">
        <v>38</v>
      </c>
      <c r="P231" s="832">
        <v>167</v>
      </c>
      <c r="Q231" s="832">
        <v>6346</v>
      </c>
      <c r="R231" s="820">
        <v>0.86528497409326421</v>
      </c>
      <c r="S231" s="833">
        <v>38</v>
      </c>
    </row>
    <row r="232" spans="1:19" ht="14.45" customHeight="1" x14ac:dyDescent="0.2">
      <c r="A232" s="814" t="s">
        <v>1512</v>
      </c>
      <c r="B232" s="815" t="s">
        <v>1513</v>
      </c>
      <c r="C232" s="815" t="s">
        <v>556</v>
      </c>
      <c r="D232" s="815" t="s">
        <v>796</v>
      </c>
      <c r="E232" s="815" t="s">
        <v>1564</v>
      </c>
      <c r="F232" s="815" t="s">
        <v>1607</v>
      </c>
      <c r="G232" s="815" t="s">
        <v>1608</v>
      </c>
      <c r="H232" s="832">
        <v>17</v>
      </c>
      <c r="I232" s="832">
        <v>10387</v>
      </c>
      <c r="J232" s="815">
        <v>0.21146172638436483</v>
      </c>
      <c r="K232" s="815">
        <v>611</v>
      </c>
      <c r="L232" s="832">
        <v>80</v>
      </c>
      <c r="M232" s="832">
        <v>49120</v>
      </c>
      <c r="N232" s="815">
        <v>1</v>
      </c>
      <c r="O232" s="815">
        <v>614</v>
      </c>
      <c r="P232" s="832">
        <v>53</v>
      </c>
      <c r="Q232" s="832">
        <v>32754</v>
      </c>
      <c r="R232" s="820">
        <v>0.66681596091205209</v>
      </c>
      <c r="S232" s="833">
        <v>618</v>
      </c>
    </row>
    <row r="233" spans="1:19" ht="14.45" customHeight="1" x14ac:dyDescent="0.2">
      <c r="A233" s="814" t="s">
        <v>1512</v>
      </c>
      <c r="B233" s="815" t="s">
        <v>1513</v>
      </c>
      <c r="C233" s="815" t="s">
        <v>556</v>
      </c>
      <c r="D233" s="815" t="s">
        <v>796</v>
      </c>
      <c r="E233" s="815" t="s">
        <v>1564</v>
      </c>
      <c r="F233" s="815" t="s">
        <v>1609</v>
      </c>
      <c r="G233" s="815" t="s">
        <v>1610</v>
      </c>
      <c r="H233" s="832">
        <v>3</v>
      </c>
      <c r="I233" s="832">
        <v>1314</v>
      </c>
      <c r="J233" s="815">
        <v>0.5</v>
      </c>
      <c r="K233" s="815">
        <v>438</v>
      </c>
      <c r="L233" s="832">
        <v>6</v>
      </c>
      <c r="M233" s="832">
        <v>2628</v>
      </c>
      <c r="N233" s="815">
        <v>1</v>
      </c>
      <c r="O233" s="815">
        <v>438</v>
      </c>
      <c r="P233" s="832">
        <v>6</v>
      </c>
      <c r="Q233" s="832">
        <v>2640</v>
      </c>
      <c r="R233" s="820">
        <v>1.004566210045662</v>
      </c>
      <c r="S233" s="833">
        <v>440</v>
      </c>
    </row>
    <row r="234" spans="1:19" ht="14.45" customHeight="1" x14ac:dyDescent="0.2">
      <c r="A234" s="814" t="s">
        <v>1512</v>
      </c>
      <c r="B234" s="815" t="s">
        <v>1513</v>
      </c>
      <c r="C234" s="815" t="s">
        <v>556</v>
      </c>
      <c r="D234" s="815" t="s">
        <v>796</v>
      </c>
      <c r="E234" s="815" t="s">
        <v>1564</v>
      </c>
      <c r="F234" s="815" t="s">
        <v>1611</v>
      </c>
      <c r="G234" s="815" t="s">
        <v>1612</v>
      </c>
      <c r="H234" s="832">
        <v>49</v>
      </c>
      <c r="I234" s="832">
        <v>65807</v>
      </c>
      <c r="J234" s="815">
        <v>0.57475872308834441</v>
      </c>
      <c r="K234" s="815">
        <v>1343</v>
      </c>
      <c r="L234" s="832">
        <v>85</v>
      </c>
      <c r="M234" s="832">
        <v>114495</v>
      </c>
      <c r="N234" s="815">
        <v>1</v>
      </c>
      <c r="O234" s="815">
        <v>1347</v>
      </c>
      <c r="P234" s="832">
        <v>69</v>
      </c>
      <c r="Q234" s="832">
        <v>93219</v>
      </c>
      <c r="R234" s="820">
        <v>0.81417529149744527</v>
      </c>
      <c r="S234" s="833">
        <v>1351</v>
      </c>
    </row>
    <row r="235" spans="1:19" ht="14.45" customHeight="1" x14ac:dyDescent="0.2">
      <c r="A235" s="814" t="s">
        <v>1512</v>
      </c>
      <c r="B235" s="815" t="s">
        <v>1513</v>
      </c>
      <c r="C235" s="815" t="s">
        <v>556</v>
      </c>
      <c r="D235" s="815" t="s">
        <v>796</v>
      </c>
      <c r="E235" s="815" t="s">
        <v>1564</v>
      </c>
      <c r="F235" s="815" t="s">
        <v>1613</v>
      </c>
      <c r="G235" s="815" t="s">
        <v>1614</v>
      </c>
      <c r="H235" s="832">
        <v>19</v>
      </c>
      <c r="I235" s="832">
        <v>9690</v>
      </c>
      <c r="J235" s="815">
        <v>1.182861328125</v>
      </c>
      <c r="K235" s="815">
        <v>510</v>
      </c>
      <c r="L235" s="832">
        <v>16</v>
      </c>
      <c r="M235" s="832">
        <v>8192</v>
      </c>
      <c r="N235" s="815">
        <v>1</v>
      </c>
      <c r="O235" s="815">
        <v>512</v>
      </c>
      <c r="P235" s="832">
        <v>6</v>
      </c>
      <c r="Q235" s="832">
        <v>3084</v>
      </c>
      <c r="R235" s="820">
        <v>0.37646484375</v>
      </c>
      <c r="S235" s="833">
        <v>514</v>
      </c>
    </row>
    <row r="236" spans="1:19" ht="14.45" customHeight="1" x14ac:dyDescent="0.2">
      <c r="A236" s="814" t="s">
        <v>1512</v>
      </c>
      <c r="B236" s="815" t="s">
        <v>1513</v>
      </c>
      <c r="C236" s="815" t="s">
        <v>556</v>
      </c>
      <c r="D236" s="815" t="s">
        <v>796</v>
      </c>
      <c r="E236" s="815" t="s">
        <v>1564</v>
      </c>
      <c r="F236" s="815" t="s">
        <v>1615</v>
      </c>
      <c r="G236" s="815" t="s">
        <v>1616</v>
      </c>
      <c r="H236" s="832">
        <v>1</v>
      </c>
      <c r="I236" s="832">
        <v>2333</v>
      </c>
      <c r="J236" s="815">
        <v>0.24903928266438941</v>
      </c>
      <c r="K236" s="815">
        <v>2333</v>
      </c>
      <c r="L236" s="832">
        <v>4</v>
      </c>
      <c r="M236" s="832">
        <v>9368</v>
      </c>
      <c r="N236" s="815">
        <v>1</v>
      </c>
      <c r="O236" s="815">
        <v>2342</v>
      </c>
      <c r="P236" s="832"/>
      <c r="Q236" s="832"/>
      <c r="R236" s="820"/>
      <c r="S236" s="833"/>
    </row>
    <row r="237" spans="1:19" ht="14.45" customHeight="1" x14ac:dyDescent="0.2">
      <c r="A237" s="814" t="s">
        <v>1512</v>
      </c>
      <c r="B237" s="815" t="s">
        <v>1513</v>
      </c>
      <c r="C237" s="815" t="s">
        <v>556</v>
      </c>
      <c r="D237" s="815" t="s">
        <v>796</v>
      </c>
      <c r="E237" s="815" t="s">
        <v>1564</v>
      </c>
      <c r="F237" s="815" t="s">
        <v>1617</v>
      </c>
      <c r="G237" s="815" t="s">
        <v>1618</v>
      </c>
      <c r="H237" s="832">
        <v>1</v>
      </c>
      <c r="I237" s="832">
        <v>2649</v>
      </c>
      <c r="J237" s="815">
        <v>0.12457674943566592</v>
      </c>
      <c r="K237" s="815">
        <v>2649</v>
      </c>
      <c r="L237" s="832">
        <v>8</v>
      </c>
      <c r="M237" s="832">
        <v>21264</v>
      </c>
      <c r="N237" s="815">
        <v>1</v>
      </c>
      <c r="O237" s="815">
        <v>2658</v>
      </c>
      <c r="P237" s="832">
        <v>2</v>
      </c>
      <c r="Q237" s="832">
        <v>5334</v>
      </c>
      <c r="R237" s="820">
        <v>0.25084650112866819</v>
      </c>
      <c r="S237" s="833">
        <v>2667</v>
      </c>
    </row>
    <row r="238" spans="1:19" ht="14.45" customHeight="1" x14ac:dyDescent="0.2">
      <c r="A238" s="814" t="s">
        <v>1512</v>
      </c>
      <c r="B238" s="815" t="s">
        <v>1513</v>
      </c>
      <c r="C238" s="815" t="s">
        <v>556</v>
      </c>
      <c r="D238" s="815" t="s">
        <v>796</v>
      </c>
      <c r="E238" s="815" t="s">
        <v>1564</v>
      </c>
      <c r="F238" s="815" t="s">
        <v>1619</v>
      </c>
      <c r="G238" s="815" t="s">
        <v>1620</v>
      </c>
      <c r="H238" s="832"/>
      <c r="I238" s="832"/>
      <c r="J238" s="815"/>
      <c r="K238" s="815"/>
      <c r="L238" s="832"/>
      <c r="M238" s="832"/>
      <c r="N238" s="815"/>
      <c r="O238" s="815"/>
      <c r="P238" s="832">
        <v>70</v>
      </c>
      <c r="Q238" s="832">
        <v>25200</v>
      </c>
      <c r="R238" s="820"/>
      <c r="S238" s="833">
        <v>360</v>
      </c>
    </row>
    <row r="239" spans="1:19" ht="14.45" customHeight="1" x14ac:dyDescent="0.2">
      <c r="A239" s="814" t="s">
        <v>1512</v>
      </c>
      <c r="B239" s="815" t="s">
        <v>1513</v>
      </c>
      <c r="C239" s="815" t="s">
        <v>556</v>
      </c>
      <c r="D239" s="815" t="s">
        <v>796</v>
      </c>
      <c r="E239" s="815" t="s">
        <v>1564</v>
      </c>
      <c r="F239" s="815" t="s">
        <v>1621</v>
      </c>
      <c r="G239" s="815" t="s">
        <v>1622</v>
      </c>
      <c r="H239" s="832"/>
      <c r="I239" s="832"/>
      <c r="J239" s="815"/>
      <c r="K239" s="815"/>
      <c r="L239" s="832">
        <v>2</v>
      </c>
      <c r="M239" s="832">
        <v>392</v>
      </c>
      <c r="N239" s="815">
        <v>1</v>
      </c>
      <c r="O239" s="815">
        <v>196</v>
      </c>
      <c r="P239" s="832"/>
      <c r="Q239" s="832"/>
      <c r="R239" s="820"/>
      <c r="S239" s="833"/>
    </row>
    <row r="240" spans="1:19" ht="14.45" customHeight="1" x14ac:dyDescent="0.2">
      <c r="A240" s="814" t="s">
        <v>1512</v>
      </c>
      <c r="B240" s="815" t="s">
        <v>1513</v>
      </c>
      <c r="C240" s="815" t="s">
        <v>556</v>
      </c>
      <c r="D240" s="815" t="s">
        <v>796</v>
      </c>
      <c r="E240" s="815" t="s">
        <v>1564</v>
      </c>
      <c r="F240" s="815" t="s">
        <v>1625</v>
      </c>
      <c r="G240" s="815" t="s">
        <v>1626</v>
      </c>
      <c r="H240" s="832">
        <v>1</v>
      </c>
      <c r="I240" s="832">
        <v>526</v>
      </c>
      <c r="J240" s="815">
        <v>0.33270082226438963</v>
      </c>
      <c r="K240" s="815">
        <v>526</v>
      </c>
      <c r="L240" s="832">
        <v>3</v>
      </c>
      <c r="M240" s="832">
        <v>1581</v>
      </c>
      <c r="N240" s="815">
        <v>1</v>
      </c>
      <c r="O240" s="815">
        <v>527</v>
      </c>
      <c r="P240" s="832"/>
      <c r="Q240" s="832"/>
      <c r="R240" s="820"/>
      <c r="S240" s="833"/>
    </row>
    <row r="241" spans="1:19" ht="14.45" customHeight="1" x14ac:dyDescent="0.2">
      <c r="A241" s="814" t="s">
        <v>1512</v>
      </c>
      <c r="B241" s="815" t="s">
        <v>1513</v>
      </c>
      <c r="C241" s="815" t="s">
        <v>556</v>
      </c>
      <c r="D241" s="815" t="s">
        <v>796</v>
      </c>
      <c r="E241" s="815" t="s">
        <v>1564</v>
      </c>
      <c r="F241" s="815" t="s">
        <v>1631</v>
      </c>
      <c r="G241" s="815" t="s">
        <v>1632</v>
      </c>
      <c r="H241" s="832">
        <v>1</v>
      </c>
      <c r="I241" s="832">
        <v>1693</v>
      </c>
      <c r="J241" s="815"/>
      <c r="K241" s="815">
        <v>1693</v>
      </c>
      <c r="L241" s="832"/>
      <c r="M241" s="832"/>
      <c r="N241" s="815"/>
      <c r="O241" s="815"/>
      <c r="P241" s="832"/>
      <c r="Q241" s="832"/>
      <c r="R241" s="820"/>
      <c r="S241" s="833"/>
    </row>
    <row r="242" spans="1:19" ht="14.45" customHeight="1" x14ac:dyDescent="0.2">
      <c r="A242" s="814" t="s">
        <v>1512</v>
      </c>
      <c r="B242" s="815" t="s">
        <v>1513</v>
      </c>
      <c r="C242" s="815" t="s">
        <v>556</v>
      </c>
      <c r="D242" s="815" t="s">
        <v>796</v>
      </c>
      <c r="E242" s="815" t="s">
        <v>1564</v>
      </c>
      <c r="F242" s="815" t="s">
        <v>1633</v>
      </c>
      <c r="G242" s="815" t="s">
        <v>1634</v>
      </c>
      <c r="H242" s="832">
        <v>1</v>
      </c>
      <c r="I242" s="832">
        <v>719</v>
      </c>
      <c r="J242" s="815">
        <v>0.24896121883656511</v>
      </c>
      <c r="K242" s="815">
        <v>719</v>
      </c>
      <c r="L242" s="832">
        <v>4</v>
      </c>
      <c r="M242" s="832">
        <v>2888</v>
      </c>
      <c r="N242" s="815">
        <v>1</v>
      </c>
      <c r="O242" s="815">
        <v>722</v>
      </c>
      <c r="P242" s="832"/>
      <c r="Q242" s="832"/>
      <c r="R242" s="820"/>
      <c r="S242" s="833"/>
    </row>
    <row r="243" spans="1:19" ht="14.45" customHeight="1" x14ac:dyDescent="0.2">
      <c r="A243" s="814" t="s">
        <v>1512</v>
      </c>
      <c r="B243" s="815" t="s">
        <v>1513</v>
      </c>
      <c r="C243" s="815" t="s">
        <v>556</v>
      </c>
      <c r="D243" s="815" t="s">
        <v>798</v>
      </c>
      <c r="E243" s="815" t="s">
        <v>1517</v>
      </c>
      <c r="F243" s="815" t="s">
        <v>1518</v>
      </c>
      <c r="G243" s="815" t="s">
        <v>1519</v>
      </c>
      <c r="H243" s="832">
        <v>713</v>
      </c>
      <c r="I243" s="832">
        <v>16541.599999999999</v>
      </c>
      <c r="J243" s="815"/>
      <c r="K243" s="815">
        <v>23.2</v>
      </c>
      <c r="L243" s="832"/>
      <c r="M243" s="832"/>
      <c r="N243" s="815"/>
      <c r="O243" s="815"/>
      <c r="P243" s="832"/>
      <c r="Q243" s="832"/>
      <c r="R243" s="820"/>
      <c r="S243" s="833"/>
    </row>
    <row r="244" spans="1:19" ht="14.45" customHeight="1" x14ac:dyDescent="0.2">
      <c r="A244" s="814" t="s">
        <v>1512</v>
      </c>
      <c r="B244" s="815" t="s">
        <v>1513</v>
      </c>
      <c r="C244" s="815" t="s">
        <v>556</v>
      </c>
      <c r="D244" s="815" t="s">
        <v>798</v>
      </c>
      <c r="E244" s="815" t="s">
        <v>1517</v>
      </c>
      <c r="F244" s="815" t="s">
        <v>1520</v>
      </c>
      <c r="G244" s="815" t="s">
        <v>1521</v>
      </c>
      <c r="H244" s="832">
        <v>343</v>
      </c>
      <c r="I244" s="832">
        <v>884.94</v>
      </c>
      <c r="J244" s="815">
        <v>0.20397560424666819</v>
      </c>
      <c r="K244" s="815">
        <v>2.58</v>
      </c>
      <c r="L244" s="832">
        <v>1631</v>
      </c>
      <c r="M244" s="832">
        <v>4338.46</v>
      </c>
      <c r="N244" s="815">
        <v>1</v>
      </c>
      <c r="O244" s="815">
        <v>2.66</v>
      </c>
      <c r="P244" s="832">
        <v>110</v>
      </c>
      <c r="Q244" s="832">
        <v>273.89999999999998</v>
      </c>
      <c r="R244" s="820">
        <v>6.3133001110993292E-2</v>
      </c>
      <c r="S244" s="833">
        <v>2.4899999999999998</v>
      </c>
    </row>
    <row r="245" spans="1:19" ht="14.45" customHeight="1" x14ac:dyDescent="0.2">
      <c r="A245" s="814" t="s">
        <v>1512</v>
      </c>
      <c r="B245" s="815" t="s">
        <v>1513</v>
      </c>
      <c r="C245" s="815" t="s">
        <v>556</v>
      </c>
      <c r="D245" s="815" t="s">
        <v>798</v>
      </c>
      <c r="E245" s="815" t="s">
        <v>1517</v>
      </c>
      <c r="F245" s="815" t="s">
        <v>1522</v>
      </c>
      <c r="G245" s="815" t="s">
        <v>1523</v>
      </c>
      <c r="H245" s="832"/>
      <c r="I245" s="832"/>
      <c r="J245" s="815"/>
      <c r="K245" s="815"/>
      <c r="L245" s="832">
        <v>4689</v>
      </c>
      <c r="M245" s="832">
        <v>34464.15</v>
      </c>
      <c r="N245" s="815">
        <v>1</v>
      </c>
      <c r="O245" s="815">
        <v>7.3500000000000005</v>
      </c>
      <c r="P245" s="832">
        <v>1820</v>
      </c>
      <c r="Q245" s="832">
        <v>13013</v>
      </c>
      <c r="R245" s="820">
        <v>0.37758076145792074</v>
      </c>
      <c r="S245" s="833">
        <v>7.15</v>
      </c>
    </row>
    <row r="246" spans="1:19" ht="14.45" customHeight="1" x14ac:dyDescent="0.2">
      <c r="A246" s="814" t="s">
        <v>1512</v>
      </c>
      <c r="B246" s="815" t="s">
        <v>1513</v>
      </c>
      <c r="C246" s="815" t="s">
        <v>556</v>
      </c>
      <c r="D246" s="815" t="s">
        <v>798</v>
      </c>
      <c r="E246" s="815" t="s">
        <v>1517</v>
      </c>
      <c r="F246" s="815" t="s">
        <v>1524</v>
      </c>
      <c r="G246" s="815" t="s">
        <v>1525</v>
      </c>
      <c r="H246" s="832"/>
      <c r="I246" s="832"/>
      <c r="J246" s="815"/>
      <c r="K246" s="815"/>
      <c r="L246" s="832">
        <v>0</v>
      </c>
      <c r="M246" s="832">
        <v>0</v>
      </c>
      <c r="N246" s="815"/>
      <c r="O246" s="815"/>
      <c r="P246" s="832"/>
      <c r="Q246" s="832"/>
      <c r="R246" s="820"/>
      <c r="S246" s="833"/>
    </row>
    <row r="247" spans="1:19" ht="14.45" customHeight="1" x14ac:dyDescent="0.2">
      <c r="A247" s="814" t="s">
        <v>1512</v>
      </c>
      <c r="B247" s="815" t="s">
        <v>1513</v>
      </c>
      <c r="C247" s="815" t="s">
        <v>556</v>
      </c>
      <c r="D247" s="815" t="s">
        <v>798</v>
      </c>
      <c r="E247" s="815" t="s">
        <v>1517</v>
      </c>
      <c r="F247" s="815" t="s">
        <v>1526</v>
      </c>
      <c r="G247" s="815" t="s">
        <v>1527</v>
      </c>
      <c r="H247" s="832"/>
      <c r="I247" s="832"/>
      <c r="J247" s="815"/>
      <c r="K247" s="815"/>
      <c r="L247" s="832">
        <v>6278</v>
      </c>
      <c r="M247" s="832">
        <v>33712.86</v>
      </c>
      <c r="N247" s="815">
        <v>1</v>
      </c>
      <c r="O247" s="815">
        <v>5.37</v>
      </c>
      <c r="P247" s="832">
        <v>1675</v>
      </c>
      <c r="Q247" s="832">
        <v>8676.5</v>
      </c>
      <c r="R247" s="820">
        <v>0.25736469703252707</v>
      </c>
      <c r="S247" s="833">
        <v>5.18</v>
      </c>
    </row>
    <row r="248" spans="1:19" ht="14.45" customHeight="1" x14ac:dyDescent="0.2">
      <c r="A248" s="814" t="s">
        <v>1512</v>
      </c>
      <c r="B248" s="815" t="s">
        <v>1513</v>
      </c>
      <c r="C248" s="815" t="s">
        <v>556</v>
      </c>
      <c r="D248" s="815" t="s">
        <v>798</v>
      </c>
      <c r="E248" s="815" t="s">
        <v>1517</v>
      </c>
      <c r="F248" s="815" t="s">
        <v>1528</v>
      </c>
      <c r="G248" s="815" t="s">
        <v>1529</v>
      </c>
      <c r="H248" s="832"/>
      <c r="I248" s="832"/>
      <c r="J248" s="815"/>
      <c r="K248" s="815"/>
      <c r="L248" s="832">
        <v>454.5</v>
      </c>
      <c r="M248" s="832">
        <v>4254.12</v>
      </c>
      <c r="N248" s="815">
        <v>1</v>
      </c>
      <c r="O248" s="815">
        <v>9.36</v>
      </c>
      <c r="P248" s="832"/>
      <c r="Q248" s="832"/>
      <c r="R248" s="820"/>
      <c r="S248" s="833"/>
    </row>
    <row r="249" spans="1:19" ht="14.45" customHeight="1" x14ac:dyDescent="0.2">
      <c r="A249" s="814" t="s">
        <v>1512</v>
      </c>
      <c r="B249" s="815" t="s">
        <v>1513</v>
      </c>
      <c r="C249" s="815" t="s">
        <v>556</v>
      </c>
      <c r="D249" s="815" t="s">
        <v>798</v>
      </c>
      <c r="E249" s="815" t="s">
        <v>1517</v>
      </c>
      <c r="F249" s="815" t="s">
        <v>1530</v>
      </c>
      <c r="G249" s="815" t="s">
        <v>1531</v>
      </c>
      <c r="H249" s="832">
        <v>150</v>
      </c>
      <c r="I249" s="832">
        <v>1377</v>
      </c>
      <c r="J249" s="815">
        <v>0.12086580998525386</v>
      </c>
      <c r="K249" s="815">
        <v>9.18</v>
      </c>
      <c r="L249" s="832">
        <v>1212</v>
      </c>
      <c r="M249" s="832">
        <v>11392.8</v>
      </c>
      <c r="N249" s="815">
        <v>1</v>
      </c>
      <c r="O249" s="815">
        <v>9.3999999999999986</v>
      </c>
      <c r="P249" s="832">
        <v>260</v>
      </c>
      <c r="Q249" s="832">
        <v>2423.2000000000003</v>
      </c>
      <c r="R249" s="820">
        <v>0.21269573765887231</v>
      </c>
      <c r="S249" s="833">
        <v>9.32</v>
      </c>
    </row>
    <row r="250" spans="1:19" ht="14.45" customHeight="1" x14ac:dyDescent="0.2">
      <c r="A250" s="814" t="s">
        <v>1512</v>
      </c>
      <c r="B250" s="815" t="s">
        <v>1513</v>
      </c>
      <c r="C250" s="815" t="s">
        <v>556</v>
      </c>
      <c r="D250" s="815" t="s">
        <v>798</v>
      </c>
      <c r="E250" s="815" t="s">
        <v>1517</v>
      </c>
      <c r="F250" s="815" t="s">
        <v>1532</v>
      </c>
      <c r="G250" s="815" t="s">
        <v>1533</v>
      </c>
      <c r="H250" s="832"/>
      <c r="I250" s="832"/>
      <c r="J250" s="815"/>
      <c r="K250" s="815"/>
      <c r="L250" s="832">
        <v>637</v>
      </c>
      <c r="M250" s="832">
        <v>6561.0999999999995</v>
      </c>
      <c r="N250" s="815">
        <v>1</v>
      </c>
      <c r="O250" s="815">
        <v>10.299999999999999</v>
      </c>
      <c r="P250" s="832"/>
      <c r="Q250" s="832"/>
      <c r="R250" s="820"/>
      <c r="S250" s="833"/>
    </row>
    <row r="251" spans="1:19" ht="14.45" customHeight="1" x14ac:dyDescent="0.2">
      <c r="A251" s="814" t="s">
        <v>1512</v>
      </c>
      <c r="B251" s="815" t="s">
        <v>1513</v>
      </c>
      <c r="C251" s="815" t="s">
        <v>556</v>
      </c>
      <c r="D251" s="815" t="s">
        <v>798</v>
      </c>
      <c r="E251" s="815" t="s">
        <v>1517</v>
      </c>
      <c r="F251" s="815" t="s">
        <v>1534</v>
      </c>
      <c r="G251" s="815" t="s">
        <v>1535</v>
      </c>
      <c r="H251" s="832">
        <v>3</v>
      </c>
      <c r="I251" s="832">
        <v>135.87</v>
      </c>
      <c r="J251" s="815"/>
      <c r="K251" s="815">
        <v>45.29</v>
      </c>
      <c r="L251" s="832"/>
      <c r="M251" s="832"/>
      <c r="N251" s="815"/>
      <c r="O251" s="815"/>
      <c r="P251" s="832"/>
      <c r="Q251" s="832"/>
      <c r="R251" s="820"/>
      <c r="S251" s="833"/>
    </row>
    <row r="252" spans="1:19" ht="14.45" customHeight="1" x14ac:dyDescent="0.2">
      <c r="A252" s="814" t="s">
        <v>1512</v>
      </c>
      <c r="B252" s="815" t="s">
        <v>1513</v>
      </c>
      <c r="C252" s="815" t="s">
        <v>556</v>
      </c>
      <c r="D252" s="815" t="s">
        <v>798</v>
      </c>
      <c r="E252" s="815" t="s">
        <v>1517</v>
      </c>
      <c r="F252" s="815" t="s">
        <v>1538</v>
      </c>
      <c r="G252" s="815" t="s">
        <v>1539</v>
      </c>
      <c r="H252" s="832"/>
      <c r="I252" s="832"/>
      <c r="J252" s="815"/>
      <c r="K252" s="815"/>
      <c r="L252" s="832">
        <v>1800</v>
      </c>
      <c r="M252" s="832">
        <v>36090</v>
      </c>
      <c r="N252" s="815">
        <v>1</v>
      </c>
      <c r="O252" s="815">
        <v>20.05</v>
      </c>
      <c r="P252" s="832">
        <v>560</v>
      </c>
      <c r="Q252" s="832">
        <v>11233.6</v>
      </c>
      <c r="R252" s="820">
        <v>0.31126627874757551</v>
      </c>
      <c r="S252" s="833">
        <v>20.060000000000002</v>
      </c>
    </row>
    <row r="253" spans="1:19" ht="14.45" customHeight="1" x14ac:dyDescent="0.2">
      <c r="A253" s="814" t="s">
        <v>1512</v>
      </c>
      <c r="B253" s="815" t="s">
        <v>1513</v>
      </c>
      <c r="C253" s="815" t="s">
        <v>556</v>
      </c>
      <c r="D253" s="815" t="s">
        <v>798</v>
      </c>
      <c r="E253" s="815" t="s">
        <v>1517</v>
      </c>
      <c r="F253" s="815" t="s">
        <v>1540</v>
      </c>
      <c r="G253" s="815" t="s">
        <v>1541</v>
      </c>
      <c r="H253" s="832"/>
      <c r="I253" s="832"/>
      <c r="J253" s="815"/>
      <c r="K253" s="815"/>
      <c r="L253" s="832">
        <v>11.28</v>
      </c>
      <c r="M253" s="832">
        <v>18382.870000000003</v>
      </c>
      <c r="N253" s="815">
        <v>1</v>
      </c>
      <c r="O253" s="815">
        <v>1629.687056737589</v>
      </c>
      <c r="P253" s="832"/>
      <c r="Q253" s="832"/>
      <c r="R253" s="820"/>
      <c r="S253" s="833"/>
    </row>
    <row r="254" spans="1:19" ht="14.45" customHeight="1" x14ac:dyDescent="0.2">
      <c r="A254" s="814" t="s">
        <v>1512</v>
      </c>
      <c r="B254" s="815" t="s">
        <v>1513</v>
      </c>
      <c r="C254" s="815" t="s">
        <v>556</v>
      </c>
      <c r="D254" s="815" t="s">
        <v>798</v>
      </c>
      <c r="E254" s="815" t="s">
        <v>1517</v>
      </c>
      <c r="F254" s="815" t="s">
        <v>1542</v>
      </c>
      <c r="G254" s="815" t="s">
        <v>1543</v>
      </c>
      <c r="H254" s="832"/>
      <c r="I254" s="832"/>
      <c r="J254" s="815"/>
      <c r="K254" s="815"/>
      <c r="L254" s="832">
        <v>22</v>
      </c>
      <c r="M254" s="832">
        <v>39991.380000000012</v>
      </c>
      <c r="N254" s="815">
        <v>1</v>
      </c>
      <c r="O254" s="815">
        <v>1817.7900000000006</v>
      </c>
      <c r="P254" s="832">
        <v>11</v>
      </c>
      <c r="Q254" s="832">
        <v>20307.319999999992</v>
      </c>
      <c r="R254" s="820">
        <v>0.50779242926850698</v>
      </c>
      <c r="S254" s="833">
        <v>1846.1199999999992</v>
      </c>
    </row>
    <row r="255" spans="1:19" ht="14.45" customHeight="1" x14ac:dyDescent="0.2">
      <c r="A255" s="814" t="s">
        <v>1512</v>
      </c>
      <c r="B255" s="815" t="s">
        <v>1513</v>
      </c>
      <c r="C255" s="815" t="s">
        <v>556</v>
      </c>
      <c r="D255" s="815" t="s">
        <v>798</v>
      </c>
      <c r="E255" s="815" t="s">
        <v>1517</v>
      </c>
      <c r="F255" s="815" t="s">
        <v>1546</v>
      </c>
      <c r="G255" s="815" t="s">
        <v>1547</v>
      </c>
      <c r="H255" s="832">
        <v>660</v>
      </c>
      <c r="I255" s="832">
        <v>2475</v>
      </c>
      <c r="J255" s="815">
        <v>1.5050388701372189E-2</v>
      </c>
      <c r="K255" s="815">
        <v>3.75</v>
      </c>
      <c r="L255" s="832">
        <v>42603</v>
      </c>
      <c r="M255" s="832">
        <v>164447.58000000005</v>
      </c>
      <c r="N255" s="815">
        <v>1</v>
      </c>
      <c r="O255" s="815">
        <v>3.8600000000000012</v>
      </c>
      <c r="P255" s="832">
        <v>23411</v>
      </c>
      <c r="Q255" s="832">
        <v>85684.26</v>
      </c>
      <c r="R255" s="820">
        <v>0.52104299740987359</v>
      </c>
      <c r="S255" s="833">
        <v>3.6599999999999997</v>
      </c>
    </row>
    <row r="256" spans="1:19" ht="14.45" customHeight="1" x14ac:dyDescent="0.2">
      <c r="A256" s="814" t="s">
        <v>1512</v>
      </c>
      <c r="B256" s="815" t="s">
        <v>1513</v>
      </c>
      <c r="C256" s="815" t="s">
        <v>556</v>
      </c>
      <c r="D256" s="815" t="s">
        <v>798</v>
      </c>
      <c r="E256" s="815" t="s">
        <v>1517</v>
      </c>
      <c r="F256" s="815" t="s">
        <v>1548</v>
      </c>
      <c r="G256" s="815" t="s">
        <v>1549</v>
      </c>
      <c r="H256" s="832"/>
      <c r="I256" s="832"/>
      <c r="J256" s="815"/>
      <c r="K256" s="815"/>
      <c r="L256" s="832"/>
      <c r="M256" s="832"/>
      <c r="N256" s="815"/>
      <c r="O256" s="815"/>
      <c r="P256" s="832">
        <v>480</v>
      </c>
      <c r="Q256" s="832">
        <v>74808</v>
      </c>
      <c r="R256" s="820"/>
      <c r="S256" s="833">
        <v>155.85</v>
      </c>
    </row>
    <row r="257" spans="1:19" ht="14.45" customHeight="1" x14ac:dyDescent="0.2">
      <c r="A257" s="814" t="s">
        <v>1512</v>
      </c>
      <c r="B257" s="815" t="s">
        <v>1513</v>
      </c>
      <c r="C257" s="815" t="s">
        <v>556</v>
      </c>
      <c r="D257" s="815" t="s">
        <v>798</v>
      </c>
      <c r="E257" s="815" t="s">
        <v>1517</v>
      </c>
      <c r="F257" s="815" t="s">
        <v>1550</v>
      </c>
      <c r="G257" s="815" t="s">
        <v>1551</v>
      </c>
      <c r="H257" s="832"/>
      <c r="I257" s="832"/>
      <c r="J257" s="815"/>
      <c r="K257" s="815"/>
      <c r="L257" s="832">
        <v>4670</v>
      </c>
      <c r="M257" s="832">
        <v>95034.499999999985</v>
      </c>
      <c r="N257" s="815">
        <v>1</v>
      </c>
      <c r="O257" s="815">
        <v>20.349999999999998</v>
      </c>
      <c r="P257" s="832">
        <v>550</v>
      </c>
      <c r="Q257" s="832">
        <v>11330</v>
      </c>
      <c r="R257" s="820">
        <v>0.11921986226054751</v>
      </c>
      <c r="S257" s="833">
        <v>20.6</v>
      </c>
    </row>
    <row r="258" spans="1:19" ht="14.45" customHeight="1" x14ac:dyDescent="0.2">
      <c r="A258" s="814" t="s">
        <v>1512</v>
      </c>
      <c r="B258" s="815" t="s">
        <v>1513</v>
      </c>
      <c r="C258" s="815" t="s">
        <v>556</v>
      </c>
      <c r="D258" s="815" t="s">
        <v>798</v>
      </c>
      <c r="E258" s="815" t="s">
        <v>1517</v>
      </c>
      <c r="F258" s="815" t="s">
        <v>1554</v>
      </c>
      <c r="G258" s="815" t="s">
        <v>1555</v>
      </c>
      <c r="H258" s="832"/>
      <c r="I258" s="832"/>
      <c r="J258" s="815"/>
      <c r="K258" s="815"/>
      <c r="L258" s="832">
        <v>5338</v>
      </c>
      <c r="M258" s="832">
        <v>101955.79999999999</v>
      </c>
      <c r="N258" s="815">
        <v>1</v>
      </c>
      <c r="O258" s="815">
        <v>19.099999999999998</v>
      </c>
      <c r="P258" s="832">
        <v>1365</v>
      </c>
      <c r="Q258" s="832">
        <v>26549.25</v>
      </c>
      <c r="R258" s="820">
        <v>0.260399604534514</v>
      </c>
      <c r="S258" s="833">
        <v>19.45</v>
      </c>
    </row>
    <row r="259" spans="1:19" ht="14.45" customHeight="1" x14ac:dyDescent="0.2">
      <c r="A259" s="814" t="s">
        <v>1512</v>
      </c>
      <c r="B259" s="815" t="s">
        <v>1513</v>
      </c>
      <c r="C259" s="815" t="s">
        <v>556</v>
      </c>
      <c r="D259" s="815" t="s">
        <v>798</v>
      </c>
      <c r="E259" s="815" t="s">
        <v>1564</v>
      </c>
      <c r="F259" s="815" t="s">
        <v>1565</v>
      </c>
      <c r="G259" s="815" t="s">
        <v>1566</v>
      </c>
      <c r="H259" s="832">
        <v>23</v>
      </c>
      <c r="I259" s="832">
        <v>851</v>
      </c>
      <c r="J259" s="815">
        <v>0.74649122807017543</v>
      </c>
      <c r="K259" s="815">
        <v>37</v>
      </c>
      <c r="L259" s="832">
        <v>30</v>
      </c>
      <c r="M259" s="832">
        <v>1140</v>
      </c>
      <c r="N259" s="815">
        <v>1</v>
      </c>
      <c r="O259" s="815">
        <v>38</v>
      </c>
      <c r="P259" s="832">
        <v>19</v>
      </c>
      <c r="Q259" s="832">
        <v>722</v>
      </c>
      <c r="R259" s="820">
        <v>0.6333333333333333</v>
      </c>
      <c r="S259" s="833">
        <v>38</v>
      </c>
    </row>
    <row r="260" spans="1:19" ht="14.45" customHeight="1" x14ac:dyDescent="0.2">
      <c r="A260" s="814" t="s">
        <v>1512</v>
      </c>
      <c r="B260" s="815" t="s">
        <v>1513</v>
      </c>
      <c r="C260" s="815" t="s">
        <v>556</v>
      </c>
      <c r="D260" s="815" t="s">
        <v>798</v>
      </c>
      <c r="E260" s="815" t="s">
        <v>1564</v>
      </c>
      <c r="F260" s="815" t="s">
        <v>1569</v>
      </c>
      <c r="G260" s="815" t="s">
        <v>1570</v>
      </c>
      <c r="H260" s="832">
        <v>198</v>
      </c>
      <c r="I260" s="832">
        <v>35244</v>
      </c>
      <c r="J260" s="815">
        <v>1.4477489319750247</v>
      </c>
      <c r="K260" s="815">
        <v>178</v>
      </c>
      <c r="L260" s="832">
        <v>136</v>
      </c>
      <c r="M260" s="832">
        <v>24344</v>
      </c>
      <c r="N260" s="815">
        <v>1</v>
      </c>
      <c r="O260" s="815">
        <v>179</v>
      </c>
      <c r="P260" s="832">
        <v>59</v>
      </c>
      <c r="Q260" s="832">
        <v>10620</v>
      </c>
      <c r="R260" s="820">
        <v>0.43624712454814329</v>
      </c>
      <c r="S260" s="833">
        <v>180</v>
      </c>
    </row>
    <row r="261" spans="1:19" ht="14.45" customHeight="1" x14ac:dyDescent="0.2">
      <c r="A261" s="814" t="s">
        <v>1512</v>
      </c>
      <c r="B261" s="815" t="s">
        <v>1513</v>
      </c>
      <c r="C261" s="815" t="s">
        <v>556</v>
      </c>
      <c r="D261" s="815" t="s">
        <v>798</v>
      </c>
      <c r="E261" s="815" t="s">
        <v>1564</v>
      </c>
      <c r="F261" s="815" t="s">
        <v>1573</v>
      </c>
      <c r="G261" s="815" t="s">
        <v>1574</v>
      </c>
      <c r="H261" s="832">
        <v>4</v>
      </c>
      <c r="I261" s="832">
        <v>1272</v>
      </c>
      <c r="J261" s="815"/>
      <c r="K261" s="815">
        <v>318</v>
      </c>
      <c r="L261" s="832"/>
      <c r="M261" s="832"/>
      <c r="N261" s="815"/>
      <c r="O261" s="815"/>
      <c r="P261" s="832"/>
      <c r="Q261" s="832"/>
      <c r="R261" s="820"/>
      <c r="S261" s="833"/>
    </row>
    <row r="262" spans="1:19" ht="14.45" customHeight="1" x14ac:dyDescent="0.2">
      <c r="A262" s="814" t="s">
        <v>1512</v>
      </c>
      <c r="B262" s="815" t="s">
        <v>1513</v>
      </c>
      <c r="C262" s="815" t="s">
        <v>556</v>
      </c>
      <c r="D262" s="815" t="s">
        <v>798</v>
      </c>
      <c r="E262" s="815" t="s">
        <v>1564</v>
      </c>
      <c r="F262" s="815" t="s">
        <v>1575</v>
      </c>
      <c r="G262" s="815" t="s">
        <v>1576</v>
      </c>
      <c r="H262" s="832"/>
      <c r="I262" s="832"/>
      <c r="J262" s="815"/>
      <c r="K262" s="815"/>
      <c r="L262" s="832">
        <v>8</v>
      </c>
      <c r="M262" s="832">
        <v>16376</v>
      </c>
      <c r="N262" s="815">
        <v>1</v>
      </c>
      <c r="O262" s="815">
        <v>2047</v>
      </c>
      <c r="P262" s="832">
        <v>1</v>
      </c>
      <c r="Q262" s="832">
        <v>2052</v>
      </c>
      <c r="R262" s="820">
        <v>0.12530532486565707</v>
      </c>
      <c r="S262" s="833">
        <v>2052</v>
      </c>
    </row>
    <row r="263" spans="1:19" ht="14.45" customHeight="1" x14ac:dyDescent="0.2">
      <c r="A263" s="814" t="s">
        <v>1512</v>
      </c>
      <c r="B263" s="815" t="s">
        <v>1513</v>
      </c>
      <c r="C263" s="815" t="s">
        <v>556</v>
      </c>
      <c r="D263" s="815" t="s">
        <v>798</v>
      </c>
      <c r="E263" s="815" t="s">
        <v>1564</v>
      </c>
      <c r="F263" s="815" t="s">
        <v>1577</v>
      </c>
      <c r="G263" s="815" t="s">
        <v>1578</v>
      </c>
      <c r="H263" s="832"/>
      <c r="I263" s="832"/>
      <c r="J263" s="815"/>
      <c r="K263" s="815"/>
      <c r="L263" s="832">
        <v>1</v>
      </c>
      <c r="M263" s="832">
        <v>3073</v>
      </c>
      <c r="N263" s="815">
        <v>1</v>
      </c>
      <c r="O263" s="815">
        <v>3073</v>
      </c>
      <c r="P263" s="832"/>
      <c r="Q263" s="832"/>
      <c r="R263" s="820"/>
      <c r="S263" s="833"/>
    </row>
    <row r="264" spans="1:19" ht="14.45" customHeight="1" x14ac:dyDescent="0.2">
      <c r="A264" s="814" t="s">
        <v>1512</v>
      </c>
      <c r="B264" s="815" t="s">
        <v>1513</v>
      </c>
      <c r="C264" s="815" t="s">
        <v>556</v>
      </c>
      <c r="D264" s="815" t="s">
        <v>798</v>
      </c>
      <c r="E264" s="815" t="s">
        <v>1564</v>
      </c>
      <c r="F264" s="815" t="s">
        <v>1579</v>
      </c>
      <c r="G264" s="815" t="s">
        <v>1580</v>
      </c>
      <c r="H264" s="832"/>
      <c r="I264" s="832"/>
      <c r="J264" s="815"/>
      <c r="K264" s="815"/>
      <c r="L264" s="832">
        <v>1</v>
      </c>
      <c r="M264" s="832">
        <v>671</v>
      </c>
      <c r="N264" s="815">
        <v>1</v>
      </c>
      <c r="O264" s="815">
        <v>671</v>
      </c>
      <c r="P264" s="832"/>
      <c r="Q264" s="832"/>
      <c r="R264" s="820"/>
      <c r="S264" s="833"/>
    </row>
    <row r="265" spans="1:19" ht="14.45" customHeight="1" x14ac:dyDescent="0.2">
      <c r="A265" s="814" t="s">
        <v>1512</v>
      </c>
      <c r="B265" s="815" t="s">
        <v>1513</v>
      </c>
      <c r="C265" s="815" t="s">
        <v>556</v>
      </c>
      <c r="D265" s="815" t="s">
        <v>798</v>
      </c>
      <c r="E265" s="815" t="s">
        <v>1564</v>
      </c>
      <c r="F265" s="815" t="s">
        <v>1583</v>
      </c>
      <c r="G265" s="815" t="s">
        <v>1584</v>
      </c>
      <c r="H265" s="832"/>
      <c r="I265" s="832"/>
      <c r="J265" s="815"/>
      <c r="K265" s="815"/>
      <c r="L265" s="832">
        <v>7</v>
      </c>
      <c r="M265" s="832">
        <v>10059</v>
      </c>
      <c r="N265" s="815">
        <v>1</v>
      </c>
      <c r="O265" s="815">
        <v>1437</v>
      </c>
      <c r="P265" s="832"/>
      <c r="Q265" s="832"/>
      <c r="R265" s="820"/>
      <c r="S265" s="833"/>
    </row>
    <row r="266" spans="1:19" ht="14.45" customHeight="1" x14ac:dyDescent="0.2">
      <c r="A266" s="814" t="s">
        <v>1512</v>
      </c>
      <c r="B266" s="815" t="s">
        <v>1513</v>
      </c>
      <c r="C266" s="815" t="s">
        <v>556</v>
      </c>
      <c r="D266" s="815" t="s">
        <v>798</v>
      </c>
      <c r="E266" s="815" t="s">
        <v>1564</v>
      </c>
      <c r="F266" s="815" t="s">
        <v>1585</v>
      </c>
      <c r="G266" s="815" t="s">
        <v>1586</v>
      </c>
      <c r="H266" s="832">
        <v>1</v>
      </c>
      <c r="I266" s="832">
        <v>1914</v>
      </c>
      <c r="J266" s="815">
        <v>9.0624999999999997E-2</v>
      </c>
      <c r="K266" s="815">
        <v>1914</v>
      </c>
      <c r="L266" s="832">
        <v>11</v>
      </c>
      <c r="M266" s="832">
        <v>21120</v>
      </c>
      <c r="N266" s="815">
        <v>1</v>
      </c>
      <c r="O266" s="815">
        <v>1920</v>
      </c>
      <c r="P266" s="832">
        <v>1</v>
      </c>
      <c r="Q266" s="832">
        <v>1925</v>
      </c>
      <c r="R266" s="820">
        <v>9.1145833333333329E-2</v>
      </c>
      <c r="S266" s="833">
        <v>1925</v>
      </c>
    </row>
    <row r="267" spans="1:19" ht="14.45" customHeight="1" x14ac:dyDescent="0.2">
      <c r="A267" s="814" t="s">
        <v>1512</v>
      </c>
      <c r="B267" s="815" t="s">
        <v>1513</v>
      </c>
      <c r="C267" s="815" t="s">
        <v>556</v>
      </c>
      <c r="D267" s="815" t="s">
        <v>798</v>
      </c>
      <c r="E267" s="815" t="s">
        <v>1564</v>
      </c>
      <c r="F267" s="815" t="s">
        <v>1587</v>
      </c>
      <c r="G267" s="815" t="s">
        <v>1588</v>
      </c>
      <c r="H267" s="832"/>
      <c r="I267" s="832"/>
      <c r="J267" s="815"/>
      <c r="K267" s="815"/>
      <c r="L267" s="832">
        <v>4</v>
      </c>
      <c r="M267" s="832">
        <v>4876</v>
      </c>
      <c r="N267" s="815">
        <v>1</v>
      </c>
      <c r="O267" s="815">
        <v>1219</v>
      </c>
      <c r="P267" s="832"/>
      <c r="Q267" s="832"/>
      <c r="R267" s="820"/>
      <c r="S267" s="833"/>
    </row>
    <row r="268" spans="1:19" ht="14.45" customHeight="1" x14ac:dyDescent="0.2">
      <c r="A268" s="814" t="s">
        <v>1512</v>
      </c>
      <c r="B268" s="815" t="s">
        <v>1513</v>
      </c>
      <c r="C268" s="815" t="s">
        <v>556</v>
      </c>
      <c r="D268" s="815" t="s">
        <v>798</v>
      </c>
      <c r="E268" s="815" t="s">
        <v>1564</v>
      </c>
      <c r="F268" s="815" t="s">
        <v>1589</v>
      </c>
      <c r="G268" s="815" t="s">
        <v>1590</v>
      </c>
      <c r="H268" s="832"/>
      <c r="I268" s="832"/>
      <c r="J268" s="815"/>
      <c r="K268" s="815"/>
      <c r="L268" s="832">
        <v>22</v>
      </c>
      <c r="M268" s="832">
        <v>15070</v>
      </c>
      <c r="N268" s="815">
        <v>1</v>
      </c>
      <c r="O268" s="815">
        <v>685</v>
      </c>
      <c r="P268" s="832">
        <v>11</v>
      </c>
      <c r="Q268" s="832">
        <v>7557</v>
      </c>
      <c r="R268" s="820">
        <v>0.50145985401459858</v>
      </c>
      <c r="S268" s="833">
        <v>687</v>
      </c>
    </row>
    <row r="269" spans="1:19" ht="14.45" customHeight="1" x14ac:dyDescent="0.2">
      <c r="A269" s="814" t="s">
        <v>1512</v>
      </c>
      <c r="B269" s="815" t="s">
        <v>1513</v>
      </c>
      <c r="C269" s="815" t="s">
        <v>556</v>
      </c>
      <c r="D269" s="815" t="s">
        <v>798</v>
      </c>
      <c r="E269" s="815" t="s">
        <v>1564</v>
      </c>
      <c r="F269" s="815" t="s">
        <v>1591</v>
      </c>
      <c r="G269" s="815" t="s">
        <v>1592</v>
      </c>
      <c r="H269" s="832"/>
      <c r="I269" s="832"/>
      <c r="J269" s="815"/>
      <c r="K269" s="815"/>
      <c r="L269" s="832">
        <v>12</v>
      </c>
      <c r="M269" s="832">
        <v>8640</v>
      </c>
      <c r="N269" s="815">
        <v>1</v>
      </c>
      <c r="O269" s="815">
        <v>720</v>
      </c>
      <c r="P269" s="832">
        <v>1</v>
      </c>
      <c r="Q269" s="832">
        <v>722</v>
      </c>
      <c r="R269" s="820">
        <v>8.3564814814814814E-2</v>
      </c>
      <c r="S269" s="833">
        <v>722</v>
      </c>
    </row>
    <row r="270" spans="1:19" ht="14.45" customHeight="1" x14ac:dyDescent="0.2">
      <c r="A270" s="814" t="s">
        <v>1512</v>
      </c>
      <c r="B270" s="815" t="s">
        <v>1513</v>
      </c>
      <c r="C270" s="815" t="s">
        <v>556</v>
      </c>
      <c r="D270" s="815" t="s">
        <v>798</v>
      </c>
      <c r="E270" s="815" t="s">
        <v>1564</v>
      </c>
      <c r="F270" s="815" t="s">
        <v>1595</v>
      </c>
      <c r="G270" s="815" t="s">
        <v>1596</v>
      </c>
      <c r="H270" s="832">
        <v>2</v>
      </c>
      <c r="I270" s="832">
        <v>3652</v>
      </c>
      <c r="J270" s="815">
        <v>1.1802002979585637E-2</v>
      </c>
      <c r="K270" s="815">
        <v>1826</v>
      </c>
      <c r="L270" s="832">
        <v>169</v>
      </c>
      <c r="M270" s="832">
        <v>309439</v>
      </c>
      <c r="N270" s="815">
        <v>1</v>
      </c>
      <c r="O270" s="815">
        <v>1831</v>
      </c>
      <c r="P270" s="832">
        <v>94</v>
      </c>
      <c r="Q270" s="832">
        <v>172490</v>
      </c>
      <c r="R270" s="820">
        <v>0.55742811992024277</v>
      </c>
      <c r="S270" s="833">
        <v>1835</v>
      </c>
    </row>
    <row r="271" spans="1:19" ht="14.45" customHeight="1" x14ac:dyDescent="0.2">
      <c r="A271" s="814" t="s">
        <v>1512</v>
      </c>
      <c r="B271" s="815" t="s">
        <v>1513</v>
      </c>
      <c r="C271" s="815" t="s">
        <v>556</v>
      </c>
      <c r="D271" s="815" t="s">
        <v>798</v>
      </c>
      <c r="E271" s="815" t="s">
        <v>1564</v>
      </c>
      <c r="F271" s="815" t="s">
        <v>1597</v>
      </c>
      <c r="G271" s="815" t="s">
        <v>1598</v>
      </c>
      <c r="H271" s="832"/>
      <c r="I271" s="832"/>
      <c r="J271" s="815"/>
      <c r="K271" s="815"/>
      <c r="L271" s="832">
        <v>3</v>
      </c>
      <c r="M271" s="832">
        <v>1293</v>
      </c>
      <c r="N271" s="815">
        <v>1</v>
      </c>
      <c r="O271" s="815">
        <v>431</v>
      </c>
      <c r="P271" s="832">
        <v>5</v>
      </c>
      <c r="Q271" s="832">
        <v>2165</v>
      </c>
      <c r="R271" s="820">
        <v>1.674400618716164</v>
      </c>
      <c r="S271" s="833">
        <v>433</v>
      </c>
    </row>
    <row r="272" spans="1:19" ht="14.45" customHeight="1" x14ac:dyDescent="0.2">
      <c r="A272" s="814" t="s">
        <v>1512</v>
      </c>
      <c r="B272" s="815" t="s">
        <v>1513</v>
      </c>
      <c r="C272" s="815" t="s">
        <v>556</v>
      </c>
      <c r="D272" s="815" t="s">
        <v>798</v>
      </c>
      <c r="E272" s="815" t="s">
        <v>1564</v>
      </c>
      <c r="F272" s="815" t="s">
        <v>1599</v>
      </c>
      <c r="G272" s="815" t="s">
        <v>1600</v>
      </c>
      <c r="H272" s="832"/>
      <c r="I272" s="832"/>
      <c r="J272" s="815"/>
      <c r="K272" s="815"/>
      <c r="L272" s="832">
        <v>24</v>
      </c>
      <c r="M272" s="832">
        <v>84792</v>
      </c>
      <c r="N272" s="815">
        <v>1</v>
      </c>
      <c r="O272" s="815">
        <v>3533</v>
      </c>
      <c r="P272" s="832">
        <v>3</v>
      </c>
      <c r="Q272" s="832">
        <v>10629</v>
      </c>
      <c r="R272" s="820">
        <v>0.12535380696292103</v>
      </c>
      <c r="S272" s="833">
        <v>3543</v>
      </c>
    </row>
    <row r="273" spans="1:19" ht="14.45" customHeight="1" x14ac:dyDescent="0.2">
      <c r="A273" s="814" t="s">
        <v>1512</v>
      </c>
      <c r="B273" s="815" t="s">
        <v>1513</v>
      </c>
      <c r="C273" s="815" t="s">
        <v>556</v>
      </c>
      <c r="D273" s="815" t="s">
        <v>798</v>
      </c>
      <c r="E273" s="815" t="s">
        <v>1564</v>
      </c>
      <c r="F273" s="815" t="s">
        <v>1603</v>
      </c>
      <c r="G273" s="815" t="s">
        <v>1604</v>
      </c>
      <c r="H273" s="832">
        <v>204</v>
      </c>
      <c r="I273" s="832">
        <v>6800</v>
      </c>
      <c r="J273" s="815">
        <v>1.4782608695652173</v>
      </c>
      <c r="K273" s="815">
        <v>33.333333333333336</v>
      </c>
      <c r="L273" s="832">
        <v>138</v>
      </c>
      <c r="M273" s="832">
        <v>4600</v>
      </c>
      <c r="N273" s="815">
        <v>1</v>
      </c>
      <c r="O273" s="815">
        <v>33.333333333333336</v>
      </c>
      <c r="P273" s="832">
        <v>81</v>
      </c>
      <c r="Q273" s="832">
        <v>2700</v>
      </c>
      <c r="R273" s="820">
        <v>0.58695652173913049</v>
      </c>
      <c r="S273" s="833">
        <v>33.333333333333336</v>
      </c>
    </row>
    <row r="274" spans="1:19" ht="14.45" customHeight="1" x14ac:dyDescent="0.2">
      <c r="A274" s="814" t="s">
        <v>1512</v>
      </c>
      <c r="B274" s="815" t="s">
        <v>1513</v>
      </c>
      <c r="C274" s="815" t="s">
        <v>556</v>
      </c>
      <c r="D274" s="815" t="s">
        <v>798</v>
      </c>
      <c r="E274" s="815" t="s">
        <v>1564</v>
      </c>
      <c r="F274" s="815" t="s">
        <v>1605</v>
      </c>
      <c r="G274" s="815" t="s">
        <v>1606</v>
      </c>
      <c r="H274" s="832">
        <v>198</v>
      </c>
      <c r="I274" s="832">
        <v>7326</v>
      </c>
      <c r="J274" s="815">
        <v>1.4175696594427245</v>
      </c>
      <c r="K274" s="815">
        <v>37</v>
      </c>
      <c r="L274" s="832">
        <v>136</v>
      </c>
      <c r="M274" s="832">
        <v>5168</v>
      </c>
      <c r="N274" s="815">
        <v>1</v>
      </c>
      <c r="O274" s="815">
        <v>38</v>
      </c>
      <c r="P274" s="832">
        <v>59</v>
      </c>
      <c r="Q274" s="832">
        <v>2242</v>
      </c>
      <c r="R274" s="820">
        <v>0.43382352941176472</v>
      </c>
      <c r="S274" s="833">
        <v>38</v>
      </c>
    </row>
    <row r="275" spans="1:19" ht="14.45" customHeight="1" x14ac:dyDescent="0.2">
      <c r="A275" s="814" t="s">
        <v>1512</v>
      </c>
      <c r="B275" s="815" t="s">
        <v>1513</v>
      </c>
      <c r="C275" s="815" t="s">
        <v>556</v>
      </c>
      <c r="D275" s="815" t="s">
        <v>798</v>
      </c>
      <c r="E275" s="815" t="s">
        <v>1564</v>
      </c>
      <c r="F275" s="815" t="s">
        <v>1609</v>
      </c>
      <c r="G275" s="815" t="s">
        <v>1610</v>
      </c>
      <c r="H275" s="832">
        <v>2</v>
      </c>
      <c r="I275" s="832">
        <v>876</v>
      </c>
      <c r="J275" s="815">
        <v>0.4</v>
      </c>
      <c r="K275" s="815">
        <v>438</v>
      </c>
      <c r="L275" s="832">
        <v>5</v>
      </c>
      <c r="M275" s="832">
        <v>2190</v>
      </c>
      <c r="N275" s="815">
        <v>1</v>
      </c>
      <c r="O275" s="815">
        <v>438</v>
      </c>
      <c r="P275" s="832"/>
      <c r="Q275" s="832"/>
      <c r="R275" s="820"/>
      <c r="S275" s="833"/>
    </row>
    <row r="276" spans="1:19" ht="14.45" customHeight="1" x14ac:dyDescent="0.2">
      <c r="A276" s="814" t="s">
        <v>1512</v>
      </c>
      <c r="B276" s="815" t="s">
        <v>1513</v>
      </c>
      <c r="C276" s="815" t="s">
        <v>556</v>
      </c>
      <c r="D276" s="815" t="s">
        <v>798</v>
      </c>
      <c r="E276" s="815" t="s">
        <v>1564</v>
      </c>
      <c r="F276" s="815" t="s">
        <v>1611</v>
      </c>
      <c r="G276" s="815" t="s">
        <v>1612</v>
      </c>
      <c r="H276" s="832">
        <v>1</v>
      </c>
      <c r="I276" s="832">
        <v>1343</v>
      </c>
      <c r="J276" s="815">
        <v>1.6898820983227009E-2</v>
      </c>
      <c r="K276" s="815">
        <v>1343</v>
      </c>
      <c r="L276" s="832">
        <v>59</v>
      </c>
      <c r="M276" s="832">
        <v>79473</v>
      </c>
      <c r="N276" s="815">
        <v>1</v>
      </c>
      <c r="O276" s="815">
        <v>1347</v>
      </c>
      <c r="P276" s="832">
        <v>33</v>
      </c>
      <c r="Q276" s="832">
        <v>44583</v>
      </c>
      <c r="R276" s="820">
        <v>0.56098297535011887</v>
      </c>
      <c r="S276" s="833">
        <v>1351</v>
      </c>
    </row>
    <row r="277" spans="1:19" ht="14.45" customHeight="1" x14ac:dyDescent="0.2">
      <c r="A277" s="814" t="s">
        <v>1512</v>
      </c>
      <c r="B277" s="815" t="s">
        <v>1513</v>
      </c>
      <c r="C277" s="815" t="s">
        <v>556</v>
      </c>
      <c r="D277" s="815" t="s">
        <v>798</v>
      </c>
      <c r="E277" s="815" t="s">
        <v>1564</v>
      </c>
      <c r="F277" s="815" t="s">
        <v>1613</v>
      </c>
      <c r="G277" s="815" t="s">
        <v>1614</v>
      </c>
      <c r="H277" s="832"/>
      <c r="I277" s="832"/>
      <c r="J277" s="815"/>
      <c r="K277" s="815"/>
      <c r="L277" s="832">
        <v>28</v>
      </c>
      <c r="M277" s="832">
        <v>14336</v>
      </c>
      <c r="N277" s="815">
        <v>1</v>
      </c>
      <c r="O277" s="815">
        <v>512</v>
      </c>
      <c r="P277" s="832">
        <v>12</v>
      </c>
      <c r="Q277" s="832">
        <v>6168</v>
      </c>
      <c r="R277" s="820">
        <v>0.4302455357142857</v>
      </c>
      <c r="S277" s="833">
        <v>514</v>
      </c>
    </row>
    <row r="278" spans="1:19" ht="14.45" customHeight="1" x14ac:dyDescent="0.2">
      <c r="A278" s="814" t="s">
        <v>1512</v>
      </c>
      <c r="B278" s="815" t="s">
        <v>1513</v>
      </c>
      <c r="C278" s="815" t="s">
        <v>556</v>
      </c>
      <c r="D278" s="815" t="s">
        <v>798</v>
      </c>
      <c r="E278" s="815" t="s">
        <v>1564</v>
      </c>
      <c r="F278" s="815" t="s">
        <v>1615</v>
      </c>
      <c r="G278" s="815" t="s">
        <v>1616</v>
      </c>
      <c r="H278" s="832"/>
      <c r="I278" s="832"/>
      <c r="J278" s="815"/>
      <c r="K278" s="815"/>
      <c r="L278" s="832">
        <v>3</v>
      </c>
      <c r="M278" s="832">
        <v>7026</v>
      </c>
      <c r="N278" s="815">
        <v>1</v>
      </c>
      <c r="O278" s="815">
        <v>2342</v>
      </c>
      <c r="P278" s="832">
        <v>1</v>
      </c>
      <c r="Q278" s="832">
        <v>2351</v>
      </c>
      <c r="R278" s="820">
        <v>0.33461428978081414</v>
      </c>
      <c r="S278" s="833">
        <v>2351</v>
      </c>
    </row>
    <row r="279" spans="1:19" ht="14.45" customHeight="1" x14ac:dyDescent="0.2">
      <c r="A279" s="814" t="s">
        <v>1512</v>
      </c>
      <c r="B279" s="815" t="s">
        <v>1513</v>
      </c>
      <c r="C279" s="815" t="s">
        <v>556</v>
      </c>
      <c r="D279" s="815" t="s">
        <v>798</v>
      </c>
      <c r="E279" s="815" t="s">
        <v>1564</v>
      </c>
      <c r="F279" s="815" t="s">
        <v>1617</v>
      </c>
      <c r="G279" s="815" t="s">
        <v>1618</v>
      </c>
      <c r="H279" s="832"/>
      <c r="I279" s="832"/>
      <c r="J279" s="815"/>
      <c r="K279" s="815"/>
      <c r="L279" s="832">
        <v>8</v>
      </c>
      <c r="M279" s="832">
        <v>21264</v>
      </c>
      <c r="N279" s="815">
        <v>1</v>
      </c>
      <c r="O279" s="815">
        <v>2658</v>
      </c>
      <c r="P279" s="832">
        <v>3</v>
      </c>
      <c r="Q279" s="832">
        <v>8001</v>
      </c>
      <c r="R279" s="820">
        <v>0.37626975169300225</v>
      </c>
      <c r="S279" s="833">
        <v>2667</v>
      </c>
    </row>
    <row r="280" spans="1:19" ht="14.45" customHeight="1" x14ac:dyDescent="0.2">
      <c r="A280" s="814" t="s">
        <v>1512</v>
      </c>
      <c r="B280" s="815" t="s">
        <v>1513</v>
      </c>
      <c r="C280" s="815" t="s">
        <v>556</v>
      </c>
      <c r="D280" s="815" t="s">
        <v>798</v>
      </c>
      <c r="E280" s="815" t="s">
        <v>1564</v>
      </c>
      <c r="F280" s="815" t="s">
        <v>1619</v>
      </c>
      <c r="G280" s="815" t="s">
        <v>1620</v>
      </c>
      <c r="H280" s="832"/>
      <c r="I280" s="832"/>
      <c r="J280" s="815"/>
      <c r="K280" s="815"/>
      <c r="L280" s="832"/>
      <c r="M280" s="832"/>
      <c r="N280" s="815"/>
      <c r="O280" s="815"/>
      <c r="P280" s="832">
        <v>22</v>
      </c>
      <c r="Q280" s="832">
        <v>7920</v>
      </c>
      <c r="R280" s="820"/>
      <c r="S280" s="833">
        <v>360</v>
      </c>
    </row>
    <row r="281" spans="1:19" ht="14.45" customHeight="1" x14ac:dyDescent="0.2">
      <c r="A281" s="814" t="s">
        <v>1512</v>
      </c>
      <c r="B281" s="815" t="s">
        <v>1513</v>
      </c>
      <c r="C281" s="815" t="s">
        <v>556</v>
      </c>
      <c r="D281" s="815" t="s">
        <v>798</v>
      </c>
      <c r="E281" s="815" t="s">
        <v>1564</v>
      </c>
      <c r="F281" s="815" t="s">
        <v>1621</v>
      </c>
      <c r="G281" s="815" t="s">
        <v>1622</v>
      </c>
      <c r="H281" s="832"/>
      <c r="I281" s="832"/>
      <c r="J281" s="815"/>
      <c r="K281" s="815"/>
      <c r="L281" s="832"/>
      <c r="M281" s="832"/>
      <c r="N281" s="815"/>
      <c r="O281" s="815"/>
      <c r="P281" s="832">
        <v>2</v>
      </c>
      <c r="Q281" s="832">
        <v>396</v>
      </c>
      <c r="R281" s="820"/>
      <c r="S281" s="833">
        <v>198</v>
      </c>
    </row>
    <row r="282" spans="1:19" ht="14.45" customHeight="1" x14ac:dyDescent="0.2">
      <c r="A282" s="814" t="s">
        <v>1512</v>
      </c>
      <c r="B282" s="815" t="s">
        <v>1513</v>
      </c>
      <c r="C282" s="815" t="s">
        <v>556</v>
      </c>
      <c r="D282" s="815" t="s">
        <v>798</v>
      </c>
      <c r="E282" s="815" t="s">
        <v>1564</v>
      </c>
      <c r="F282" s="815" t="s">
        <v>1623</v>
      </c>
      <c r="G282" s="815" t="s">
        <v>1624</v>
      </c>
      <c r="H282" s="832">
        <v>3</v>
      </c>
      <c r="I282" s="832">
        <v>3120</v>
      </c>
      <c r="J282" s="815"/>
      <c r="K282" s="815">
        <v>1040</v>
      </c>
      <c r="L282" s="832"/>
      <c r="M282" s="832"/>
      <c r="N282" s="815"/>
      <c r="O282" s="815"/>
      <c r="P282" s="832"/>
      <c r="Q282" s="832"/>
      <c r="R282" s="820"/>
      <c r="S282" s="833"/>
    </row>
    <row r="283" spans="1:19" ht="14.45" customHeight="1" x14ac:dyDescent="0.2">
      <c r="A283" s="814" t="s">
        <v>1512</v>
      </c>
      <c r="B283" s="815" t="s">
        <v>1513</v>
      </c>
      <c r="C283" s="815" t="s">
        <v>556</v>
      </c>
      <c r="D283" s="815" t="s">
        <v>798</v>
      </c>
      <c r="E283" s="815" t="s">
        <v>1564</v>
      </c>
      <c r="F283" s="815" t="s">
        <v>1627</v>
      </c>
      <c r="G283" s="815" t="s">
        <v>1628</v>
      </c>
      <c r="H283" s="832"/>
      <c r="I283" s="832"/>
      <c r="J283" s="815"/>
      <c r="K283" s="815"/>
      <c r="L283" s="832">
        <v>4</v>
      </c>
      <c r="M283" s="832">
        <v>572</v>
      </c>
      <c r="N283" s="815">
        <v>1</v>
      </c>
      <c r="O283" s="815">
        <v>143</v>
      </c>
      <c r="P283" s="832"/>
      <c r="Q283" s="832"/>
      <c r="R283" s="820"/>
      <c r="S283" s="833"/>
    </row>
    <row r="284" spans="1:19" ht="14.45" customHeight="1" x14ac:dyDescent="0.2">
      <c r="A284" s="814" t="s">
        <v>1512</v>
      </c>
      <c r="B284" s="815" t="s">
        <v>1513</v>
      </c>
      <c r="C284" s="815" t="s">
        <v>556</v>
      </c>
      <c r="D284" s="815" t="s">
        <v>798</v>
      </c>
      <c r="E284" s="815" t="s">
        <v>1564</v>
      </c>
      <c r="F284" s="815" t="s">
        <v>1633</v>
      </c>
      <c r="G284" s="815" t="s">
        <v>1634</v>
      </c>
      <c r="H284" s="832"/>
      <c r="I284" s="832"/>
      <c r="J284" s="815"/>
      <c r="K284" s="815"/>
      <c r="L284" s="832">
        <v>3</v>
      </c>
      <c r="M284" s="832">
        <v>2166</v>
      </c>
      <c r="N284" s="815">
        <v>1</v>
      </c>
      <c r="O284" s="815">
        <v>722</v>
      </c>
      <c r="P284" s="832">
        <v>1</v>
      </c>
      <c r="Q284" s="832">
        <v>724</v>
      </c>
      <c r="R284" s="820">
        <v>0.33425669436749766</v>
      </c>
      <c r="S284" s="833">
        <v>724</v>
      </c>
    </row>
    <row r="285" spans="1:19" ht="14.45" customHeight="1" x14ac:dyDescent="0.2">
      <c r="A285" s="814" t="s">
        <v>1512</v>
      </c>
      <c r="B285" s="815" t="s">
        <v>1513</v>
      </c>
      <c r="C285" s="815" t="s">
        <v>556</v>
      </c>
      <c r="D285" s="815" t="s">
        <v>799</v>
      </c>
      <c r="E285" s="815" t="s">
        <v>1517</v>
      </c>
      <c r="F285" s="815" t="s">
        <v>1518</v>
      </c>
      <c r="G285" s="815" t="s">
        <v>1519</v>
      </c>
      <c r="H285" s="832">
        <v>536</v>
      </c>
      <c r="I285" s="832">
        <v>12435.2</v>
      </c>
      <c r="J285" s="815">
        <v>1.0795269083054955</v>
      </c>
      <c r="K285" s="815">
        <v>23.200000000000003</v>
      </c>
      <c r="L285" s="832">
        <v>436</v>
      </c>
      <c r="M285" s="832">
        <v>11519.12</v>
      </c>
      <c r="N285" s="815">
        <v>1</v>
      </c>
      <c r="O285" s="815">
        <v>26.42</v>
      </c>
      <c r="P285" s="832"/>
      <c r="Q285" s="832"/>
      <c r="R285" s="820"/>
      <c r="S285" s="833"/>
    </row>
    <row r="286" spans="1:19" ht="14.45" customHeight="1" x14ac:dyDescent="0.2">
      <c r="A286" s="814" t="s">
        <v>1512</v>
      </c>
      <c r="B286" s="815" t="s">
        <v>1513</v>
      </c>
      <c r="C286" s="815" t="s">
        <v>556</v>
      </c>
      <c r="D286" s="815" t="s">
        <v>799</v>
      </c>
      <c r="E286" s="815" t="s">
        <v>1517</v>
      </c>
      <c r="F286" s="815" t="s">
        <v>1520</v>
      </c>
      <c r="G286" s="815" t="s">
        <v>1521</v>
      </c>
      <c r="H286" s="832">
        <v>1133</v>
      </c>
      <c r="I286" s="832">
        <v>2923.14</v>
      </c>
      <c r="J286" s="815">
        <v>0.35714163536889021</v>
      </c>
      <c r="K286" s="815">
        <v>2.58</v>
      </c>
      <c r="L286" s="832">
        <v>3077</v>
      </c>
      <c r="M286" s="832">
        <v>8184.82</v>
      </c>
      <c r="N286" s="815">
        <v>1</v>
      </c>
      <c r="O286" s="815">
        <v>2.6599999999999997</v>
      </c>
      <c r="P286" s="832">
        <v>2928</v>
      </c>
      <c r="Q286" s="832">
        <v>7290.7199999999993</v>
      </c>
      <c r="R286" s="820">
        <v>0.89076118961687611</v>
      </c>
      <c r="S286" s="833">
        <v>2.4899999999999998</v>
      </c>
    </row>
    <row r="287" spans="1:19" ht="14.45" customHeight="1" x14ac:dyDescent="0.2">
      <c r="A287" s="814" t="s">
        <v>1512</v>
      </c>
      <c r="B287" s="815" t="s">
        <v>1513</v>
      </c>
      <c r="C287" s="815" t="s">
        <v>556</v>
      </c>
      <c r="D287" s="815" t="s">
        <v>799</v>
      </c>
      <c r="E287" s="815" t="s">
        <v>1517</v>
      </c>
      <c r="F287" s="815" t="s">
        <v>1522</v>
      </c>
      <c r="G287" s="815" t="s">
        <v>1523</v>
      </c>
      <c r="H287" s="832">
        <v>2725</v>
      </c>
      <c r="I287" s="832">
        <v>19592.750000000004</v>
      </c>
      <c r="J287" s="815">
        <v>1.2241933891588805</v>
      </c>
      <c r="K287" s="815">
        <v>7.1900000000000013</v>
      </c>
      <c r="L287" s="832">
        <v>2177.5</v>
      </c>
      <c r="M287" s="832">
        <v>16004.62</v>
      </c>
      <c r="N287" s="815">
        <v>1</v>
      </c>
      <c r="O287" s="815">
        <v>7.3499977037887492</v>
      </c>
      <c r="P287" s="832">
        <v>3327</v>
      </c>
      <c r="Q287" s="832">
        <v>23658.95</v>
      </c>
      <c r="R287" s="820">
        <v>1.47825752813875</v>
      </c>
      <c r="S287" s="833">
        <v>7.1111962729185452</v>
      </c>
    </row>
    <row r="288" spans="1:19" ht="14.45" customHeight="1" x14ac:dyDescent="0.2">
      <c r="A288" s="814" t="s">
        <v>1512</v>
      </c>
      <c r="B288" s="815" t="s">
        <v>1513</v>
      </c>
      <c r="C288" s="815" t="s">
        <v>556</v>
      </c>
      <c r="D288" s="815" t="s">
        <v>799</v>
      </c>
      <c r="E288" s="815" t="s">
        <v>1517</v>
      </c>
      <c r="F288" s="815" t="s">
        <v>1526</v>
      </c>
      <c r="G288" s="815" t="s">
        <v>1527</v>
      </c>
      <c r="H288" s="832">
        <v>3219</v>
      </c>
      <c r="I288" s="832">
        <v>17157.27</v>
      </c>
      <c r="J288" s="815">
        <v>0.3136988067126868</v>
      </c>
      <c r="K288" s="815">
        <v>5.33</v>
      </c>
      <c r="L288" s="832">
        <v>10185</v>
      </c>
      <c r="M288" s="832">
        <v>54693.450000000004</v>
      </c>
      <c r="N288" s="815">
        <v>1</v>
      </c>
      <c r="O288" s="815">
        <v>5.37</v>
      </c>
      <c r="P288" s="832">
        <v>2796</v>
      </c>
      <c r="Q288" s="832">
        <v>14469.34</v>
      </c>
      <c r="R288" s="820">
        <v>0.26455343372926737</v>
      </c>
      <c r="S288" s="833">
        <v>5.1750143061516454</v>
      </c>
    </row>
    <row r="289" spans="1:19" ht="14.45" customHeight="1" x14ac:dyDescent="0.2">
      <c r="A289" s="814" t="s">
        <v>1512</v>
      </c>
      <c r="B289" s="815" t="s">
        <v>1513</v>
      </c>
      <c r="C289" s="815" t="s">
        <v>556</v>
      </c>
      <c r="D289" s="815" t="s">
        <v>799</v>
      </c>
      <c r="E289" s="815" t="s">
        <v>1517</v>
      </c>
      <c r="F289" s="815" t="s">
        <v>1528</v>
      </c>
      <c r="G289" s="815" t="s">
        <v>1529</v>
      </c>
      <c r="H289" s="832">
        <v>46</v>
      </c>
      <c r="I289" s="832">
        <v>420.44</v>
      </c>
      <c r="J289" s="815">
        <v>0.58260929813621565</v>
      </c>
      <c r="K289" s="815">
        <v>9.14</v>
      </c>
      <c r="L289" s="832">
        <v>77.099999999999994</v>
      </c>
      <c r="M289" s="832">
        <v>721.65</v>
      </c>
      <c r="N289" s="815">
        <v>1</v>
      </c>
      <c r="O289" s="815">
        <v>9.3599221789883273</v>
      </c>
      <c r="P289" s="832">
        <v>808</v>
      </c>
      <c r="Q289" s="832">
        <v>7433.5999999999995</v>
      </c>
      <c r="R289" s="820">
        <v>10.30083835654403</v>
      </c>
      <c r="S289" s="833">
        <v>9.1999999999999993</v>
      </c>
    </row>
    <row r="290" spans="1:19" ht="14.45" customHeight="1" x14ac:dyDescent="0.2">
      <c r="A290" s="814" t="s">
        <v>1512</v>
      </c>
      <c r="B290" s="815" t="s">
        <v>1513</v>
      </c>
      <c r="C290" s="815" t="s">
        <v>556</v>
      </c>
      <c r="D290" s="815" t="s">
        <v>799</v>
      </c>
      <c r="E290" s="815" t="s">
        <v>1517</v>
      </c>
      <c r="F290" s="815" t="s">
        <v>1530</v>
      </c>
      <c r="G290" s="815" t="s">
        <v>1531</v>
      </c>
      <c r="H290" s="832"/>
      <c r="I290" s="832"/>
      <c r="J290" s="815"/>
      <c r="K290" s="815"/>
      <c r="L290" s="832">
        <v>162</v>
      </c>
      <c r="M290" s="832">
        <v>1522.8</v>
      </c>
      <c r="N290" s="815">
        <v>1</v>
      </c>
      <c r="O290" s="815">
        <v>9.4</v>
      </c>
      <c r="P290" s="832">
        <v>271</v>
      </c>
      <c r="Q290" s="832">
        <v>2504.04</v>
      </c>
      <c r="R290" s="820">
        <v>1.6443656422379826</v>
      </c>
      <c r="S290" s="833">
        <v>9.24</v>
      </c>
    </row>
    <row r="291" spans="1:19" ht="14.45" customHeight="1" x14ac:dyDescent="0.2">
      <c r="A291" s="814" t="s">
        <v>1512</v>
      </c>
      <c r="B291" s="815" t="s">
        <v>1513</v>
      </c>
      <c r="C291" s="815" t="s">
        <v>556</v>
      </c>
      <c r="D291" s="815" t="s">
        <v>799</v>
      </c>
      <c r="E291" s="815" t="s">
        <v>1517</v>
      </c>
      <c r="F291" s="815" t="s">
        <v>1532</v>
      </c>
      <c r="G291" s="815" t="s">
        <v>1533</v>
      </c>
      <c r="H291" s="832"/>
      <c r="I291" s="832"/>
      <c r="J291" s="815"/>
      <c r="K291" s="815"/>
      <c r="L291" s="832">
        <v>555</v>
      </c>
      <c r="M291" s="832">
        <v>5716.5</v>
      </c>
      <c r="N291" s="815">
        <v>1</v>
      </c>
      <c r="O291" s="815">
        <v>10.3</v>
      </c>
      <c r="P291" s="832">
        <v>143</v>
      </c>
      <c r="Q291" s="832">
        <v>1477.19</v>
      </c>
      <c r="R291" s="820">
        <v>0.25840811685471882</v>
      </c>
      <c r="S291" s="833">
        <v>10.33</v>
      </c>
    </row>
    <row r="292" spans="1:19" ht="14.45" customHeight="1" x14ac:dyDescent="0.2">
      <c r="A292" s="814" t="s">
        <v>1512</v>
      </c>
      <c r="B292" s="815" t="s">
        <v>1513</v>
      </c>
      <c r="C292" s="815" t="s">
        <v>556</v>
      </c>
      <c r="D292" s="815" t="s">
        <v>799</v>
      </c>
      <c r="E292" s="815" t="s">
        <v>1517</v>
      </c>
      <c r="F292" s="815" t="s">
        <v>1534</v>
      </c>
      <c r="G292" s="815" t="s">
        <v>1535</v>
      </c>
      <c r="H292" s="832">
        <v>4</v>
      </c>
      <c r="I292" s="832">
        <v>181.16</v>
      </c>
      <c r="J292" s="815">
        <v>10.405514072372199</v>
      </c>
      <c r="K292" s="815">
        <v>45.29</v>
      </c>
      <c r="L292" s="832">
        <v>1.7599999999999998</v>
      </c>
      <c r="M292" s="832">
        <v>17.41</v>
      </c>
      <c r="N292" s="815">
        <v>1</v>
      </c>
      <c r="O292" s="815">
        <v>9.892045454545455</v>
      </c>
      <c r="P292" s="832">
        <v>2</v>
      </c>
      <c r="Q292" s="832">
        <v>133.5</v>
      </c>
      <c r="R292" s="820">
        <v>7.6680068925904648</v>
      </c>
      <c r="S292" s="833">
        <v>66.75</v>
      </c>
    </row>
    <row r="293" spans="1:19" ht="14.45" customHeight="1" x14ac:dyDescent="0.2">
      <c r="A293" s="814" t="s">
        <v>1512</v>
      </c>
      <c r="B293" s="815" t="s">
        <v>1513</v>
      </c>
      <c r="C293" s="815" t="s">
        <v>556</v>
      </c>
      <c r="D293" s="815" t="s">
        <v>799</v>
      </c>
      <c r="E293" s="815" t="s">
        <v>1517</v>
      </c>
      <c r="F293" s="815" t="s">
        <v>1538</v>
      </c>
      <c r="G293" s="815" t="s">
        <v>1539</v>
      </c>
      <c r="H293" s="832">
        <v>3850</v>
      </c>
      <c r="I293" s="832">
        <v>80465</v>
      </c>
      <c r="J293" s="815">
        <v>1.5144214934362208</v>
      </c>
      <c r="K293" s="815">
        <v>20.9</v>
      </c>
      <c r="L293" s="832">
        <v>2650</v>
      </c>
      <c r="M293" s="832">
        <v>53132.5</v>
      </c>
      <c r="N293" s="815">
        <v>1</v>
      </c>
      <c r="O293" s="815">
        <v>20.05</v>
      </c>
      <c r="P293" s="832">
        <v>3580</v>
      </c>
      <c r="Q293" s="832">
        <v>71814.799999999988</v>
      </c>
      <c r="R293" s="820">
        <v>1.351617183456453</v>
      </c>
      <c r="S293" s="833">
        <v>20.059999999999995</v>
      </c>
    </row>
    <row r="294" spans="1:19" ht="14.45" customHeight="1" x14ac:dyDescent="0.2">
      <c r="A294" s="814" t="s">
        <v>1512</v>
      </c>
      <c r="B294" s="815" t="s">
        <v>1513</v>
      </c>
      <c r="C294" s="815" t="s">
        <v>556</v>
      </c>
      <c r="D294" s="815" t="s">
        <v>799</v>
      </c>
      <c r="E294" s="815" t="s">
        <v>1517</v>
      </c>
      <c r="F294" s="815" t="s">
        <v>1542</v>
      </c>
      <c r="G294" s="815" t="s">
        <v>1543</v>
      </c>
      <c r="H294" s="832">
        <v>8</v>
      </c>
      <c r="I294" s="832">
        <v>16223.119999999999</v>
      </c>
      <c r="J294" s="815">
        <v>0.89246392597604773</v>
      </c>
      <c r="K294" s="815">
        <v>2027.8899999999999</v>
      </c>
      <c r="L294" s="832">
        <v>10</v>
      </c>
      <c r="M294" s="832">
        <v>18177.900000000001</v>
      </c>
      <c r="N294" s="815">
        <v>1</v>
      </c>
      <c r="O294" s="815">
        <v>1817.7900000000002</v>
      </c>
      <c r="P294" s="832">
        <v>21</v>
      </c>
      <c r="Q294" s="832">
        <v>38754.239999999991</v>
      </c>
      <c r="R294" s="820">
        <v>2.1319426336375482</v>
      </c>
      <c r="S294" s="833">
        <v>1845.4399999999996</v>
      </c>
    </row>
    <row r="295" spans="1:19" ht="14.45" customHeight="1" x14ac:dyDescent="0.2">
      <c r="A295" s="814" t="s">
        <v>1512</v>
      </c>
      <c r="B295" s="815" t="s">
        <v>1513</v>
      </c>
      <c r="C295" s="815" t="s">
        <v>556</v>
      </c>
      <c r="D295" s="815" t="s">
        <v>799</v>
      </c>
      <c r="E295" s="815" t="s">
        <v>1517</v>
      </c>
      <c r="F295" s="815" t="s">
        <v>1546</v>
      </c>
      <c r="G295" s="815" t="s">
        <v>1547</v>
      </c>
      <c r="H295" s="832">
        <v>74803</v>
      </c>
      <c r="I295" s="832">
        <v>280511.25</v>
      </c>
      <c r="J295" s="815">
        <v>1.1863734926153857</v>
      </c>
      <c r="K295" s="815">
        <v>3.75</v>
      </c>
      <c r="L295" s="832">
        <v>61255</v>
      </c>
      <c r="M295" s="832">
        <v>236444.29999999996</v>
      </c>
      <c r="N295" s="815">
        <v>1</v>
      </c>
      <c r="O295" s="815">
        <v>3.8599999999999994</v>
      </c>
      <c r="P295" s="832">
        <v>50000</v>
      </c>
      <c r="Q295" s="832">
        <v>183000</v>
      </c>
      <c r="R295" s="820">
        <v>0.77396663823149903</v>
      </c>
      <c r="S295" s="833">
        <v>3.66</v>
      </c>
    </row>
    <row r="296" spans="1:19" ht="14.45" customHeight="1" x14ac:dyDescent="0.2">
      <c r="A296" s="814" t="s">
        <v>1512</v>
      </c>
      <c r="B296" s="815" t="s">
        <v>1513</v>
      </c>
      <c r="C296" s="815" t="s">
        <v>556</v>
      </c>
      <c r="D296" s="815" t="s">
        <v>799</v>
      </c>
      <c r="E296" s="815" t="s">
        <v>1517</v>
      </c>
      <c r="F296" s="815" t="s">
        <v>1550</v>
      </c>
      <c r="G296" s="815" t="s">
        <v>1551</v>
      </c>
      <c r="H296" s="832">
        <v>4282</v>
      </c>
      <c r="I296" s="832">
        <v>88808.68</v>
      </c>
      <c r="J296" s="815">
        <v>2.1236315811498292</v>
      </c>
      <c r="K296" s="815">
        <v>20.74</v>
      </c>
      <c r="L296" s="832">
        <v>2055</v>
      </c>
      <c r="M296" s="832">
        <v>41819.25</v>
      </c>
      <c r="N296" s="815">
        <v>1</v>
      </c>
      <c r="O296" s="815">
        <v>20.350000000000001</v>
      </c>
      <c r="P296" s="832">
        <v>3058</v>
      </c>
      <c r="Q296" s="832">
        <v>62862.799999999996</v>
      </c>
      <c r="R296" s="820">
        <v>1.5032024725455382</v>
      </c>
      <c r="S296" s="833">
        <v>20.556834532374101</v>
      </c>
    </row>
    <row r="297" spans="1:19" ht="14.45" customHeight="1" x14ac:dyDescent="0.2">
      <c r="A297" s="814" t="s">
        <v>1512</v>
      </c>
      <c r="B297" s="815" t="s">
        <v>1513</v>
      </c>
      <c r="C297" s="815" t="s">
        <v>556</v>
      </c>
      <c r="D297" s="815" t="s">
        <v>799</v>
      </c>
      <c r="E297" s="815" t="s">
        <v>1517</v>
      </c>
      <c r="F297" s="815" t="s">
        <v>1554</v>
      </c>
      <c r="G297" s="815" t="s">
        <v>1555</v>
      </c>
      <c r="H297" s="832"/>
      <c r="I297" s="832"/>
      <c r="J297" s="815"/>
      <c r="K297" s="815"/>
      <c r="L297" s="832">
        <v>3234</v>
      </c>
      <c r="M297" s="832">
        <v>61769.4</v>
      </c>
      <c r="N297" s="815">
        <v>1</v>
      </c>
      <c r="O297" s="815">
        <v>19.100000000000001</v>
      </c>
      <c r="P297" s="832">
        <v>1370</v>
      </c>
      <c r="Q297" s="832">
        <v>26646.5</v>
      </c>
      <c r="R297" s="820">
        <v>0.4313867384174041</v>
      </c>
      <c r="S297" s="833">
        <v>19.45</v>
      </c>
    </row>
    <row r="298" spans="1:19" ht="14.45" customHeight="1" x14ac:dyDescent="0.2">
      <c r="A298" s="814" t="s">
        <v>1512</v>
      </c>
      <c r="B298" s="815" t="s">
        <v>1513</v>
      </c>
      <c r="C298" s="815" t="s">
        <v>556</v>
      </c>
      <c r="D298" s="815" t="s">
        <v>799</v>
      </c>
      <c r="E298" s="815" t="s">
        <v>1564</v>
      </c>
      <c r="F298" s="815" t="s">
        <v>1565</v>
      </c>
      <c r="G298" s="815" t="s">
        <v>1566</v>
      </c>
      <c r="H298" s="832">
        <v>31</v>
      </c>
      <c r="I298" s="832">
        <v>1147</v>
      </c>
      <c r="J298" s="815">
        <v>1.0780075187969924</v>
      </c>
      <c r="K298" s="815">
        <v>37</v>
      </c>
      <c r="L298" s="832">
        <v>28</v>
      </c>
      <c r="M298" s="832">
        <v>1064</v>
      </c>
      <c r="N298" s="815">
        <v>1</v>
      </c>
      <c r="O298" s="815">
        <v>38</v>
      </c>
      <c r="P298" s="832">
        <v>81</v>
      </c>
      <c r="Q298" s="832">
        <v>3078</v>
      </c>
      <c r="R298" s="820">
        <v>2.8928571428571428</v>
      </c>
      <c r="S298" s="833">
        <v>38</v>
      </c>
    </row>
    <row r="299" spans="1:19" ht="14.45" customHeight="1" x14ac:dyDescent="0.2">
      <c r="A299" s="814" t="s">
        <v>1512</v>
      </c>
      <c r="B299" s="815" t="s">
        <v>1513</v>
      </c>
      <c r="C299" s="815" t="s">
        <v>556</v>
      </c>
      <c r="D299" s="815" t="s">
        <v>799</v>
      </c>
      <c r="E299" s="815" t="s">
        <v>1564</v>
      </c>
      <c r="F299" s="815" t="s">
        <v>1569</v>
      </c>
      <c r="G299" s="815" t="s">
        <v>1570</v>
      </c>
      <c r="H299" s="832">
        <v>200</v>
      </c>
      <c r="I299" s="832">
        <v>35600</v>
      </c>
      <c r="J299" s="815">
        <v>1.1300152361604876</v>
      </c>
      <c r="K299" s="815">
        <v>178</v>
      </c>
      <c r="L299" s="832">
        <v>176</v>
      </c>
      <c r="M299" s="832">
        <v>31504</v>
      </c>
      <c r="N299" s="815">
        <v>1</v>
      </c>
      <c r="O299" s="815">
        <v>179</v>
      </c>
      <c r="P299" s="832">
        <v>173</v>
      </c>
      <c r="Q299" s="832">
        <v>31140</v>
      </c>
      <c r="R299" s="820">
        <v>0.98844591163026918</v>
      </c>
      <c r="S299" s="833">
        <v>180</v>
      </c>
    </row>
    <row r="300" spans="1:19" ht="14.45" customHeight="1" x14ac:dyDescent="0.2">
      <c r="A300" s="814" t="s">
        <v>1512</v>
      </c>
      <c r="B300" s="815" t="s">
        <v>1513</v>
      </c>
      <c r="C300" s="815" t="s">
        <v>556</v>
      </c>
      <c r="D300" s="815" t="s">
        <v>799</v>
      </c>
      <c r="E300" s="815" t="s">
        <v>1564</v>
      </c>
      <c r="F300" s="815" t="s">
        <v>1573</v>
      </c>
      <c r="G300" s="815" t="s">
        <v>1574</v>
      </c>
      <c r="H300" s="832">
        <v>3</v>
      </c>
      <c r="I300" s="832">
        <v>954</v>
      </c>
      <c r="J300" s="815">
        <v>1.4952978056426331</v>
      </c>
      <c r="K300" s="815">
        <v>318</v>
      </c>
      <c r="L300" s="832">
        <v>2</v>
      </c>
      <c r="M300" s="832">
        <v>638</v>
      </c>
      <c r="N300" s="815">
        <v>1</v>
      </c>
      <c r="O300" s="815">
        <v>319</v>
      </c>
      <c r="P300" s="832"/>
      <c r="Q300" s="832"/>
      <c r="R300" s="820"/>
      <c r="S300" s="833"/>
    </row>
    <row r="301" spans="1:19" ht="14.45" customHeight="1" x14ac:dyDescent="0.2">
      <c r="A301" s="814" t="s">
        <v>1512</v>
      </c>
      <c r="B301" s="815" t="s">
        <v>1513</v>
      </c>
      <c r="C301" s="815" t="s">
        <v>556</v>
      </c>
      <c r="D301" s="815" t="s">
        <v>799</v>
      </c>
      <c r="E301" s="815" t="s">
        <v>1564</v>
      </c>
      <c r="F301" s="815" t="s">
        <v>1575</v>
      </c>
      <c r="G301" s="815" t="s">
        <v>1576</v>
      </c>
      <c r="H301" s="832">
        <v>3</v>
      </c>
      <c r="I301" s="832">
        <v>6120</v>
      </c>
      <c r="J301" s="815">
        <v>0.24914509037616023</v>
      </c>
      <c r="K301" s="815">
        <v>2040</v>
      </c>
      <c r="L301" s="832">
        <v>12</v>
      </c>
      <c r="M301" s="832">
        <v>24564</v>
      </c>
      <c r="N301" s="815">
        <v>1</v>
      </c>
      <c r="O301" s="815">
        <v>2047</v>
      </c>
      <c r="P301" s="832">
        <v>4</v>
      </c>
      <c r="Q301" s="832">
        <v>8208</v>
      </c>
      <c r="R301" s="820">
        <v>0.33414753297508548</v>
      </c>
      <c r="S301" s="833">
        <v>2052</v>
      </c>
    </row>
    <row r="302" spans="1:19" ht="14.45" customHeight="1" x14ac:dyDescent="0.2">
      <c r="A302" s="814" t="s">
        <v>1512</v>
      </c>
      <c r="B302" s="815" t="s">
        <v>1513</v>
      </c>
      <c r="C302" s="815" t="s">
        <v>556</v>
      </c>
      <c r="D302" s="815" t="s">
        <v>799</v>
      </c>
      <c r="E302" s="815" t="s">
        <v>1564</v>
      </c>
      <c r="F302" s="815" t="s">
        <v>1583</v>
      </c>
      <c r="G302" s="815" t="s">
        <v>1584</v>
      </c>
      <c r="H302" s="832">
        <v>2</v>
      </c>
      <c r="I302" s="832">
        <v>2864</v>
      </c>
      <c r="J302" s="815">
        <v>0.49826026443980515</v>
      </c>
      <c r="K302" s="815">
        <v>1432</v>
      </c>
      <c r="L302" s="832">
        <v>4</v>
      </c>
      <c r="M302" s="832">
        <v>5748</v>
      </c>
      <c r="N302" s="815">
        <v>1</v>
      </c>
      <c r="O302" s="815">
        <v>1437</v>
      </c>
      <c r="P302" s="832">
        <v>5</v>
      </c>
      <c r="Q302" s="832">
        <v>7205</v>
      </c>
      <c r="R302" s="820">
        <v>1.2534794711203896</v>
      </c>
      <c r="S302" s="833">
        <v>1441</v>
      </c>
    </row>
    <row r="303" spans="1:19" ht="14.45" customHeight="1" x14ac:dyDescent="0.2">
      <c r="A303" s="814" t="s">
        <v>1512</v>
      </c>
      <c r="B303" s="815" t="s">
        <v>1513</v>
      </c>
      <c r="C303" s="815" t="s">
        <v>556</v>
      </c>
      <c r="D303" s="815" t="s">
        <v>799</v>
      </c>
      <c r="E303" s="815" t="s">
        <v>1564</v>
      </c>
      <c r="F303" s="815" t="s">
        <v>1585</v>
      </c>
      <c r="G303" s="815" t="s">
        <v>1586</v>
      </c>
      <c r="H303" s="832"/>
      <c r="I303" s="832"/>
      <c r="J303" s="815"/>
      <c r="K303" s="815"/>
      <c r="L303" s="832">
        <v>5</v>
      </c>
      <c r="M303" s="832">
        <v>9600</v>
      </c>
      <c r="N303" s="815">
        <v>1</v>
      </c>
      <c r="O303" s="815">
        <v>1920</v>
      </c>
      <c r="P303" s="832">
        <v>3</v>
      </c>
      <c r="Q303" s="832">
        <v>5775</v>
      </c>
      <c r="R303" s="820">
        <v>0.6015625</v>
      </c>
      <c r="S303" s="833">
        <v>1925</v>
      </c>
    </row>
    <row r="304" spans="1:19" ht="14.45" customHeight="1" x14ac:dyDescent="0.2">
      <c r="A304" s="814" t="s">
        <v>1512</v>
      </c>
      <c r="B304" s="815" t="s">
        <v>1513</v>
      </c>
      <c r="C304" s="815" t="s">
        <v>556</v>
      </c>
      <c r="D304" s="815" t="s">
        <v>799</v>
      </c>
      <c r="E304" s="815" t="s">
        <v>1564</v>
      </c>
      <c r="F304" s="815" t="s">
        <v>1587</v>
      </c>
      <c r="G304" s="815" t="s">
        <v>1588</v>
      </c>
      <c r="H304" s="832">
        <v>5</v>
      </c>
      <c r="I304" s="832">
        <v>6070</v>
      </c>
      <c r="J304" s="815">
        <v>0.49794913863822804</v>
      </c>
      <c r="K304" s="815">
        <v>1214</v>
      </c>
      <c r="L304" s="832">
        <v>10</v>
      </c>
      <c r="M304" s="832">
        <v>12190</v>
      </c>
      <c r="N304" s="815">
        <v>1</v>
      </c>
      <c r="O304" s="815">
        <v>1219</v>
      </c>
      <c r="P304" s="832">
        <v>5</v>
      </c>
      <c r="Q304" s="832">
        <v>6115</v>
      </c>
      <c r="R304" s="820">
        <v>0.5016406890894175</v>
      </c>
      <c r="S304" s="833">
        <v>1223</v>
      </c>
    </row>
    <row r="305" spans="1:19" ht="14.45" customHeight="1" x14ac:dyDescent="0.2">
      <c r="A305" s="814" t="s">
        <v>1512</v>
      </c>
      <c r="B305" s="815" t="s">
        <v>1513</v>
      </c>
      <c r="C305" s="815" t="s">
        <v>556</v>
      </c>
      <c r="D305" s="815" t="s">
        <v>799</v>
      </c>
      <c r="E305" s="815" t="s">
        <v>1564</v>
      </c>
      <c r="F305" s="815" t="s">
        <v>1589</v>
      </c>
      <c r="G305" s="815" t="s">
        <v>1590</v>
      </c>
      <c r="H305" s="832">
        <v>8</v>
      </c>
      <c r="I305" s="832">
        <v>5456</v>
      </c>
      <c r="J305" s="815">
        <v>0.79649635036496347</v>
      </c>
      <c r="K305" s="815">
        <v>682</v>
      </c>
      <c r="L305" s="832">
        <v>10</v>
      </c>
      <c r="M305" s="832">
        <v>6850</v>
      </c>
      <c r="N305" s="815">
        <v>1</v>
      </c>
      <c r="O305" s="815">
        <v>685</v>
      </c>
      <c r="P305" s="832">
        <v>21</v>
      </c>
      <c r="Q305" s="832">
        <v>14427</v>
      </c>
      <c r="R305" s="820">
        <v>2.1061313868613141</v>
      </c>
      <c r="S305" s="833">
        <v>687</v>
      </c>
    </row>
    <row r="306" spans="1:19" ht="14.45" customHeight="1" x14ac:dyDescent="0.2">
      <c r="A306" s="814" t="s">
        <v>1512</v>
      </c>
      <c r="B306" s="815" t="s">
        <v>1513</v>
      </c>
      <c r="C306" s="815" t="s">
        <v>556</v>
      </c>
      <c r="D306" s="815" t="s">
        <v>799</v>
      </c>
      <c r="E306" s="815" t="s">
        <v>1564</v>
      </c>
      <c r="F306" s="815" t="s">
        <v>1591</v>
      </c>
      <c r="G306" s="815" t="s">
        <v>1592</v>
      </c>
      <c r="H306" s="832">
        <v>9</v>
      </c>
      <c r="I306" s="832">
        <v>6453</v>
      </c>
      <c r="J306" s="815">
        <v>1.7925</v>
      </c>
      <c r="K306" s="815">
        <v>717</v>
      </c>
      <c r="L306" s="832">
        <v>5</v>
      </c>
      <c r="M306" s="832">
        <v>3600</v>
      </c>
      <c r="N306" s="815">
        <v>1</v>
      </c>
      <c r="O306" s="815">
        <v>720</v>
      </c>
      <c r="P306" s="832">
        <v>8</v>
      </c>
      <c r="Q306" s="832">
        <v>5776</v>
      </c>
      <c r="R306" s="820">
        <v>1.6044444444444443</v>
      </c>
      <c r="S306" s="833">
        <v>722</v>
      </c>
    </row>
    <row r="307" spans="1:19" ht="14.45" customHeight="1" x14ac:dyDescent="0.2">
      <c r="A307" s="814" t="s">
        <v>1512</v>
      </c>
      <c r="B307" s="815" t="s">
        <v>1513</v>
      </c>
      <c r="C307" s="815" t="s">
        <v>556</v>
      </c>
      <c r="D307" s="815" t="s">
        <v>799</v>
      </c>
      <c r="E307" s="815" t="s">
        <v>1564</v>
      </c>
      <c r="F307" s="815" t="s">
        <v>1593</v>
      </c>
      <c r="G307" s="815" t="s">
        <v>1594</v>
      </c>
      <c r="H307" s="832"/>
      <c r="I307" s="832"/>
      <c r="J307" s="815"/>
      <c r="K307" s="815"/>
      <c r="L307" s="832">
        <v>1</v>
      </c>
      <c r="M307" s="832">
        <v>2650</v>
      </c>
      <c r="N307" s="815">
        <v>1</v>
      </c>
      <c r="O307" s="815">
        <v>2650</v>
      </c>
      <c r="P307" s="832"/>
      <c r="Q307" s="832"/>
      <c r="R307" s="820"/>
      <c r="S307" s="833"/>
    </row>
    <row r="308" spans="1:19" ht="14.45" customHeight="1" x14ac:dyDescent="0.2">
      <c r="A308" s="814" t="s">
        <v>1512</v>
      </c>
      <c r="B308" s="815" t="s">
        <v>1513</v>
      </c>
      <c r="C308" s="815" t="s">
        <v>556</v>
      </c>
      <c r="D308" s="815" t="s">
        <v>799</v>
      </c>
      <c r="E308" s="815" t="s">
        <v>1564</v>
      </c>
      <c r="F308" s="815" t="s">
        <v>1595</v>
      </c>
      <c r="G308" s="815" t="s">
        <v>1596</v>
      </c>
      <c r="H308" s="832">
        <v>204</v>
      </c>
      <c r="I308" s="832">
        <v>372504</v>
      </c>
      <c r="J308" s="815">
        <v>1.0651462165554828</v>
      </c>
      <c r="K308" s="815">
        <v>1826</v>
      </c>
      <c r="L308" s="832">
        <v>191</v>
      </c>
      <c r="M308" s="832">
        <v>349721</v>
      </c>
      <c r="N308" s="815">
        <v>1</v>
      </c>
      <c r="O308" s="815">
        <v>1831</v>
      </c>
      <c r="P308" s="832">
        <v>171</v>
      </c>
      <c r="Q308" s="832">
        <v>313785</v>
      </c>
      <c r="R308" s="820">
        <v>0.89724380291718253</v>
      </c>
      <c r="S308" s="833">
        <v>1835</v>
      </c>
    </row>
    <row r="309" spans="1:19" ht="14.45" customHeight="1" x14ac:dyDescent="0.2">
      <c r="A309" s="814" t="s">
        <v>1512</v>
      </c>
      <c r="B309" s="815" t="s">
        <v>1513</v>
      </c>
      <c r="C309" s="815" t="s">
        <v>556</v>
      </c>
      <c r="D309" s="815" t="s">
        <v>799</v>
      </c>
      <c r="E309" s="815" t="s">
        <v>1564</v>
      </c>
      <c r="F309" s="815" t="s">
        <v>1597</v>
      </c>
      <c r="G309" s="815" t="s">
        <v>1598</v>
      </c>
      <c r="H309" s="832">
        <v>7</v>
      </c>
      <c r="I309" s="832">
        <v>3010</v>
      </c>
      <c r="J309" s="815">
        <v>1.1639597834493427</v>
      </c>
      <c r="K309" s="815">
        <v>430</v>
      </c>
      <c r="L309" s="832">
        <v>6</v>
      </c>
      <c r="M309" s="832">
        <v>2586</v>
      </c>
      <c r="N309" s="815">
        <v>1</v>
      </c>
      <c r="O309" s="815">
        <v>431</v>
      </c>
      <c r="P309" s="832">
        <v>7</v>
      </c>
      <c r="Q309" s="832">
        <v>3031</v>
      </c>
      <c r="R309" s="820">
        <v>1.1720804331013148</v>
      </c>
      <c r="S309" s="833">
        <v>433</v>
      </c>
    </row>
    <row r="310" spans="1:19" ht="14.45" customHeight="1" x14ac:dyDescent="0.2">
      <c r="A310" s="814" t="s">
        <v>1512</v>
      </c>
      <c r="B310" s="815" t="s">
        <v>1513</v>
      </c>
      <c r="C310" s="815" t="s">
        <v>556</v>
      </c>
      <c r="D310" s="815" t="s">
        <v>799</v>
      </c>
      <c r="E310" s="815" t="s">
        <v>1564</v>
      </c>
      <c r="F310" s="815" t="s">
        <v>1599</v>
      </c>
      <c r="G310" s="815" t="s">
        <v>1600</v>
      </c>
      <c r="H310" s="832">
        <v>22</v>
      </c>
      <c r="I310" s="832">
        <v>77484</v>
      </c>
      <c r="J310" s="815">
        <v>1.99377299745259</v>
      </c>
      <c r="K310" s="815">
        <v>3522</v>
      </c>
      <c r="L310" s="832">
        <v>11</v>
      </c>
      <c r="M310" s="832">
        <v>38863</v>
      </c>
      <c r="N310" s="815">
        <v>1</v>
      </c>
      <c r="O310" s="815">
        <v>3533</v>
      </c>
      <c r="P310" s="832">
        <v>17</v>
      </c>
      <c r="Q310" s="832">
        <v>60231</v>
      </c>
      <c r="R310" s="820">
        <v>1.5498288860870237</v>
      </c>
      <c r="S310" s="833">
        <v>3543</v>
      </c>
    </row>
    <row r="311" spans="1:19" ht="14.45" customHeight="1" x14ac:dyDescent="0.2">
      <c r="A311" s="814" t="s">
        <v>1512</v>
      </c>
      <c r="B311" s="815" t="s">
        <v>1513</v>
      </c>
      <c r="C311" s="815" t="s">
        <v>556</v>
      </c>
      <c r="D311" s="815" t="s">
        <v>799</v>
      </c>
      <c r="E311" s="815" t="s">
        <v>1564</v>
      </c>
      <c r="F311" s="815" t="s">
        <v>1603</v>
      </c>
      <c r="G311" s="815" t="s">
        <v>1604</v>
      </c>
      <c r="H311" s="832">
        <v>208</v>
      </c>
      <c r="I311" s="832">
        <v>6933.33</v>
      </c>
      <c r="J311" s="815">
        <v>1.1751426697333385</v>
      </c>
      <c r="K311" s="815">
        <v>33.333317307692305</v>
      </c>
      <c r="L311" s="832">
        <v>177</v>
      </c>
      <c r="M311" s="832">
        <v>5899.99</v>
      </c>
      <c r="N311" s="815">
        <v>1</v>
      </c>
      <c r="O311" s="815">
        <v>33.333276836158191</v>
      </c>
      <c r="P311" s="832">
        <v>215</v>
      </c>
      <c r="Q311" s="832">
        <v>7166.66</v>
      </c>
      <c r="R311" s="820">
        <v>1.21469019439016</v>
      </c>
      <c r="S311" s="833">
        <v>33.333302325581393</v>
      </c>
    </row>
    <row r="312" spans="1:19" ht="14.45" customHeight="1" x14ac:dyDescent="0.2">
      <c r="A312" s="814" t="s">
        <v>1512</v>
      </c>
      <c r="B312" s="815" t="s">
        <v>1513</v>
      </c>
      <c r="C312" s="815" t="s">
        <v>556</v>
      </c>
      <c r="D312" s="815" t="s">
        <v>799</v>
      </c>
      <c r="E312" s="815" t="s">
        <v>1564</v>
      </c>
      <c r="F312" s="815" t="s">
        <v>1605</v>
      </c>
      <c r="G312" s="815" t="s">
        <v>1606</v>
      </c>
      <c r="H312" s="832">
        <v>198</v>
      </c>
      <c r="I312" s="832">
        <v>7326</v>
      </c>
      <c r="J312" s="815">
        <v>1.0953947368421053</v>
      </c>
      <c r="K312" s="815">
        <v>37</v>
      </c>
      <c r="L312" s="832">
        <v>176</v>
      </c>
      <c r="M312" s="832">
        <v>6688</v>
      </c>
      <c r="N312" s="815">
        <v>1</v>
      </c>
      <c r="O312" s="815">
        <v>38</v>
      </c>
      <c r="P312" s="832">
        <v>172</v>
      </c>
      <c r="Q312" s="832">
        <v>6536</v>
      </c>
      <c r="R312" s="820">
        <v>0.97727272727272729</v>
      </c>
      <c r="S312" s="833">
        <v>38</v>
      </c>
    </row>
    <row r="313" spans="1:19" ht="14.45" customHeight="1" x14ac:dyDescent="0.2">
      <c r="A313" s="814" t="s">
        <v>1512</v>
      </c>
      <c r="B313" s="815" t="s">
        <v>1513</v>
      </c>
      <c r="C313" s="815" t="s">
        <v>556</v>
      </c>
      <c r="D313" s="815" t="s">
        <v>799</v>
      </c>
      <c r="E313" s="815" t="s">
        <v>1564</v>
      </c>
      <c r="F313" s="815" t="s">
        <v>1609</v>
      </c>
      <c r="G313" s="815" t="s">
        <v>1610</v>
      </c>
      <c r="H313" s="832">
        <v>4</v>
      </c>
      <c r="I313" s="832">
        <v>1752</v>
      </c>
      <c r="J313" s="815">
        <v>0.44444444444444442</v>
      </c>
      <c r="K313" s="815">
        <v>438</v>
      </c>
      <c r="L313" s="832">
        <v>9</v>
      </c>
      <c r="M313" s="832">
        <v>3942</v>
      </c>
      <c r="N313" s="815">
        <v>1</v>
      </c>
      <c r="O313" s="815">
        <v>438</v>
      </c>
      <c r="P313" s="832">
        <v>13</v>
      </c>
      <c r="Q313" s="832">
        <v>5720</v>
      </c>
      <c r="R313" s="820">
        <v>1.4510400811770674</v>
      </c>
      <c r="S313" s="833">
        <v>440</v>
      </c>
    </row>
    <row r="314" spans="1:19" ht="14.45" customHeight="1" x14ac:dyDescent="0.2">
      <c r="A314" s="814" t="s">
        <v>1512</v>
      </c>
      <c r="B314" s="815" t="s">
        <v>1513</v>
      </c>
      <c r="C314" s="815" t="s">
        <v>556</v>
      </c>
      <c r="D314" s="815" t="s">
        <v>799</v>
      </c>
      <c r="E314" s="815" t="s">
        <v>1564</v>
      </c>
      <c r="F314" s="815" t="s">
        <v>1611</v>
      </c>
      <c r="G314" s="815" t="s">
        <v>1612</v>
      </c>
      <c r="H314" s="832">
        <v>104</v>
      </c>
      <c r="I314" s="832">
        <v>139672</v>
      </c>
      <c r="J314" s="815">
        <v>1.2344186375366777</v>
      </c>
      <c r="K314" s="815">
        <v>1343</v>
      </c>
      <c r="L314" s="832">
        <v>84</v>
      </c>
      <c r="M314" s="832">
        <v>113148</v>
      </c>
      <c r="N314" s="815">
        <v>1</v>
      </c>
      <c r="O314" s="815">
        <v>1347</v>
      </c>
      <c r="P314" s="832">
        <v>69</v>
      </c>
      <c r="Q314" s="832">
        <v>93219</v>
      </c>
      <c r="R314" s="820">
        <v>0.82386785449146249</v>
      </c>
      <c r="S314" s="833">
        <v>1351</v>
      </c>
    </row>
    <row r="315" spans="1:19" ht="14.45" customHeight="1" x14ac:dyDescent="0.2">
      <c r="A315" s="814" t="s">
        <v>1512</v>
      </c>
      <c r="B315" s="815" t="s">
        <v>1513</v>
      </c>
      <c r="C315" s="815" t="s">
        <v>556</v>
      </c>
      <c r="D315" s="815" t="s">
        <v>799</v>
      </c>
      <c r="E315" s="815" t="s">
        <v>1564</v>
      </c>
      <c r="F315" s="815" t="s">
        <v>1613</v>
      </c>
      <c r="G315" s="815" t="s">
        <v>1614</v>
      </c>
      <c r="H315" s="832">
        <v>15</v>
      </c>
      <c r="I315" s="832">
        <v>7650</v>
      </c>
      <c r="J315" s="815">
        <v>1.0672433035714286</v>
      </c>
      <c r="K315" s="815">
        <v>510</v>
      </c>
      <c r="L315" s="832">
        <v>14</v>
      </c>
      <c r="M315" s="832">
        <v>7168</v>
      </c>
      <c r="N315" s="815">
        <v>1</v>
      </c>
      <c r="O315" s="815">
        <v>512</v>
      </c>
      <c r="P315" s="832">
        <v>23</v>
      </c>
      <c r="Q315" s="832">
        <v>11822</v>
      </c>
      <c r="R315" s="820">
        <v>1.6492745535714286</v>
      </c>
      <c r="S315" s="833">
        <v>514</v>
      </c>
    </row>
    <row r="316" spans="1:19" ht="14.45" customHeight="1" x14ac:dyDescent="0.2">
      <c r="A316" s="814" t="s">
        <v>1512</v>
      </c>
      <c r="B316" s="815" t="s">
        <v>1513</v>
      </c>
      <c r="C316" s="815" t="s">
        <v>556</v>
      </c>
      <c r="D316" s="815" t="s">
        <v>799</v>
      </c>
      <c r="E316" s="815" t="s">
        <v>1564</v>
      </c>
      <c r="F316" s="815" t="s">
        <v>1615</v>
      </c>
      <c r="G316" s="815" t="s">
        <v>1616</v>
      </c>
      <c r="H316" s="832">
        <v>7</v>
      </c>
      <c r="I316" s="832">
        <v>16331</v>
      </c>
      <c r="J316" s="815">
        <v>1.3946199829205808</v>
      </c>
      <c r="K316" s="815">
        <v>2333</v>
      </c>
      <c r="L316" s="832">
        <v>5</v>
      </c>
      <c r="M316" s="832">
        <v>11710</v>
      </c>
      <c r="N316" s="815">
        <v>1</v>
      </c>
      <c r="O316" s="815">
        <v>2342</v>
      </c>
      <c r="P316" s="832">
        <v>7</v>
      </c>
      <c r="Q316" s="832">
        <v>16457</v>
      </c>
      <c r="R316" s="820">
        <v>1.4053800170794193</v>
      </c>
      <c r="S316" s="833">
        <v>2351</v>
      </c>
    </row>
    <row r="317" spans="1:19" ht="14.45" customHeight="1" x14ac:dyDescent="0.2">
      <c r="A317" s="814" t="s">
        <v>1512</v>
      </c>
      <c r="B317" s="815" t="s">
        <v>1513</v>
      </c>
      <c r="C317" s="815" t="s">
        <v>556</v>
      </c>
      <c r="D317" s="815" t="s">
        <v>799</v>
      </c>
      <c r="E317" s="815" t="s">
        <v>1564</v>
      </c>
      <c r="F317" s="815" t="s">
        <v>1617</v>
      </c>
      <c r="G317" s="815" t="s">
        <v>1618</v>
      </c>
      <c r="H317" s="832">
        <v>1</v>
      </c>
      <c r="I317" s="832">
        <v>2649</v>
      </c>
      <c r="J317" s="815">
        <v>0.19932279909706546</v>
      </c>
      <c r="K317" s="815">
        <v>2649</v>
      </c>
      <c r="L317" s="832">
        <v>5</v>
      </c>
      <c r="M317" s="832">
        <v>13290</v>
      </c>
      <c r="N317" s="815">
        <v>1</v>
      </c>
      <c r="O317" s="815">
        <v>2658</v>
      </c>
      <c r="P317" s="832">
        <v>2</v>
      </c>
      <c r="Q317" s="832">
        <v>5334</v>
      </c>
      <c r="R317" s="820">
        <v>0.40135440180586907</v>
      </c>
      <c r="S317" s="833">
        <v>2667</v>
      </c>
    </row>
    <row r="318" spans="1:19" ht="14.45" customHeight="1" x14ac:dyDescent="0.2">
      <c r="A318" s="814" t="s">
        <v>1512</v>
      </c>
      <c r="B318" s="815" t="s">
        <v>1513</v>
      </c>
      <c r="C318" s="815" t="s">
        <v>556</v>
      </c>
      <c r="D318" s="815" t="s">
        <v>799</v>
      </c>
      <c r="E318" s="815" t="s">
        <v>1564</v>
      </c>
      <c r="F318" s="815" t="s">
        <v>1619</v>
      </c>
      <c r="G318" s="815" t="s">
        <v>1620</v>
      </c>
      <c r="H318" s="832"/>
      <c r="I318" s="832"/>
      <c r="J318" s="815"/>
      <c r="K318" s="815"/>
      <c r="L318" s="832"/>
      <c r="M318" s="832"/>
      <c r="N318" s="815"/>
      <c r="O318" s="815"/>
      <c r="P318" s="832">
        <v>43</v>
      </c>
      <c r="Q318" s="832">
        <v>15480</v>
      </c>
      <c r="R318" s="820"/>
      <c r="S318" s="833">
        <v>360</v>
      </c>
    </row>
    <row r="319" spans="1:19" ht="14.45" customHeight="1" x14ac:dyDescent="0.2">
      <c r="A319" s="814" t="s">
        <v>1512</v>
      </c>
      <c r="B319" s="815" t="s">
        <v>1513</v>
      </c>
      <c r="C319" s="815" t="s">
        <v>556</v>
      </c>
      <c r="D319" s="815" t="s">
        <v>799</v>
      </c>
      <c r="E319" s="815" t="s">
        <v>1564</v>
      </c>
      <c r="F319" s="815" t="s">
        <v>1623</v>
      </c>
      <c r="G319" s="815" t="s">
        <v>1624</v>
      </c>
      <c r="H319" s="832">
        <v>4</v>
      </c>
      <c r="I319" s="832">
        <v>4160</v>
      </c>
      <c r="J319" s="815">
        <v>0.78713339640491964</v>
      </c>
      <c r="K319" s="815">
        <v>1040</v>
      </c>
      <c r="L319" s="832">
        <v>5</v>
      </c>
      <c r="M319" s="832">
        <v>5285</v>
      </c>
      <c r="N319" s="815">
        <v>1</v>
      </c>
      <c r="O319" s="815">
        <v>1057</v>
      </c>
      <c r="P319" s="832">
        <v>2</v>
      </c>
      <c r="Q319" s="832">
        <v>2144</v>
      </c>
      <c r="R319" s="820">
        <v>0.40567644276253551</v>
      </c>
      <c r="S319" s="833">
        <v>1072</v>
      </c>
    </row>
    <row r="320" spans="1:19" ht="14.45" customHeight="1" x14ac:dyDescent="0.2">
      <c r="A320" s="814" t="s">
        <v>1512</v>
      </c>
      <c r="B320" s="815" t="s">
        <v>1513</v>
      </c>
      <c r="C320" s="815" t="s">
        <v>556</v>
      </c>
      <c r="D320" s="815" t="s">
        <v>799</v>
      </c>
      <c r="E320" s="815" t="s">
        <v>1564</v>
      </c>
      <c r="F320" s="815" t="s">
        <v>1625</v>
      </c>
      <c r="G320" s="815" t="s">
        <v>1626</v>
      </c>
      <c r="H320" s="832"/>
      <c r="I320" s="832"/>
      <c r="J320" s="815"/>
      <c r="K320" s="815"/>
      <c r="L320" s="832"/>
      <c r="M320" s="832"/>
      <c r="N320" s="815"/>
      <c r="O320" s="815"/>
      <c r="P320" s="832">
        <v>1</v>
      </c>
      <c r="Q320" s="832">
        <v>529</v>
      </c>
      <c r="R320" s="820"/>
      <c r="S320" s="833">
        <v>529</v>
      </c>
    </row>
    <row r="321" spans="1:19" ht="14.45" customHeight="1" x14ac:dyDescent="0.2">
      <c r="A321" s="814" t="s">
        <v>1512</v>
      </c>
      <c r="B321" s="815" t="s">
        <v>1513</v>
      </c>
      <c r="C321" s="815" t="s">
        <v>556</v>
      </c>
      <c r="D321" s="815" t="s">
        <v>799</v>
      </c>
      <c r="E321" s="815" t="s">
        <v>1564</v>
      </c>
      <c r="F321" s="815" t="s">
        <v>1633</v>
      </c>
      <c r="G321" s="815" t="s">
        <v>1634</v>
      </c>
      <c r="H321" s="832">
        <v>6</v>
      </c>
      <c r="I321" s="832">
        <v>4314</v>
      </c>
      <c r="J321" s="815">
        <v>0.99584487534626043</v>
      </c>
      <c r="K321" s="815">
        <v>719</v>
      </c>
      <c r="L321" s="832">
        <v>6</v>
      </c>
      <c r="M321" s="832">
        <v>4332</v>
      </c>
      <c r="N321" s="815">
        <v>1</v>
      </c>
      <c r="O321" s="815">
        <v>722</v>
      </c>
      <c r="P321" s="832">
        <v>7</v>
      </c>
      <c r="Q321" s="832">
        <v>5068</v>
      </c>
      <c r="R321" s="820">
        <v>1.1698984302862419</v>
      </c>
      <c r="S321" s="833">
        <v>724</v>
      </c>
    </row>
    <row r="322" spans="1:19" ht="14.45" customHeight="1" x14ac:dyDescent="0.2">
      <c r="A322" s="814" t="s">
        <v>1512</v>
      </c>
      <c r="B322" s="815" t="s">
        <v>1513</v>
      </c>
      <c r="C322" s="815" t="s">
        <v>556</v>
      </c>
      <c r="D322" s="815" t="s">
        <v>797</v>
      </c>
      <c r="E322" s="815" t="s">
        <v>1517</v>
      </c>
      <c r="F322" s="815" t="s">
        <v>1518</v>
      </c>
      <c r="G322" s="815" t="s">
        <v>1519</v>
      </c>
      <c r="H322" s="832">
        <v>875</v>
      </c>
      <c r="I322" s="832">
        <v>20300</v>
      </c>
      <c r="J322" s="815"/>
      <c r="K322" s="815">
        <v>23.2</v>
      </c>
      <c r="L322" s="832"/>
      <c r="M322" s="832"/>
      <c r="N322" s="815"/>
      <c r="O322" s="815"/>
      <c r="P322" s="832"/>
      <c r="Q322" s="832"/>
      <c r="R322" s="820"/>
      <c r="S322" s="833"/>
    </row>
    <row r="323" spans="1:19" ht="14.45" customHeight="1" x14ac:dyDescent="0.2">
      <c r="A323" s="814" t="s">
        <v>1512</v>
      </c>
      <c r="B323" s="815" t="s">
        <v>1513</v>
      </c>
      <c r="C323" s="815" t="s">
        <v>556</v>
      </c>
      <c r="D323" s="815" t="s">
        <v>797</v>
      </c>
      <c r="E323" s="815" t="s">
        <v>1517</v>
      </c>
      <c r="F323" s="815" t="s">
        <v>1520</v>
      </c>
      <c r="G323" s="815" t="s">
        <v>1521</v>
      </c>
      <c r="H323" s="832">
        <v>3606</v>
      </c>
      <c r="I323" s="832">
        <v>9303.4800000000014</v>
      </c>
      <c r="J323" s="815">
        <v>1.7444134025837663</v>
      </c>
      <c r="K323" s="815">
        <v>2.5800000000000005</v>
      </c>
      <c r="L323" s="832">
        <v>2005</v>
      </c>
      <c r="M323" s="832">
        <v>5333.3</v>
      </c>
      <c r="N323" s="815">
        <v>1</v>
      </c>
      <c r="O323" s="815">
        <v>2.66</v>
      </c>
      <c r="P323" s="832">
        <v>1679</v>
      </c>
      <c r="Q323" s="832">
        <v>4180.71</v>
      </c>
      <c r="R323" s="820">
        <v>0.78388802430015181</v>
      </c>
      <c r="S323" s="833">
        <v>2.4900000000000002</v>
      </c>
    </row>
    <row r="324" spans="1:19" ht="14.45" customHeight="1" x14ac:dyDescent="0.2">
      <c r="A324" s="814" t="s">
        <v>1512</v>
      </c>
      <c r="B324" s="815" t="s">
        <v>1513</v>
      </c>
      <c r="C324" s="815" t="s">
        <v>556</v>
      </c>
      <c r="D324" s="815" t="s">
        <v>797</v>
      </c>
      <c r="E324" s="815" t="s">
        <v>1517</v>
      </c>
      <c r="F324" s="815" t="s">
        <v>1522</v>
      </c>
      <c r="G324" s="815" t="s">
        <v>1523</v>
      </c>
      <c r="H324" s="832">
        <v>5310</v>
      </c>
      <c r="I324" s="832">
        <v>38178.899999999994</v>
      </c>
      <c r="J324" s="815">
        <v>3.5922601405707506</v>
      </c>
      <c r="K324" s="815">
        <v>7.1899999999999986</v>
      </c>
      <c r="L324" s="832">
        <v>1446</v>
      </c>
      <c r="M324" s="832">
        <v>10628.1</v>
      </c>
      <c r="N324" s="815">
        <v>1</v>
      </c>
      <c r="O324" s="815">
        <v>7.3500000000000005</v>
      </c>
      <c r="P324" s="832">
        <v>420</v>
      </c>
      <c r="Q324" s="832">
        <v>2990.5</v>
      </c>
      <c r="R324" s="820">
        <v>0.28137672773120315</v>
      </c>
      <c r="S324" s="833">
        <v>7.1202380952380953</v>
      </c>
    </row>
    <row r="325" spans="1:19" ht="14.45" customHeight="1" x14ac:dyDescent="0.2">
      <c r="A325" s="814" t="s">
        <v>1512</v>
      </c>
      <c r="B325" s="815" t="s">
        <v>1513</v>
      </c>
      <c r="C325" s="815" t="s">
        <v>556</v>
      </c>
      <c r="D325" s="815" t="s">
        <v>797</v>
      </c>
      <c r="E325" s="815" t="s">
        <v>1517</v>
      </c>
      <c r="F325" s="815" t="s">
        <v>1526</v>
      </c>
      <c r="G325" s="815" t="s">
        <v>1527</v>
      </c>
      <c r="H325" s="832">
        <v>20745</v>
      </c>
      <c r="I325" s="832">
        <v>110570.85</v>
      </c>
      <c r="J325" s="815">
        <v>2.5214884717530239</v>
      </c>
      <c r="K325" s="815">
        <v>5.33</v>
      </c>
      <c r="L325" s="832">
        <v>8166</v>
      </c>
      <c r="M325" s="832">
        <v>43851.420000000006</v>
      </c>
      <c r="N325" s="815">
        <v>1</v>
      </c>
      <c r="O325" s="815">
        <v>5.370000000000001</v>
      </c>
      <c r="P325" s="832">
        <v>11644</v>
      </c>
      <c r="Q325" s="832">
        <v>60240.42</v>
      </c>
      <c r="R325" s="820">
        <v>1.3737393224666383</v>
      </c>
      <c r="S325" s="833">
        <v>5.1735159738921332</v>
      </c>
    </row>
    <row r="326" spans="1:19" ht="14.45" customHeight="1" x14ac:dyDescent="0.2">
      <c r="A326" s="814" t="s">
        <v>1512</v>
      </c>
      <c r="B326" s="815" t="s">
        <v>1513</v>
      </c>
      <c r="C326" s="815" t="s">
        <v>556</v>
      </c>
      <c r="D326" s="815" t="s">
        <v>797</v>
      </c>
      <c r="E326" s="815" t="s">
        <v>1517</v>
      </c>
      <c r="F326" s="815" t="s">
        <v>1528</v>
      </c>
      <c r="G326" s="815" t="s">
        <v>1529</v>
      </c>
      <c r="H326" s="832">
        <v>792.5</v>
      </c>
      <c r="I326" s="832">
        <v>7243.4500000000007</v>
      </c>
      <c r="J326" s="815">
        <v>0.41682275688998072</v>
      </c>
      <c r="K326" s="815">
        <v>9.14</v>
      </c>
      <c r="L326" s="832">
        <v>1856.6</v>
      </c>
      <c r="M326" s="832">
        <v>17377.77</v>
      </c>
      <c r="N326" s="815">
        <v>1</v>
      </c>
      <c r="O326" s="815">
        <v>9.3599967682861145</v>
      </c>
      <c r="P326" s="832">
        <v>796</v>
      </c>
      <c r="Q326" s="832">
        <v>7346.6399999999994</v>
      </c>
      <c r="R326" s="820">
        <v>0.42276080302593483</v>
      </c>
      <c r="S326" s="833">
        <v>9.2294472361809046</v>
      </c>
    </row>
    <row r="327" spans="1:19" ht="14.45" customHeight="1" x14ac:dyDescent="0.2">
      <c r="A327" s="814" t="s">
        <v>1512</v>
      </c>
      <c r="B327" s="815" t="s">
        <v>1513</v>
      </c>
      <c r="C327" s="815" t="s">
        <v>556</v>
      </c>
      <c r="D327" s="815" t="s">
        <v>797</v>
      </c>
      <c r="E327" s="815" t="s">
        <v>1517</v>
      </c>
      <c r="F327" s="815" t="s">
        <v>1530</v>
      </c>
      <c r="G327" s="815" t="s">
        <v>1531</v>
      </c>
      <c r="H327" s="832">
        <v>863</v>
      </c>
      <c r="I327" s="832">
        <v>7922.34</v>
      </c>
      <c r="J327" s="815">
        <v>2.7187165408373368</v>
      </c>
      <c r="K327" s="815">
        <v>9.18</v>
      </c>
      <c r="L327" s="832">
        <v>310</v>
      </c>
      <c r="M327" s="832">
        <v>2914</v>
      </c>
      <c r="N327" s="815">
        <v>1</v>
      </c>
      <c r="O327" s="815">
        <v>9.4</v>
      </c>
      <c r="P327" s="832">
        <v>323</v>
      </c>
      <c r="Q327" s="832">
        <v>3010.36</v>
      </c>
      <c r="R327" s="820">
        <v>1.0330679478380234</v>
      </c>
      <c r="S327" s="833">
        <v>9.32</v>
      </c>
    </row>
    <row r="328" spans="1:19" ht="14.45" customHeight="1" x14ac:dyDescent="0.2">
      <c r="A328" s="814" t="s">
        <v>1512</v>
      </c>
      <c r="B328" s="815" t="s">
        <v>1513</v>
      </c>
      <c r="C328" s="815" t="s">
        <v>556</v>
      </c>
      <c r="D328" s="815" t="s">
        <v>797</v>
      </c>
      <c r="E328" s="815" t="s">
        <v>1517</v>
      </c>
      <c r="F328" s="815" t="s">
        <v>1532</v>
      </c>
      <c r="G328" s="815" t="s">
        <v>1533</v>
      </c>
      <c r="H328" s="832">
        <v>200</v>
      </c>
      <c r="I328" s="832">
        <v>2022</v>
      </c>
      <c r="J328" s="815">
        <v>0.55770079435127984</v>
      </c>
      <c r="K328" s="815">
        <v>10.11</v>
      </c>
      <c r="L328" s="832">
        <v>352</v>
      </c>
      <c r="M328" s="832">
        <v>3625.6</v>
      </c>
      <c r="N328" s="815">
        <v>1</v>
      </c>
      <c r="O328" s="815">
        <v>10.299999999999999</v>
      </c>
      <c r="P328" s="832"/>
      <c r="Q328" s="832"/>
      <c r="R328" s="820"/>
      <c r="S328" s="833"/>
    </row>
    <row r="329" spans="1:19" ht="14.45" customHeight="1" x14ac:dyDescent="0.2">
      <c r="A329" s="814" t="s">
        <v>1512</v>
      </c>
      <c r="B329" s="815" t="s">
        <v>1513</v>
      </c>
      <c r="C329" s="815" t="s">
        <v>556</v>
      </c>
      <c r="D329" s="815" t="s">
        <v>797</v>
      </c>
      <c r="E329" s="815" t="s">
        <v>1517</v>
      </c>
      <c r="F329" s="815" t="s">
        <v>1538</v>
      </c>
      <c r="G329" s="815" t="s">
        <v>1539</v>
      </c>
      <c r="H329" s="832">
        <v>6050</v>
      </c>
      <c r="I329" s="832">
        <v>126445</v>
      </c>
      <c r="J329" s="815">
        <v>1.409270120787417</v>
      </c>
      <c r="K329" s="815">
        <v>20.9</v>
      </c>
      <c r="L329" s="832">
        <v>4475</v>
      </c>
      <c r="M329" s="832">
        <v>89723.75</v>
      </c>
      <c r="N329" s="815">
        <v>1</v>
      </c>
      <c r="O329" s="815">
        <v>20.05</v>
      </c>
      <c r="P329" s="832">
        <v>573</v>
      </c>
      <c r="Q329" s="832">
        <v>11494.38</v>
      </c>
      <c r="R329" s="820">
        <v>0.12810855542707475</v>
      </c>
      <c r="S329" s="833">
        <v>20.059999999999999</v>
      </c>
    </row>
    <row r="330" spans="1:19" ht="14.45" customHeight="1" x14ac:dyDescent="0.2">
      <c r="A330" s="814" t="s">
        <v>1512</v>
      </c>
      <c r="B330" s="815" t="s">
        <v>1513</v>
      </c>
      <c r="C330" s="815" t="s">
        <v>556</v>
      </c>
      <c r="D330" s="815" t="s">
        <v>797</v>
      </c>
      <c r="E330" s="815" t="s">
        <v>1517</v>
      </c>
      <c r="F330" s="815" t="s">
        <v>1540</v>
      </c>
      <c r="G330" s="815" t="s">
        <v>1541</v>
      </c>
      <c r="H330" s="832"/>
      <c r="I330" s="832"/>
      <c r="J330" s="815"/>
      <c r="K330" s="815"/>
      <c r="L330" s="832">
        <v>9.1999999999999993</v>
      </c>
      <c r="M330" s="832">
        <v>14993.13</v>
      </c>
      <c r="N330" s="815">
        <v>1</v>
      </c>
      <c r="O330" s="815">
        <v>1629.6880434782609</v>
      </c>
      <c r="P330" s="832"/>
      <c r="Q330" s="832"/>
      <c r="R330" s="820"/>
      <c r="S330" s="833"/>
    </row>
    <row r="331" spans="1:19" ht="14.45" customHeight="1" x14ac:dyDescent="0.2">
      <c r="A331" s="814" t="s">
        <v>1512</v>
      </c>
      <c r="B331" s="815" t="s">
        <v>1513</v>
      </c>
      <c r="C331" s="815" t="s">
        <v>556</v>
      </c>
      <c r="D331" s="815" t="s">
        <v>797</v>
      </c>
      <c r="E331" s="815" t="s">
        <v>1517</v>
      </c>
      <c r="F331" s="815" t="s">
        <v>1542</v>
      </c>
      <c r="G331" s="815" t="s">
        <v>1543</v>
      </c>
      <c r="H331" s="832">
        <v>3</v>
      </c>
      <c r="I331" s="832">
        <v>6083.67</v>
      </c>
      <c r="J331" s="815"/>
      <c r="K331" s="815">
        <v>2027.89</v>
      </c>
      <c r="L331" s="832"/>
      <c r="M331" s="832"/>
      <c r="N331" s="815"/>
      <c r="O331" s="815"/>
      <c r="P331" s="832">
        <v>1</v>
      </c>
      <c r="Q331" s="832">
        <v>1845.28</v>
      </c>
      <c r="R331" s="820"/>
      <c r="S331" s="833">
        <v>1845.28</v>
      </c>
    </row>
    <row r="332" spans="1:19" ht="14.45" customHeight="1" x14ac:dyDescent="0.2">
      <c r="A332" s="814" t="s">
        <v>1512</v>
      </c>
      <c r="B332" s="815" t="s">
        <v>1513</v>
      </c>
      <c r="C332" s="815" t="s">
        <v>556</v>
      </c>
      <c r="D332" s="815" t="s">
        <v>797</v>
      </c>
      <c r="E332" s="815" t="s">
        <v>1517</v>
      </c>
      <c r="F332" s="815" t="s">
        <v>1544</v>
      </c>
      <c r="G332" s="815" t="s">
        <v>1545</v>
      </c>
      <c r="H332" s="832">
        <v>2334</v>
      </c>
      <c r="I332" s="832">
        <v>461268.42</v>
      </c>
      <c r="J332" s="815"/>
      <c r="K332" s="815">
        <v>197.63</v>
      </c>
      <c r="L332" s="832"/>
      <c r="M332" s="832"/>
      <c r="N332" s="815"/>
      <c r="O332" s="815"/>
      <c r="P332" s="832"/>
      <c r="Q332" s="832"/>
      <c r="R332" s="820"/>
      <c r="S332" s="833"/>
    </row>
    <row r="333" spans="1:19" ht="14.45" customHeight="1" x14ac:dyDescent="0.2">
      <c r="A333" s="814" t="s">
        <v>1512</v>
      </c>
      <c r="B333" s="815" t="s">
        <v>1513</v>
      </c>
      <c r="C333" s="815" t="s">
        <v>556</v>
      </c>
      <c r="D333" s="815" t="s">
        <v>797</v>
      </c>
      <c r="E333" s="815" t="s">
        <v>1517</v>
      </c>
      <c r="F333" s="815" t="s">
        <v>1546</v>
      </c>
      <c r="G333" s="815" t="s">
        <v>1547</v>
      </c>
      <c r="H333" s="832">
        <v>108893</v>
      </c>
      <c r="I333" s="832">
        <v>408348.75</v>
      </c>
      <c r="J333" s="815">
        <v>1.2298426115883427</v>
      </c>
      <c r="K333" s="815">
        <v>3.75</v>
      </c>
      <c r="L333" s="832">
        <v>86019</v>
      </c>
      <c r="M333" s="832">
        <v>332033.33999999991</v>
      </c>
      <c r="N333" s="815">
        <v>1</v>
      </c>
      <c r="O333" s="815">
        <v>3.859999999999999</v>
      </c>
      <c r="P333" s="832">
        <v>25653</v>
      </c>
      <c r="Q333" s="832">
        <v>93889.98</v>
      </c>
      <c r="R333" s="820">
        <v>0.28277274806198688</v>
      </c>
      <c r="S333" s="833">
        <v>3.6599999999999997</v>
      </c>
    </row>
    <row r="334" spans="1:19" ht="14.45" customHeight="1" x14ac:dyDescent="0.2">
      <c r="A334" s="814" t="s">
        <v>1512</v>
      </c>
      <c r="B334" s="815" t="s">
        <v>1513</v>
      </c>
      <c r="C334" s="815" t="s">
        <v>556</v>
      </c>
      <c r="D334" s="815" t="s">
        <v>797</v>
      </c>
      <c r="E334" s="815" t="s">
        <v>1517</v>
      </c>
      <c r="F334" s="815" t="s">
        <v>1548</v>
      </c>
      <c r="G334" s="815" t="s">
        <v>1549</v>
      </c>
      <c r="H334" s="832">
        <v>290</v>
      </c>
      <c r="I334" s="832">
        <v>46078.1</v>
      </c>
      <c r="J334" s="815"/>
      <c r="K334" s="815">
        <v>158.88999999999999</v>
      </c>
      <c r="L334" s="832"/>
      <c r="M334" s="832"/>
      <c r="N334" s="815"/>
      <c r="O334" s="815"/>
      <c r="P334" s="832">
        <v>480</v>
      </c>
      <c r="Q334" s="832">
        <v>74774.399999999994</v>
      </c>
      <c r="R334" s="820"/>
      <c r="S334" s="833">
        <v>155.78</v>
      </c>
    </row>
    <row r="335" spans="1:19" ht="14.45" customHeight="1" x14ac:dyDescent="0.2">
      <c r="A335" s="814" t="s">
        <v>1512</v>
      </c>
      <c r="B335" s="815" t="s">
        <v>1513</v>
      </c>
      <c r="C335" s="815" t="s">
        <v>556</v>
      </c>
      <c r="D335" s="815" t="s">
        <v>797</v>
      </c>
      <c r="E335" s="815" t="s">
        <v>1517</v>
      </c>
      <c r="F335" s="815" t="s">
        <v>1550</v>
      </c>
      <c r="G335" s="815" t="s">
        <v>1551</v>
      </c>
      <c r="H335" s="832">
        <v>6978</v>
      </c>
      <c r="I335" s="832">
        <v>144723.72</v>
      </c>
      <c r="J335" s="815">
        <v>1.0692723970125864</v>
      </c>
      <c r="K335" s="815">
        <v>20.74</v>
      </c>
      <c r="L335" s="832">
        <v>6651</v>
      </c>
      <c r="M335" s="832">
        <v>135347.85</v>
      </c>
      <c r="N335" s="815">
        <v>1</v>
      </c>
      <c r="O335" s="815">
        <v>20.350000000000001</v>
      </c>
      <c r="P335" s="832">
        <v>1270</v>
      </c>
      <c r="Q335" s="832">
        <v>26131.760000000002</v>
      </c>
      <c r="R335" s="820">
        <v>0.1930711126922223</v>
      </c>
      <c r="S335" s="833">
        <v>20.576188976377953</v>
      </c>
    </row>
    <row r="336" spans="1:19" ht="14.45" customHeight="1" x14ac:dyDescent="0.2">
      <c r="A336" s="814" t="s">
        <v>1512</v>
      </c>
      <c r="B336" s="815" t="s">
        <v>1513</v>
      </c>
      <c r="C336" s="815" t="s">
        <v>556</v>
      </c>
      <c r="D336" s="815" t="s">
        <v>797</v>
      </c>
      <c r="E336" s="815" t="s">
        <v>1517</v>
      </c>
      <c r="F336" s="815" t="s">
        <v>1552</v>
      </c>
      <c r="G336" s="815" t="s">
        <v>1553</v>
      </c>
      <c r="H336" s="832">
        <v>5</v>
      </c>
      <c r="I336" s="832">
        <v>542811</v>
      </c>
      <c r="J336" s="815"/>
      <c r="K336" s="815">
        <v>108562.2</v>
      </c>
      <c r="L336" s="832"/>
      <c r="M336" s="832"/>
      <c r="N336" s="815"/>
      <c r="O336" s="815"/>
      <c r="P336" s="832"/>
      <c r="Q336" s="832"/>
      <c r="R336" s="820"/>
      <c r="S336" s="833"/>
    </row>
    <row r="337" spans="1:19" ht="14.45" customHeight="1" x14ac:dyDescent="0.2">
      <c r="A337" s="814" t="s">
        <v>1512</v>
      </c>
      <c r="B337" s="815" t="s">
        <v>1513</v>
      </c>
      <c r="C337" s="815" t="s">
        <v>556</v>
      </c>
      <c r="D337" s="815" t="s">
        <v>797</v>
      </c>
      <c r="E337" s="815" t="s">
        <v>1517</v>
      </c>
      <c r="F337" s="815" t="s">
        <v>1554</v>
      </c>
      <c r="G337" s="815" t="s">
        <v>1555</v>
      </c>
      <c r="H337" s="832">
        <v>18549</v>
      </c>
      <c r="I337" s="832">
        <v>368012.16000000003</v>
      </c>
      <c r="J337" s="815">
        <v>1.9545194112417268</v>
      </c>
      <c r="K337" s="815">
        <v>19.840000000000003</v>
      </c>
      <c r="L337" s="832">
        <v>9858</v>
      </c>
      <c r="M337" s="832">
        <v>188287.80000000002</v>
      </c>
      <c r="N337" s="815">
        <v>1</v>
      </c>
      <c r="O337" s="815">
        <v>19.100000000000001</v>
      </c>
      <c r="P337" s="832">
        <v>3901</v>
      </c>
      <c r="Q337" s="832">
        <v>75796.430000000008</v>
      </c>
      <c r="R337" s="820">
        <v>0.40255624634203596</v>
      </c>
      <c r="S337" s="833">
        <v>19.430000000000003</v>
      </c>
    </row>
    <row r="338" spans="1:19" ht="14.45" customHeight="1" x14ac:dyDescent="0.2">
      <c r="A338" s="814" t="s">
        <v>1512</v>
      </c>
      <c r="B338" s="815" t="s">
        <v>1513</v>
      </c>
      <c r="C338" s="815" t="s">
        <v>556</v>
      </c>
      <c r="D338" s="815" t="s">
        <v>797</v>
      </c>
      <c r="E338" s="815" t="s">
        <v>1564</v>
      </c>
      <c r="F338" s="815" t="s">
        <v>1565</v>
      </c>
      <c r="G338" s="815" t="s">
        <v>1566</v>
      </c>
      <c r="H338" s="832">
        <v>1</v>
      </c>
      <c r="I338" s="832">
        <v>37</v>
      </c>
      <c r="J338" s="815">
        <v>0.97368421052631582</v>
      </c>
      <c r="K338" s="815">
        <v>37</v>
      </c>
      <c r="L338" s="832">
        <v>1</v>
      </c>
      <c r="M338" s="832">
        <v>38</v>
      </c>
      <c r="N338" s="815">
        <v>1</v>
      </c>
      <c r="O338" s="815">
        <v>38</v>
      </c>
      <c r="P338" s="832">
        <v>5</v>
      </c>
      <c r="Q338" s="832">
        <v>190</v>
      </c>
      <c r="R338" s="820">
        <v>5</v>
      </c>
      <c r="S338" s="833">
        <v>38</v>
      </c>
    </row>
    <row r="339" spans="1:19" ht="14.45" customHeight="1" x14ac:dyDescent="0.2">
      <c r="A339" s="814" t="s">
        <v>1512</v>
      </c>
      <c r="B339" s="815" t="s">
        <v>1513</v>
      </c>
      <c r="C339" s="815" t="s">
        <v>556</v>
      </c>
      <c r="D339" s="815" t="s">
        <v>797</v>
      </c>
      <c r="E339" s="815" t="s">
        <v>1564</v>
      </c>
      <c r="F339" s="815" t="s">
        <v>1571</v>
      </c>
      <c r="G339" s="815" t="s">
        <v>1572</v>
      </c>
      <c r="H339" s="832">
        <v>5</v>
      </c>
      <c r="I339" s="832">
        <v>1760</v>
      </c>
      <c r="J339" s="815"/>
      <c r="K339" s="815">
        <v>352</v>
      </c>
      <c r="L339" s="832"/>
      <c r="M339" s="832"/>
      <c r="N339" s="815"/>
      <c r="O339" s="815"/>
      <c r="P339" s="832"/>
      <c r="Q339" s="832"/>
      <c r="R339" s="820"/>
      <c r="S339" s="833"/>
    </row>
    <row r="340" spans="1:19" ht="14.45" customHeight="1" x14ac:dyDescent="0.2">
      <c r="A340" s="814" t="s">
        <v>1512</v>
      </c>
      <c r="B340" s="815" t="s">
        <v>1513</v>
      </c>
      <c r="C340" s="815" t="s">
        <v>556</v>
      </c>
      <c r="D340" s="815" t="s">
        <v>797</v>
      </c>
      <c r="E340" s="815" t="s">
        <v>1564</v>
      </c>
      <c r="F340" s="815" t="s">
        <v>1573</v>
      </c>
      <c r="G340" s="815" t="s">
        <v>1574</v>
      </c>
      <c r="H340" s="832">
        <v>5</v>
      </c>
      <c r="I340" s="832">
        <v>1590</v>
      </c>
      <c r="J340" s="815"/>
      <c r="K340" s="815">
        <v>318</v>
      </c>
      <c r="L340" s="832"/>
      <c r="M340" s="832"/>
      <c r="N340" s="815"/>
      <c r="O340" s="815"/>
      <c r="P340" s="832"/>
      <c r="Q340" s="832"/>
      <c r="R340" s="820"/>
      <c r="S340" s="833"/>
    </row>
    <row r="341" spans="1:19" ht="14.45" customHeight="1" x14ac:dyDescent="0.2">
      <c r="A341" s="814" t="s">
        <v>1512</v>
      </c>
      <c r="B341" s="815" t="s">
        <v>1513</v>
      </c>
      <c r="C341" s="815" t="s">
        <v>556</v>
      </c>
      <c r="D341" s="815" t="s">
        <v>797</v>
      </c>
      <c r="E341" s="815" t="s">
        <v>1564</v>
      </c>
      <c r="F341" s="815" t="s">
        <v>1575</v>
      </c>
      <c r="G341" s="815" t="s">
        <v>1576</v>
      </c>
      <c r="H341" s="832">
        <v>24</v>
      </c>
      <c r="I341" s="832">
        <v>48960</v>
      </c>
      <c r="J341" s="815">
        <v>2.6575476306790424</v>
      </c>
      <c r="K341" s="815">
        <v>2040</v>
      </c>
      <c r="L341" s="832">
        <v>9</v>
      </c>
      <c r="M341" s="832">
        <v>18423</v>
      </c>
      <c r="N341" s="815">
        <v>1</v>
      </c>
      <c r="O341" s="815">
        <v>2047</v>
      </c>
      <c r="P341" s="832">
        <v>15</v>
      </c>
      <c r="Q341" s="832">
        <v>30780</v>
      </c>
      <c r="R341" s="820">
        <v>1.6707376648754275</v>
      </c>
      <c r="S341" s="833">
        <v>2052</v>
      </c>
    </row>
    <row r="342" spans="1:19" ht="14.45" customHeight="1" x14ac:dyDescent="0.2">
      <c r="A342" s="814" t="s">
        <v>1512</v>
      </c>
      <c r="B342" s="815" t="s">
        <v>1513</v>
      </c>
      <c r="C342" s="815" t="s">
        <v>556</v>
      </c>
      <c r="D342" s="815" t="s">
        <v>797</v>
      </c>
      <c r="E342" s="815" t="s">
        <v>1564</v>
      </c>
      <c r="F342" s="815" t="s">
        <v>1581</v>
      </c>
      <c r="G342" s="815" t="s">
        <v>1582</v>
      </c>
      <c r="H342" s="832">
        <v>1</v>
      </c>
      <c r="I342" s="832">
        <v>1350</v>
      </c>
      <c r="J342" s="815"/>
      <c r="K342" s="815">
        <v>1350</v>
      </c>
      <c r="L342" s="832"/>
      <c r="M342" s="832"/>
      <c r="N342" s="815"/>
      <c r="O342" s="815"/>
      <c r="P342" s="832"/>
      <c r="Q342" s="832"/>
      <c r="R342" s="820"/>
      <c r="S342" s="833"/>
    </row>
    <row r="343" spans="1:19" ht="14.45" customHeight="1" x14ac:dyDescent="0.2">
      <c r="A343" s="814" t="s">
        <v>1512</v>
      </c>
      <c r="B343" s="815" t="s">
        <v>1513</v>
      </c>
      <c r="C343" s="815" t="s">
        <v>556</v>
      </c>
      <c r="D343" s="815" t="s">
        <v>797</v>
      </c>
      <c r="E343" s="815" t="s">
        <v>1564</v>
      </c>
      <c r="F343" s="815" t="s">
        <v>1583</v>
      </c>
      <c r="G343" s="815" t="s">
        <v>1584</v>
      </c>
      <c r="H343" s="832">
        <v>12</v>
      </c>
      <c r="I343" s="832">
        <v>17184</v>
      </c>
      <c r="J343" s="815">
        <v>0.56944030221692021</v>
      </c>
      <c r="K343" s="815">
        <v>1432</v>
      </c>
      <c r="L343" s="832">
        <v>21</v>
      </c>
      <c r="M343" s="832">
        <v>30177</v>
      </c>
      <c r="N343" s="815">
        <v>1</v>
      </c>
      <c r="O343" s="815">
        <v>1437</v>
      </c>
      <c r="P343" s="832">
        <v>7</v>
      </c>
      <c r="Q343" s="832">
        <v>10087</v>
      </c>
      <c r="R343" s="820">
        <v>0.3342611922987706</v>
      </c>
      <c r="S343" s="833">
        <v>1441</v>
      </c>
    </row>
    <row r="344" spans="1:19" ht="14.45" customHeight="1" x14ac:dyDescent="0.2">
      <c r="A344" s="814" t="s">
        <v>1512</v>
      </c>
      <c r="B344" s="815" t="s">
        <v>1513</v>
      </c>
      <c r="C344" s="815" t="s">
        <v>556</v>
      </c>
      <c r="D344" s="815" t="s">
        <v>797</v>
      </c>
      <c r="E344" s="815" t="s">
        <v>1564</v>
      </c>
      <c r="F344" s="815" t="s">
        <v>1585</v>
      </c>
      <c r="G344" s="815" t="s">
        <v>1586</v>
      </c>
      <c r="H344" s="832">
        <v>9</v>
      </c>
      <c r="I344" s="832">
        <v>17226</v>
      </c>
      <c r="J344" s="815">
        <v>1.7943750000000001</v>
      </c>
      <c r="K344" s="815">
        <v>1914</v>
      </c>
      <c r="L344" s="832">
        <v>5</v>
      </c>
      <c r="M344" s="832">
        <v>9600</v>
      </c>
      <c r="N344" s="815">
        <v>1</v>
      </c>
      <c r="O344" s="815">
        <v>1920</v>
      </c>
      <c r="P344" s="832">
        <v>2</v>
      </c>
      <c r="Q344" s="832">
        <v>3850</v>
      </c>
      <c r="R344" s="820">
        <v>0.40104166666666669</v>
      </c>
      <c r="S344" s="833">
        <v>1925</v>
      </c>
    </row>
    <row r="345" spans="1:19" ht="14.45" customHeight="1" x14ac:dyDescent="0.2">
      <c r="A345" s="814" t="s">
        <v>1512</v>
      </c>
      <c r="B345" s="815" t="s">
        <v>1513</v>
      </c>
      <c r="C345" s="815" t="s">
        <v>556</v>
      </c>
      <c r="D345" s="815" t="s">
        <v>797</v>
      </c>
      <c r="E345" s="815" t="s">
        <v>1564</v>
      </c>
      <c r="F345" s="815" t="s">
        <v>1587</v>
      </c>
      <c r="G345" s="815" t="s">
        <v>1588</v>
      </c>
      <c r="H345" s="832">
        <v>27</v>
      </c>
      <c r="I345" s="832">
        <v>32778</v>
      </c>
      <c r="J345" s="815">
        <v>2.0684041143434087</v>
      </c>
      <c r="K345" s="815">
        <v>1214</v>
      </c>
      <c r="L345" s="832">
        <v>13</v>
      </c>
      <c r="M345" s="832">
        <v>15847</v>
      </c>
      <c r="N345" s="815">
        <v>1</v>
      </c>
      <c r="O345" s="815">
        <v>1219</v>
      </c>
      <c r="P345" s="832">
        <v>6</v>
      </c>
      <c r="Q345" s="832">
        <v>7338</v>
      </c>
      <c r="R345" s="820">
        <v>0.46305294377484696</v>
      </c>
      <c r="S345" s="833">
        <v>1223</v>
      </c>
    </row>
    <row r="346" spans="1:19" ht="14.45" customHeight="1" x14ac:dyDescent="0.2">
      <c r="A346" s="814" t="s">
        <v>1512</v>
      </c>
      <c r="B346" s="815" t="s">
        <v>1513</v>
      </c>
      <c r="C346" s="815" t="s">
        <v>556</v>
      </c>
      <c r="D346" s="815" t="s">
        <v>797</v>
      </c>
      <c r="E346" s="815" t="s">
        <v>1564</v>
      </c>
      <c r="F346" s="815" t="s">
        <v>1589</v>
      </c>
      <c r="G346" s="815" t="s">
        <v>1590</v>
      </c>
      <c r="H346" s="832">
        <v>3</v>
      </c>
      <c r="I346" s="832">
        <v>2046</v>
      </c>
      <c r="J346" s="815"/>
      <c r="K346" s="815">
        <v>682</v>
      </c>
      <c r="L346" s="832"/>
      <c r="M346" s="832"/>
      <c r="N346" s="815"/>
      <c r="O346" s="815"/>
      <c r="P346" s="832"/>
      <c r="Q346" s="832"/>
      <c r="R346" s="820"/>
      <c r="S346" s="833"/>
    </row>
    <row r="347" spans="1:19" ht="14.45" customHeight="1" x14ac:dyDescent="0.2">
      <c r="A347" s="814" t="s">
        <v>1512</v>
      </c>
      <c r="B347" s="815" t="s">
        <v>1513</v>
      </c>
      <c r="C347" s="815" t="s">
        <v>556</v>
      </c>
      <c r="D347" s="815" t="s">
        <v>797</v>
      </c>
      <c r="E347" s="815" t="s">
        <v>1564</v>
      </c>
      <c r="F347" s="815" t="s">
        <v>1591</v>
      </c>
      <c r="G347" s="815" t="s">
        <v>1592</v>
      </c>
      <c r="H347" s="832">
        <v>17</v>
      </c>
      <c r="I347" s="832">
        <v>12189</v>
      </c>
      <c r="J347" s="815">
        <v>0.99583333333333335</v>
      </c>
      <c r="K347" s="815">
        <v>717</v>
      </c>
      <c r="L347" s="832">
        <v>17</v>
      </c>
      <c r="M347" s="832">
        <v>12240</v>
      </c>
      <c r="N347" s="815">
        <v>1</v>
      </c>
      <c r="O347" s="815">
        <v>720</v>
      </c>
      <c r="P347" s="832">
        <v>9</v>
      </c>
      <c r="Q347" s="832">
        <v>6498</v>
      </c>
      <c r="R347" s="820">
        <v>0.53088235294117647</v>
      </c>
      <c r="S347" s="833">
        <v>722</v>
      </c>
    </row>
    <row r="348" spans="1:19" ht="14.45" customHeight="1" x14ac:dyDescent="0.2">
      <c r="A348" s="814" t="s">
        <v>1512</v>
      </c>
      <c r="B348" s="815" t="s">
        <v>1513</v>
      </c>
      <c r="C348" s="815" t="s">
        <v>556</v>
      </c>
      <c r="D348" s="815" t="s">
        <v>797</v>
      </c>
      <c r="E348" s="815" t="s">
        <v>1564</v>
      </c>
      <c r="F348" s="815" t="s">
        <v>1593</v>
      </c>
      <c r="G348" s="815" t="s">
        <v>1594</v>
      </c>
      <c r="H348" s="832">
        <v>1</v>
      </c>
      <c r="I348" s="832">
        <v>2641</v>
      </c>
      <c r="J348" s="815">
        <v>0.99660377358490571</v>
      </c>
      <c r="K348" s="815">
        <v>2641</v>
      </c>
      <c r="L348" s="832">
        <v>1</v>
      </c>
      <c r="M348" s="832">
        <v>2650</v>
      </c>
      <c r="N348" s="815">
        <v>1</v>
      </c>
      <c r="O348" s="815">
        <v>2650</v>
      </c>
      <c r="P348" s="832"/>
      <c r="Q348" s="832"/>
      <c r="R348" s="820"/>
      <c r="S348" s="833"/>
    </row>
    <row r="349" spans="1:19" ht="14.45" customHeight="1" x14ac:dyDescent="0.2">
      <c r="A349" s="814" t="s">
        <v>1512</v>
      </c>
      <c r="B349" s="815" t="s">
        <v>1513</v>
      </c>
      <c r="C349" s="815" t="s">
        <v>556</v>
      </c>
      <c r="D349" s="815" t="s">
        <v>797</v>
      </c>
      <c r="E349" s="815" t="s">
        <v>1564</v>
      </c>
      <c r="F349" s="815" t="s">
        <v>1595</v>
      </c>
      <c r="G349" s="815" t="s">
        <v>1596</v>
      </c>
      <c r="H349" s="832">
        <v>389</v>
      </c>
      <c r="I349" s="832">
        <v>710314</v>
      </c>
      <c r="J349" s="815">
        <v>1.4475288766435437</v>
      </c>
      <c r="K349" s="815">
        <v>1826</v>
      </c>
      <c r="L349" s="832">
        <v>268</v>
      </c>
      <c r="M349" s="832">
        <v>490708</v>
      </c>
      <c r="N349" s="815">
        <v>1</v>
      </c>
      <c r="O349" s="815">
        <v>1831</v>
      </c>
      <c r="P349" s="832">
        <v>92</v>
      </c>
      <c r="Q349" s="832">
        <v>168820</v>
      </c>
      <c r="R349" s="820">
        <v>0.34403351891552614</v>
      </c>
      <c r="S349" s="833">
        <v>1835</v>
      </c>
    </row>
    <row r="350" spans="1:19" ht="14.45" customHeight="1" x14ac:dyDescent="0.2">
      <c r="A350" s="814" t="s">
        <v>1512</v>
      </c>
      <c r="B350" s="815" t="s">
        <v>1513</v>
      </c>
      <c r="C350" s="815" t="s">
        <v>556</v>
      </c>
      <c r="D350" s="815" t="s">
        <v>797</v>
      </c>
      <c r="E350" s="815" t="s">
        <v>1564</v>
      </c>
      <c r="F350" s="815" t="s">
        <v>1597</v>
      </c>
      <c r="G350" s="815" t="s">
        <v>1598</v>
      </c>
      <c r="H350" s="832">
        <v>16</v>
      </c>
      <c r="I350" s="832">
        <v>6880</v>
      </c>
      <c r="J350" s="815">
        <v>1.7736530033513793</v>
      </c>
      <c r="K350" s="815">
        <v>430</v>
      </c>
      <c r="L350" s="832">
        <v>9</v>
      </c>
      <c r="M350" s="832">
        <v>3879</v>
      </c>
      <c r="N350" s="815">
        <v>1</v>
      </c>
      <c r="O350" s="815">
        <v>431</v>
      </c>
      <c r="P350" s="832">
        <v>4</v>
      </c>
      <c r="Q350" s="832">
        <v>1732</v>
      </c>
      <c r="R350" s="820">
        <v>0.44650683165764371</v>
      </c>
      <c r="S350" s="833">
        <v>433</v>
      </c>
    </row>
    <row r="351" spans="1:19" ht="14.45" customHeight="1" x14ac:dyDescent="0.2">
      <c r="A351" s="814" t="s">
        <v>1512</v>
      </c>
      <c r="B351" s="815" t="s">
        <v>1513</v>
      </c>
      <c r="C351" s="815" t="s">
        <v>556</v>
      </c>
      <c r="D351" s="815" t="s">
        <v>797</v>
      </c>
      <c r="E351" s="815" t="s">
        <v>1564</v>
      </c>
      <c r="F351" s="815" t="s">
        <v>1599</v>
      </c>
      <c r="G351" s="815" t="s">
        <v>1600</v>
      </c>
      <c r="H351" s="832">
        <v>36</v>
      </c>
      <c r="I351" s="832">
        <v>126792</v>
      </c>
      <c r="J351" s="815">
        <v>1.0253689701184747</v>
      </c>
      <c r="K351" s="815">
        <v>3522</v>
      </c>
      <c r="L351" s="832">
        <v>35</v>
      </c>
      <c r="M351" s="832">
        <v>123655</v>
      </c>
      <c r="N351" s="815">
        <v>1</v>
      </c>
      <c r="O351" s="815">
        <v>3533</v>
      </c>
      <c r="P351" s="832">
        <v>3</v>
      </c>
      <c r="Q351" s="832">
        <v>10629</v>
      </c>
      <c r="R351" s="820">
        <v>8.5956896203145852E-2</v>
      </c>
      <c r="S351" s="833">
        <v>3543</v>
      </c>
    </row>
    <row r="352" spans="1:19" ht="14.45" customHeight="1" x14ac:dyDescent="0.2">
      <c r="A352" s="814" t="s">
        <v>1512</v>
      </c>
      <c r="B352" s="815" t="s">
        <v>1513</v>
      </c>
      <c r="C352" s="815" t="s">
        <v>556</v>
      </c>
      <c r="D352" s="815" t="s">
        <v>797</v>
      </c>
      <c r="E352" s="815" t="s">
        <v>1564</v>
      </c>
      <c r="F352" s="815" t="s">
        <v>1609</v>
      </c>
      <c r="G352" s="815" t="s">
        <v>1610</v>
      </c>
      <c r="H352" s="832">
        <v>5</v>
      </c>
      <c r="I352" s="832">
        <v>2190</v>
      </c>
      <c r="J352" s="815">
        <v>1</v>
      </c>
      <c r="K352" s="815">
        <v>438</v>
      </c>
      <c r="L352" s="832">
        <v>5</v>
      </c>
      <c r="M352" s="832">
        <v>2190</v>
      </c>
      <c r="N352" s="815">
        <v>1</v>
      </c>
      <c r="O352" s="815">
        <v>438</v>
      </c>
      <c r="P352" s="832">
        <v>1</v>
      </c>
      <c r="Q352" s="832">
        <v>440</v>
      </c>
      <c r="R352" s="820">
        <v>0.20091324200913241</v>
      </c>
      <c r="S352" s="833">
        <v>440</v>
      </c>
    </row>
    <row r="353" spans="1:19" ht="14.45" customHeight="1" x14ac:dyDescent="0.2">
      <c r="A353" s="814" t="s">
        <v>1512</v>
      </c>
      <c r="B353" s="815" t="s">
        <v>1513</v>
      </c>
      <c r="C353" s="815" t="s">
        <v>556</v>
      </c>
      <c r="D353" s="815" t="s">
        <v>797</v>
      </c>
      <c r="E353" s="815" t="s">
        <v>1564</v>
      </c>
      <c r="F353" s="815" t="s">
        <v>1611</v>
      </c>
      <c r="G353" s="815" t="s">
        <v>1612</v>
      </c>
      <c r="H353" s="832">
        <v>150</v>
      </c>
      <c r="I353" s="832">
        <v>201450</v>
      </c>
      <c r="J353" s="815">
        <v>1.289263497427233</v>
      </c>
      <c r="K353" s="815">
        <v>1343</v>
      </c>
      <c r="L353" s="832">
        <v>116</v>
      </c>
      <c r="M353" s="832">
        <v>156252</v>
      </c>
      <c r="N353" s="815">
        <v>1</v>
      </c>
      <c r="O353" s="815">
        <v>1347</v>
      </c>
      <c r="P353" s="832">
        <v>35</v>
      </c>
      <c r="Q353" s="832">
        <v>47285</v>
      </c>
      <c r="R353" s="820">
        <v>0.30262012646238129</v>
      </c>
      <c r="S353" s="833">
        <v>1351</v>
      </c>
    </row>
    <row r="354" spans="1:19" ht="14.45" customHeight="1" x14ac:dyDescent="0.2">
      <c r="A354" s="814" t="s">
        <v>1512</v>
      </c>
      <c r="B354" s="815" t="s">
        <v>1513</v>
      </c>
      <c r="C354" s="815" t="s">
        <v>556</v>
      </c>
      <c r="D354" s="815" t="s">
        <v>797</v>
      </c>
      <c r="E354" s="815" t="s">
        <v>1564</v>
      </c>
      <c r="F354" s="815" t="s">
        <v>1613</v>
      </c>
      <c r="G354" s="815" t="s">
        <v>1614</v>
      </c>
      <c r="H354" s="832">
        <v>29</v>
      </c>
      <c r="I354" s="832">
        <v>14790</v>
      </c>
      <c r="J354" s="815">
        <v>3.2096354166666665</v>
      </c>
      <c r="K354" s="815">
        <v>510</v>
      </c>
      <c r="L354" s="832">
        <v>9</v>
      </c>
      <c r="M354" s="832">
        <v>4608</v>
      </c>
      <c r="N354" s="815">
        <v>1</v>
      </c>
      <c r="O354" s="815">
        <v>512</v>
      </c>
      <c r="P354" s="832">
        <v>3</v>
      </c>
      <c r="Q354" s="832">
        <v>1542</v>
      </c>
      <c r="R354" s="820">
        <v>0.33463541666666669</v>
      </c>
      <c r="S354" s="833">
        <v>514</v>
      </c>
    </row>
    <row r="355" spans="1:19" ht="14.45" customHeight="1" x14ac:dyDescent="0.2">
      <c r="A355" s="814" t="s">
        <v>1512</v>
      </c>
      <c r="B355" s="815" t="s">
        <v>1513</v>
      </c>
      <c r="C355" s="815" t="s">
        <v>556</v>
      </c>
      <c r="D355" s="815" t="s">
        <v>797</v>
      </c>
      <c r="E355" s="815" t="s">
        <v>1564</v>
      </c>
      <c r="F355" s="815" t="s">
        <v>1615</v>
      </c>
      <c r="G355" s="815" t="s">
        <v>1616</v>
      </c>
      <c r="H355" s="832">
        <v>12</v>
      </c>
      <c r="I355" s="832">
        <v>27996</v>
      </c>
      <c r="J355" s="815">
        <v>1.4942356959863365</v>
      </c>
      <c r="K355" s="815">
        <v>2333</v>
      </c>
      <c r="L355" s="832">
        <v>8</v>
      </c>
      <c r="M355" s="832">
        <v>18736</v>
      </c>
      <c r="N355" s="815">
        <v>1</v>
      </c>
      <c r="O355" s="815">
        <v>2342</v>
      </c>
      <c r="P355" s="832">
        <v>1</v>
      </c>
      <c r="Q355" s="832">
        <v>2351</v>
      </c>
      <c r="R355" s="820">
        <v>0.1254803586678053</v>
      </c>
      <c r="S355" s="833">
        <v>2351</v>
      </c>
    </row>
    <row r="356" spans="1:19" ht="14.45" customHeight="1" x14ac:dyDescent="0.2">
      <c r="A356" s="814" t="s">
        <v>1512</v>
      </c>
      <c r="B356" s="815" t="s">
        <v>1513</v>
      </c>
      <c r="C356" s="815" t="s">
        <v>556</v>
      </c>
      <c r="D356" s="815" t="s">
        <v>797</v>
      </c>
      <c r="E356" s="815" t="s">
        <v>1564</v>
      </c>
      <c r="F356" s="815" t="s">
        <v>1617</v>
      </c>
      <c r="G356" s="815" t="s">
        <v>1618</v>
      </c>
      <c r="H356" s="832">
        <v>33</v>
      </c>
      <c r="I356" s="832">
        <v>87417</v>
      </c>
      <c r="J356" s="815">
        <v>2.3491615607868428</v>
      </c>
      <c r="K356" s="815">
        <v>2649</v>
      </c>
      <c r="L356" s="832">
        <v>14</v>
      </c>
      <c r="M356" s="832">
        <v>37212</v>
      </c>
      <c r="N356" s="815">
        <v>1</v>
      </c>
      <c r="O356" s="815">
        <v>2658</v>
      </c>
      <c r="P356" s="832">
        <v>5</v>
      </c>
      <c r="Q356" s="832">
        <v>13335</v>
      </c>
      <c r="R356" s="820">
        <v>0.35835214446952596</v>
      </c>
      <c r="S356" s="833">
        <v>2667</v>
      </c>
    </row>
    <row r="357" spans="1:19" ht="14.45" customHeight="1" x14ac:dyDescent="0.2">
      <c r="A357" s="814" t="s">
        <v>1512</v>
      </c>
      <c r="B357" s="815" t="s">
        <v>1513</v>
      </c>
      <c r="C357" s="815" t="s">
        <v>556</v>
      </c>
      <c r="D357" s="815" t="s">
        <v>797</v>
      </c>
      <c r="E357" s="815" t="s">
        <v>1564</v>
      </c>
      <c r="F357" s="815" t="s">
        <v>1621</v>
      </c>
      <c r="G357" s="815" t="s">
        <v>1622</v>
      </c>
      <c r="H357" s="832">
        <v>1</v>
      </c>
      <c r="I357" s="832">
        <v>196</v>
      </c>
      <c r="J357" s="815"/>
      <c r="K357" s="815">
        <v>196</v>
      </c>
      <c r="L357" s="832"/>
      <c r="M357" s="832"/>
      <c r="N357" s="815"/>
      <c r="O357" s="815"/>
      <c r="P357" s="832"/>
      <c r="Q357" s="832"/>
      <c r="R357" s="820"/>
      <c r="S357" s="833"/>
    </row>
    <row r="358" spans="1:19" ht="14.45" customHeight="1" x14ac:dyDescent="0.2">
      <c r="A358" s="814" t="s">
        <v>1512</v>
      </c>
      <c r="B358" s="815" t="s">
        <v>1513</v>
      </c>
      <c r="C358" s="815" t="s">
        <v>556</v>
      </c>
      <c r="D358" s="815" t="s">
        <v>797</v>
      </c>
      <c r="E358" s="815" t="s">
        <v>1564</v>
      </c>
      <c r="F358" s="815" t="s">
        <v>1625</v>
      </c>
      <c r="G358" s="815" t="s">
        <v>1626</v>
      </c>
      <c r="H358" s="832">
        <v>1</v>
      </c>
      <c r="I358" s="832">
        <v>526</v>
      </c>
      <c r="J358" s="815">
        <v>0.33270082226438963</v>
      </c>
      <c r="K358" s="815">
        <v>526</v>
      </c>
      <c r="L358" s="832">
        <v>3</v>
      </c>
      <c r="M358" s="832">
        <v>1581</v>
      </c>
      <c r="N358" s="815">
        <v>1</v>
      </c>
      <c r="O358" s="815">
        <v>527</v>
      </c>
      <c r="P358" s="832">
        <v>1</v>
      </c>
      <c r="Q358" s="832">
        <v>529</v>
      </c>
      <c r="R358" s="820">
        <v>0.33459835547122074</v>
      </c>
      <c r="S358" s="833">
        <v>529</v>
      </c>
    </row>
    <row r="359" spans="1:19" ht="14.45" customHeight="1" x14ac:dyDescent="0.2">
      <c r="A359" s="814" t="s">
        <v>1512</v>
      </c>
      <c r="B359" s="815" t="s">
        <v>1513</v>
      </c>
      <c r="C359" s="815" t="s">
        <v>556</v>
      </c>
      <c r="D359" s="815" t="s">
        <v>797</v>
      </c>
      <c r="E359" s="815" t="s">
        <v>1564</v>
      </c>
      <c r="F359" s="815" t="s">
        <v>1627</v>
      </c>
      <c r="G359" s="815" t="s">
        <v>1628</v>
      </c>
      <c r="H359" s="832"/>
      <c r="I359" s="832"/>
      <c r="J359" s="815"/>
      <c r="K359" s="815"/>
      <c r="L359" s="832">
        <v>4</v>
      </c>
      <c r="M359" s="832">
        <v>572</v>
      </c>
      <c r="N359" s="815">
        <v>1</v>
      </c>
      <c r="O359" s="815">
        <v>143</v>
      </c>
      <c r="P359" s="832"/>
      <c r="Q359" s="832"/>
      <c r="R359" s="820"/>
      <c r="S359" s="833"/>
    </row>
    <row r="360" spans="1:19" ht="14.45" customHeight="1" x14ac:dyDescent="0.2">
      <c r="A360" s="814" t="s">
        <v>1512</v>
      </c>
      <c r="B360" s="815" t="s">
        <v>1513</v>
      </c>
      <c r="C360" s="815" t="s">
        <v>556</v>
      </c>
      <c r="D360" s="815" t="s">
        <v>797</v>
      </c>
      <c r="E360" s="815" t="s">
        <v>1564</v>
      </c>
      <c r="F360" s="815" t="s">
        <v>1633</v>
      </c>
      <c r="G360" s="815" t="s">
        <v>1634</v>
      </c>
      <c r="H360" s="832">
        <v>13</v>
      </c>
      <c r="I360" s="832">
        <v>9347</v>
      </c>
      <c r="J360" s="815">
        <v>1.438442597722376</v>
      </c>
      <c r="K360" s="815">
        <v>719</v>
      </c>
      <c r="L360" s="832">
        <v>9</v>
      </c>
      <c r="M360" s="832">
        <v>6498</v>
      </c>
      <c r="N360" s="815">
        <v>1</v>
      </c>
      <c r="O360" s="815">
        <v>722</v>
      </c>
      <c r="P360" s="832">
        <v>1</v>
      </c>
      <c r="Q360" s="832">
        <v>724</v>
      </c>
      <c r="R360" s="820">
        <v>0.11141889812249924</v>
      </c>
      <c r="S360" s="833">
        <v>724</v>
      </c>
    </row>
    <row r="361" spans="1:19" ht="14.45" customHeight="1" x14ac:dyDescent="0.2">
      <c r="A361" s="814" t="s">
        <v>1512</v>
      </c>
      <c r="B361" s="815" t="s">
        <v>1513</v>
      </c>
      <c r="C361" s="815" t="s">
        <v>556</v>
      </c>
      <c r="D361" s="815" t="s">
        <v>794</v>
      </c>
      <c r="E361" s="815" t="s">
        <v>1517</v>
      </c>
      <c r="F361" s="815" t="s">
        <v>1520</v>
      </c>
      <c r="G361" s="815" t="s">
        <v>1521</v>
      </c>
      <c r="H361" s="832">
        <v>160</v>
      </c>
      <c r="I361" s="832">
        <v>412.8</v>
      </c>
      <c r="J361" s="815"/>
      <c r="K361" s="815">
        <v>2.58</v>
      </c>
      <c r="L361" s="832"/>
      <c r="M361" s="832"/>
      <c r="N361" s="815"/>
      <c r="O361" s="815"/>
      <c r="P361" s="832">
        <v>184</v>
      </c>
      <c r="Q361" s="832">
        <v>458.16</v>
      </c>
      <c r="R361" s="820"/>
      <c r="S361" s="833">
        <v>2.4900000000000002</v>
      </c>
    </row>
    <row r="362" spans="1:19" ht="14.45" customHeight="1" x14ac:dyDescent="0.2">
      <c r="A362" s="814" t="s">
        <v>1512</v>
      </c>
      <c r="B362" s="815" t="s">
        <v>1513</v>
      </c>
      <c r="C362" s="815" t="s">
        <v>556</v>
      </c>
      <c r="D362" s="815" t="s">
        <v>794</v>
      </c>
      <c r="E362" s="815" t="s">
        <v>1517</v>
      </c>
      <c r="F362" s="815" t="s">
        <v>1522</v>
      </c>
      <c r="G362" s="815" t="s">
        <v>1523</v>
      </c>
      <c r="H362" s="832"/>
      <c r="I362" s="832"/>
      <c r="J362" s="815"/>
      <c r="K362" s="815"/>
      <c r="L362" s="832"/>
      <c r="M362" s="832"/>
      <c r="N362" s="815"/>
      <c r="O362" s="815"/>
      <c r="P362" s="832">
        <v>604</v>
      </c>
      <c r="Q362" s="832">
        <v>4318.6000000000004</v>
      </c>
      <c r="R362" s="820"/>
      <c r="S362" s="833">
        <v>7.15</v>
      </c>
    </row>
    <row r="363" spans="1:19" ht="14.45" customHeight="1" x14ac:dyDescent="0.2">
      <c r="A363" s="814" t="s">
        <v>1512</v>
      </c>
      <c r="B363" s="815" t="s">
        <v>1513</v>
      </c>
      <c r="C363" s="815" t="s">
        <v>556</v>
      </c>
      <c r="D363" s="815" t="s">
        <v>794</v>
      </c>
      <c r="E363" s="815" t="s">
        <v>1517</v>
      </c>
      <c r="F363" s="815" t="s">
        <v>1528</v>
      </c>
      <c r="G363" s="815" t="s">
        <v>1529</v>
      </c>
      <c r="H363" s="832">
        <v>120</v>
      </c>
      <c r="I363" s="832">
        <v>1096.8</v>
      </c>
      <c r="J363" s="815">
        <v>0.69749694749694746</v>
      </c>
      <c r="K363" s="815">
        <v>9.1399999999999988</v>
      </c>
      <c r="L363" s="832">
        <v>168</v>
      </c>
      <c r="M363" s="832">
        <v>1572.48</v>
      </c>
      <c r="N363" s="815">
        <v>1</v>
      </c>
      <c r="O363" s="815">
        <v>9.36</v>
      </c>
      <c r="P363" s="832"/>
      <c r="Q363" s="832"/>
      <c r="R363" s="820"/>
      <c r="S363" s="833"/>
    </row>
    <row r="364" spans="1:19" ht="14.45" customHeight="1" x14ac:dyDescent="0.2">
      <c r="A364" s="814" t="s">
        <v>1512</v>
      </c>
      <c r="B364" s="815" t="s">
        <v>1513</v>
      </c>
      <c r="C364" s="815" t="s">
        <v>556</v>
      </c>
      <c r="D364" s="815" t="s">
        <v>794</v>
      </c>
      <c r="E364" s="815" t="s">
        <v>1517</v>
      </c>
      <c r="F364" s="815" t="s">
        <v>1530</v>
      </c>
      <c r="G364" s="815" t="s">
        <v>1531</v>
      </c>
      <c r="H364" s="832"/>
      <c r="I364" s="832"/>
      <c r="J364" s="815"/>
      <c r="K364" s="815"/>
      <c r="L364" s="832">
        <v>151</v>
      </c>
      <c r="M364" s="832">
        <v>1419.4</v>
      </c>
      <c r="N364" s="815">
        <v>1</v>
      </c>
      <c r="O364" s="815">
        <v>9.4</v>
      </c>
      <c r="P364" s="832">
        <v>132</v>
      </c>
      <c r="Q364" s="832">
        <v>1230.24</v>
      </c>
      <c r="R364" s="820">
        <v>0.8667324221502043</v>
      </c>
      <c r="S364" s="833">
        <v>9.32</v>
      </c>
    </row>
    <row r="365" spans="1:19" ht="14.45" customHeight="1" x14ac:dyDescent="0.2">
      <c r="A365" s="814" t="s">
        <v>1512</v>
      </c>
      <c r="B365" s="815" t="s">
        <v>1513</v>
      </c>
      <c r="C365" s="815" t="s">
        <v>556</v>
      </c>
      <c r="D365" s="815" t="s">
        <v>794</v>
      </c>
      <c r="E365" s="815" t="s">
        <v>1517</v>
      </c>
      <c r="F365" s="815" t="s">
        <v>1542</v>
      </c>
      <c r="G365" s="815" t="s">
        <v>1543</v>
      </c>
      <c r="H365" s="832"/>
      <c r="I365" s="832"/>
      <c r="J365" s="815"/>
      <c r="K365" s="815"/>
      <c r="L365" s="832"/>
      <c r="M365" s="832"/>
      <c r="N365" s="815"/>
      <c r="O365" s="815"/>
      <c r="P365" s="832">
        <v>4</v>
      </c>
      <c r="Q365" s="832">
        <v>7384.48</v>
      </c>
      <c r="R365" s="820"/>
      <c r="S365" s="833">
        <v>1846.12</v>
      </c>
    </row>
    <row r="366" spans="1:19" ht="14.45" customHeight="1" x14ac:dyDescent="0.2">
      <c r="A366" s="814" t="s">
        <v>1512</v>
      </c>
      <c r="B366" s="815" t="s">
        <v>1513</v>
      </c>
      <c r="C366" s="815" t="s">
        <v>556</v>
      </c>
      <c r="D366" s="815" t="s">
        <v>794</v>
      </c>
      <c r="E366" s="815" t="s">
        <v>1517</v>
      </c>
      <c r="F366" s="815" t="s">
        <v>1546</v>
      </c>
      <c r="G366" s="815" t="s">
        <v>1547</v>
      </c>
      <c r="H366" s="832">
        <v>2070</v>
      </c>
      <c r="I366" s="832">
        <v>7762.5</v>
      </c>
      <c r="J366" s="815">
        <v>0.65313750006310511</v>
      </c>
      <c r="K366" s="815">
        <v>3.75</v>
      </c>
      <c r="L366" s="832">
        <v>3079</v>
      </c>
      <c r="M366" s="832">
        <v>11884.939999999999</v>
      </c>
      <c r="N366" s="815">
        <v>1</v>
      </c>
      <c r="O366" s="815">
        <v>3.8599999999999994</v>
      </c>
      <c r="P366" s="832">
        <v>7113</v>
      </c>
      <c r="Q366" s="832">
        <v>26033.58</v>
      </c>
      <c r="R366" s="820">
        <v>2.1904679367333788</v>
      </c>
      <c r="S366" s="833">
        <v>3.66</v>
      </c>
    </row>
    <row r="367" spans="1:19" ht="14.45" customHeight="1" x14ac:dyDescent="0.2">
      <c r="A367" s="814" t="s">
        <v>1512</v>
      </c>
      <c r="B367" s="815" t="s">
        <v>1513</v>
      </c>
      <c r="C367" s="815" t="s">
        <v>556</v>
      </c>
      <c r="D367" s="815" t="s">
        <v>794</v>
      </c>
      <c r="E367" s="815" t="s">
        <v>1517</v>
      </c>
      <c r="F367" s="815" t="s">
        <v>1548</v>
      </c>
      <c r="G367" s="815" t="s">
        <v>1549</v>
      </c>
      <c r="H367" s="832">
        <v>480</v>
      </c>
      <c r="I367" s="832">
        <v>76267.200000000012</v>
      </c>
      <c r="J367" s="815"/>
      <c r="K367" s="815">
        <v>158.89000000000001</v>
      </c>
      <c r="L367" s="832"/>
      <c r="M367" s="832"/>
      <c r="N367" s="815"/>
      <c r="O367" s="815"/>
      <c r="P367" s="832"/>
      <c r="Q367" s="832"/>
      <c r="R367" s="820"/>
      <c r="S367" s="833"/>
    </row>
    <row r="368" spans="1:19" ht="14.45" customHeight="1" x14ac:dyDescent="0.2">
      <c r="A368" s="814" t="s">
        <v>1512</v>
      </c>
      <c r="B368" s="815" t="s">
        <v>1513</v>
      </c>
      <c r="C368" s="815" t="s">
        <v>556</v>
      </c>
      <c r="D368" s="815" t="s">
        <v>794</v>
      </c>
      <c r="E368" s="815" t="s">
        <v>1517</v>
      </c>
      <c r="F368" s="815" t="s">
        <v>1550</v>
      </c>
      <c r="G368" s="815" t="s">
        <v>1551</v>
      </c>
      <c r="H368" s="832">
        <v>900</v>
      </c>
      <c r="I368" s="832">
        <v>18666</v>
      </c>
      <c r="J368" s="815">
        <v>17.639387639387639</v>
      </c>
      <c r="K368" s="815">
        <v>20.74</v>
      </c>
      <c r="L368" s="832">
        <v>52</v>
      </c>
      <c r="M368" s="832">
        <v>1058.2</v>
      </c>
      <c r="N368" s="815">
        <v>1</v>
      </c>
      <c r="O368" s="815">
        <v>20.350000000000001</v>
      </c>
      <c r="P368" s="832">
        <v>1800</v>
      </c>
      <c r="Q368" s="832">
        <v>37080</v>
      </c>
      <c r="R368" s="820">
        <v>35.040635040635038</v>
      </c>
      <c r="S368" s="833">
        <v>20.6</v>
      </c>
    </row>
    <row r="369" spans="1:19" ht="14.45" customHeight="1" x14ac:dyDescent="0.2">
      <c r="A369" s="814" t="s">
        <v>1512</v>
      </c>
      <c r="B369" s="815" t="s">
        <v>1513</v>
      </c>
      <c r="C369" s="815" t="s">
        <v>556</v>
      </c>
      <c r="D369" s="815" t="s">
        <v>794</v>
      </c>
      <c r="E369" s="815" t="s">
        <v>1517</v>
      </c>
      <c r="F369" s="815" t="s">
        <v>1554</v>
      </c>
      <c r="G369" s="815" t="s">
        <v>1555</v>
      </c>
      <c r="H369" s="832"/>
      <c r="I369" s="832"/>
      <c r="J369" s="815"/>
      <c r="K369" s="815"/>
      <c r="L369" s="832">
        <v>1730</v>
      </c>
      <c r="M369" s="832">
        <v>33043</v>
      </c>
      <c r="N369" s="815">
        <v>1</v>
      </c>
      <c r="O369" s="815">
        <v>19.100000000000001</v>
      </c>
      <c r="P369" s="832"/>
      <c r="Q369" s="832"/>
      <c r="R369" s="820"/>
      <c r="S369" s="833"/>
    </row>
    <row r="370" spans="1:19" ht="14.45" customHeight="1" x14ac:dyDescent="0.2">
      <c r="A370" s="814" t="s">
        <v>1512</v>
      </c>
      <c r="B370" s="815" t="s">
        <v>1513</v>
      </c>
      <c r="C370" s="815" t="s">
        <v>556</v>
      </c>
      <c r="D370" s="815" t="s">
        <v>794</v>
      </c>
      <c r="E370" s="815" t="s">
        <v>1564</v>
      </c>
      <c r="F370" s="815" t="s">
        <v>1565</v>
      </c>
      <c r="G370" s="815" t="s">
        <v>1566</v>
      </c>
      <c r="H370" s="832">
        <v>1</v>
      </c>
      <c r="I370" s="832">
        <v>37</v>
      </c>
      <c r="J370" s="815"/>
      <c r="K370" s="815">
        <v>37</v>
      </c>
      <c r="L370" s="832"/>
      <c r="M370" s="832"/>
      <c r="N370" s="815"/>
      <c r="O370" s="815"/>
      <c r="P370" s="832"/>
      <c r="Q370" s="832"/>
      <c r="R370" s="820"/>
      <c r="S370" s="833"/>
    </row>
    <row r="371" spans="1:19" ht="14.45" customHeight="1" x14ac:dyDescent="0.2">
      <c r="A371" s="814" t="s">
        <v>1512</v>
      </c>
      <c r="B371" s="815" t="s">
        <v>1513</v>
      </c>
      <c r="C371" s="815" t="s">
        <v>556</v>
      </c>
      <c r="D371" s="815" t="s">
        <v>794</v>
      </c>
      <c r="E371" s="815" t="s">
        <v>1564</v>
      </c>
      <c r="F371" s="815" t="s">
        <v>1569</v>
      </c>
      <c r="G371" s="815" t="s">
        <v>1570</v>
      </c>
      <c r="H371" s="832"/>
      <c r="I371" s="832"/>
      <c r="J371" s="815"/>
      <c r="K371" s="815"/>
      <c r="L371" s="832"/>
      <c r="M371" s="832"/>
      <c r="N371" s="815"/>
      <c r="O371" s="815"/>
      <c r="P371" s="832">
        <v>19</v>
      </c>
      <c r="Q371" s="832">
        <v>3420</v>
      </c>
      <c r="R371" s="820"/>
      <c r="S371" s="833">
        <v>180</v>
      </c>
    </row>
    <row r="372" spans="1:19" ht="14.45" customHeight="1" x14ac:dyDescent="0.2">
      <c r="A372" s="814" t="s">
        <v>1512</v>
      </c>
      <c r="B372" s="815" t="s">
        <v>1513</v>
      </c>
      <c r="C372" s="815" t="s">
        <v>556</v>
      </c>
      <c r="D372" s="815" t="s">
        <v>794</v>
      </c>
      <c r="E372" s="815" t="s">
        <v>1564</v>
      </c>
      <c r="F372" s="815" t="s">
        <v>1583</v>
      </c>
      <c r="G372" s="815" t="s">
        <v>1584</v>
      </c>
      <c r="H372" s="832">
        <v>1</v>
      </c>
      <c r="I372" s="832">
        <v>1432</v>
      </c>
      <c r="J372" s="815"/>
      <c r="K372" s="815">
        <v>1432</v>
      </c>
      <c r="L372" s="832"/>
      <c r="M372" s="832"/>
      <c r="N372" s="815"/>
      <c r="O372" s="815"/>
      <c r="P372" s="832"/>
      <c r="Q372" s="832"/>
      <c r="R372" s="820"/>
      <c r="S372" s="833"/>
    </row>
    <row r="373" spans="1:19" ht="14.45" customHeight="1" x14ac:dyDescent="0.2">
      <c r="A373" s="814" t="s">
        <v>1512</v>
      </c>
      <c r="B373" s="815" t="s">
        <v>1513</v>
      </c>
      <c r="C373" s="815" t="s">
        <v>556</v>
      </c>
      <c r="D373" s="815" t="s">
        <v>794</v>
      </c>
      <c r="E373" s="815" t="s">
        <v>1564</v>
      </c>
      <c r="F373" s="815" t="s">
        <v>1585</v>
      </c>
      <c r="G373" s="815" t="s">
        <v>1586</v>
      </c>
      <c r="H373" s="832"/>
      <c r="I373" s="832"/>
      <c r="J373" s="815"/>
      <c r="K373" s="815"/>
      <c r="L373" s="832">
        <v>1</v>
      </c>
      <c r="M373" s="832">
        <v>1920</v>
      </c>
      <c r="N373" s="815">
        <v>1</v>
      </c>
      <c r="O373" s="815">
        <v>1920</v>
      </c>
      <c r="P373" s="832">
        <v>1</v>
      </c>
      <c r="Q373" s="832">
        <v>1925</v>
      </c>
      <c r="R373" s="820">
        <v>1.0026041666666667</v>
      </c>
      <c r="S373" s="833">
        <v>1925</v>
      </c>
    </row>
    <row r="374" spans="1:19" ht="14.45" customHeight="1" x14ac:dyDescent="0.2">
      <c r="A374" s="814" t="s">
        <v>1512</v>
      </c>
      <c r="B374" s="815" t="s">
        <v>1513</v>
      </c>
      <c r="C374" s="815" t="s">
        <v>556</v>
      </c>
      <c r="D374" s="815" t="s">
        <v>794</v>
      </c>
      <c r="E374" s="815" t="s">
        <v>1564</v>
      </c>
      <c r="F374" s="815" t="s">
        <v>1589</v>
      </c>
      <c r="G374" s="815" t="s">
        <v>1590</v>
      </c>
      <c r="H374" s="832"/>
      <c r="I374" s="832"/>
      <c r="J374" s="815"/>
      <c r="K374" s="815"/>
      <c r="L374" s="832"/>
      <c r="M374" s="832"/>
      <c r="N374" s="815"/>
      <c r="O374" s="815"/>
      <c r="P374" s="832">
        <v>4</v>
      </c>
      <c r="Q374" s="832">
        <v>2748</v>
      </c>
      <c r="R374" s="820"/>
      <c r="S374" s="833">
        <v>687</v>
      </c>
    </row>
    <row r="375" spans="1:19" ht="14.45" customHeight="1" x14ac:dyDescent="0.2">
      <c r="A375" s="814" t="s">
        <v>1512</v>
      </c>
      <c r="B375" s="815" t="s">
        <v>1513</v>
      </c>
      <c r="C375" s="815" t="s">
        <v>556</v>
      </c>
      <c r="D375" s="815" t="s">
        <v>794</v>
      </c>
      <c r="E375" s="815" t="s">
        <v>1564</v>
      </c>
      <c r="F375" s="815" t="s">
        <v>1591</v>
      </c>
      <c r="G375" s="815" t="s">
        <v>1592</v>
      </c>
      <c r="H375" s="832">
        <v>1</v>
      </c>
      <c r="I375" s="832">
        <v>717</v>
      </c>
      <c r="J375" s="815"/>
      <c r="K375" s="815">
        <v>717</v>
      </c>
      <c r="L375" s="832"/>
      <c r="M375" s="832"/>
      <c r="N375" s="815"/>
      <c r="O375" s="815"/>
      <c r="P375" s="832"/>
      <c r="Q375" s="832"/>
      <c r="R375" s="820"/>
      <c r="S375" s="833"/>
    </row>
    <row r="376" spans="1:19" ht="14.45" customHeight="1" x14ac:dyDescent="0.2">
      <c r="A376" s="814" t="s">
        <v>1512</v>
      </c>
      <c r="B376" s="815" t="s">
        <v>1513</v>
      </c>
      <c r="C376" s="815" t="s">
        <v>556</v>
      </c>
      <c r="D376" s="815" t="s">
        <v>794</v>
      </c>
      <c r="E376" s="815" t="s">
        <v>1564</v>
      </c>
      <c r="F376" s="815" t="s">
        <v>1595</v>
      </c>
      <c r="G376" s="815" t="s">
        <v>1596</v>
      </c>
      <c r="H376" s="832">
        <v>9</v>
      </c>
      <c r="I376" s="832">
        <v>16434</v>
      </c>
      <c r="J376" s="815">
        <v>0.74795193883123978</v>
      </c>
      <c r="K376" s="815">
        <v>1826</v>
      </c>
      <c r="L376" s="832">
        <v>12</v>
      </c>
      <c r="M376" s="832">
        <v>21972</v>
      </c>
      <c r="N376" s="815">
        <v>1</v>
      </c>
      <c r="O376" s="815">
        <v>1831</v>
      </c>
      <c r="P376" s="832">
        <v>27</v>
      </c>
      <c r="Q376" s="832">
        <v>49545</v>
      </c>
      <c r="R376" s="820">
        <v>2.2549153468050247</v>
      </c>
      <c r="S376" s="833">
        <v>1835</v>
      </c>
    </row>
    <row r="377" spans="1:19" ht="14.45" customHeight="1" x14ac:dyDescent="0.2">
      <c r="A377" s="814" t="s">
        <v>1512</v>
      </c>
      <c r="B377" s="815" t="s">
        <v>1513</v>
      </c>
      <c r="C377" s="815" t="s">
        <v>556</v>
      </c>
      <c r="D377" s="815" t="s">
        <v>794</v>
      </c>
      <c r="E377" s="815" t="s">
        <v>1564</v>
      </c>
      <c r="F377" s="815" t="s">
        <v>1597</v>
      </c>
      <c r="G377" s="815" t="s">
        <v>1598</v>
      </c>
      <c r="H377" s="832">
        <v>3</v>
      </c>
      <c r="I377" s="832">
        <v>1290</v>
      </c>
      <c r="J377" s="815"/>
      <c r="K377" s="815">
        <v>430</v>
      </c>
      <c r="L377" s="832"/>
      <c r="M377" s="832"/>
      <c r="N377" s="815"/>
      <c r="O377" s="815"/>
      <c r="P377" s="832">
        <v>1</v>
      </c>
      <c r="Q377" s="832">
        <v>433</v>
      </c>
      <c r="R377" s="820"/>
      <c r="S377" s="833">
        <v>433</v>
      </c>
    </row>
    <row r="378" spans="1:19" ht="14.45" customHeight="1" x14ac:dyDescent="0.2">
      <c r="A378" s="814" t="s">
        <v>1512</v>
      </c>
      <c r="B378" s="815" t="s">
        <v>1513</v>
      </c>
      <c r="C378" s="815" t="s">
        <v>556</v>
      </c>
      <c r="D378" s="815" t="s">
        <v>794</v>
      </c>
      <c r="E378" s="815" t="s">
        <v>1564</v>
      </c>
      <c r="F378" s="815" t="s">
        <v>1599</v>
      </c>
      <c r="G378" s="815" t="s">
        <v>1600</v>
      </c>
      <c r="H378" s="832">
        <v>6</v>
      </c>
      <c r="I378" s="832">
        <v>21132</v>
      </c>
      <c r="J378" s="815">
        <v>5.9813189923577692</v>
      </c>
      <c r="K378" s="815">
        <v>3522</v>
      </c>
      <c r="L378" s="832">
        <v>1</v>
      </c>
      <c r="M378" s="832">
        <v>3533</v>
      </c>
      <c r="N378" s="815">
        <v>1</v>
      </c>
      <c r="O378" s="815">
        <v>3533</v>
      </c>
      <c r="P378" s="832">
        <v>12</v>
      </c>
      <c r="Q378" s="832">
        <v>42516</v>
      </c>
      <c r="R378" s="820">
        <v>12.033965468440419</v>
      </c>
      <c r="S378" s="833">
        <v>3543</v>
      </c>
    </row>
    <row r="379" spans="1:19" ht="14.45" customHeight="1" x14ac:dyDescent="0.2">
      <c r="A379" s="814" t="s">
        <v>1512</v>
      </c>
      <c r="B379" s="815" t="s">
        <v>1513</v>
      </c>
      <c r="C379" s="815" t="s">
        <v>556</v>
      </c>
      <c r="D379" s="815" t="s">
        <v>794</v>
      </c>
      <c r="E379" s="815" t="s">
        <v>1564</v>
      </c>
      <c r="F379" s="815" t="s">
        <v>1603</v>
      </c>
      <c r="G379" s="815" t="s">
        <v>1604</v>
      </c>
      <c r="H379" s="832"/>
      <c r="I379" s="832"/>
      <c r="J379" s="815"/>
      <c r="K379" s="815"/>
      <c r="L379" s="832"/>
      <c r="M379" s="832"/>
      <c r="N379" s="815"/>
      <c r="O379" s="815"/>
      <c r="P379" s="832">
        <v>22</v>
      </c>
      <c r="Q379" s="832">
        <v>733.32999999999993</v>
      </c>
      <c r="R379" s="820"/>
      <c r="S379" s="833">
        <v>33.333181818181814</v>
      </c>
    </row>
    <row r="380" spans="1:19" ht="14.45" customHeight="1" x14ac:dyDescent="0.2">
      <c r="A380" s="814" t="s">
        <v>1512</v>
      </c>
      <c r="B380" s="815" t="s">
        <v>1513</v>
      </c>
      <c r="C380" s="815" t="s">
        <v>556</v>
      </c>
      <c r="D380" s="815" t="s">
        <v>794</v>
      </c>
      <c r="E380" s="815" t="s">
        <v>1564</v>
      </c>
      <c r="F380" s="815" t="s">
        <v>1605</v>
      </c>
      <c r="G380" s="815" t="s">
        <v>1606</v>
      </c>
      <c r="H380" s="832"/>
      <c r="I380" s="832"/>
      <c r="J380" s="815"/>
      <c r="K380" s="815"/>
      <c r="L380" s="832"/>
      <c r="M380" s="832"/>
      <c r="N380" s="815"/>
      <c r="O380" s="815"/>
      <c r="P380" s="832">
        <v>19</v>
      </c>
      <c r="Q380" s="832">
        <v>722</v>
      </c>
      <c r="R380" s="820"/>
      <c r="S380" s="833">
        <v>38</v>
      </c>
    </row>
    <row r="381" spans="1:19" ht="14.45" customHeight="1" x14ac:dyDescent="0.2">
      <c r="A381" s="814" t="s">
        <v>1512</v>
      </c>
      <c r="B381" s="815" t="s">
        <v>1513</v>
      </c>
      <c r="C381" s="815" t="s">
        <v>556</v>
      </c>
      <c r="D381" s="815" t="s">
        <v>794</v>
      </c>
      <c r="E381" s="815" t="s">
        <v>1564</v>
      </c>
      <c r="F381" s="815" t="s">
        <v>1609</v>
      </c>
      <c r="G381" s="815" t="s">
        <v>1610</v>
      </c>
      <c r="H381" s="832">
        <v>1</v>
      </c>
      <c r="I381" s="832">
        <v>438</v>
      </c>
      <c r="J381" s="815"/>
      <c r="K381" s="815">
        <v>438</v>
      </c>
      <c r="L381" s="832"/>
      <c r="M381" s="832"/>
      <c r="N381" s="815"/>
      <c r="O381" s="815"/>
      <c r="P381" s="832">
        <v>1</v>
      </c>
      <c r="Q381" s="832">
        <v>440</v>
      </c>
      <c r="R381" s="820"/>
      <c r="S381" s="833">
        <v>440</v>
      </c>
    </row>
    <row r="382" spans="1:19" ht="14.45" customHeight="1" x14ac:dyDescent="0.2">
      <c r="A382" s="814" t="s">
        <v>1512</v>
      </c>
      <c r="B382" s="815" t="s">
        <v>1513</v>
      </c>
      <c r="C382" s="815" t="s">
        <v>556</v>
      </c>
      <c r="D382" s="815" t="s">
        <v>794</v>
      </c>
      <c r="E382" s="815" t="s">
        <v>1564</v>
      </c>
      <c r="F382" s="815" t="s">
        <v>1611</v>
      </c>
      <c r="G382" s="815" t="s">
        <v>1612</v>
      </c>
      <c r="H382" s="832">
        <v>3</v>
      </c>
      <c r="I382" s="832">
        <v>4029</v>
      </c>
      <c r="J382" s="815">
        <v>0.74777282850779514</v>
      </c>
      <c r="K382" s="815">
        <v>1343</v>
      </c>
      <c r="L382" s="832">
        <v>4</v>
      </c>
      <c r="M382" s="832">
        <v>5388</v>
      </c>
      <c r="N382" s="815">
        <v>1</v>
      </c>
      <c r="O382" s="815">
        <v>1347</v>
      </c>
      <c r="P382" s="832">
        <v>11</v>
      </c>
      <c r="Q382" s="832">
        <v>14861</v>
      </c>
      <c r="R382" s="820">
        <v>2.7581662954714181</v>
      </c>
      <c r="S382" s="833">
        <v>1351</v>
      </c>
    </row>
    <row r="383" spans="1:19" ht="14.45" customHeight="1" x14ac:dyDescent="0.2">
      <c r="A383" s="814" t="s">
        <v>1512</v>
      </c>
      <c r="B383" s="815" t="s">
        <v>1513</v>
      </c>
      <c r="C383" s="815" t="s">
        <v>556</v>
      </c>
      <c r="D383" s="815" t="s">
        <v>794</v>
      </c>
      <c r="E383" s="815" t="s">
        <v>1564</v>
      </c>
      <c r="F383" s="815" t="s">
        <v>1613</v>
      </c>
      <c r="G383" s="815" t="s">
        <v>1614</v>
      </c>
      <c r="H383" s="832"/>
      <c r="I383" s="832"/>
      <c r="J383" s="815"/>
      <c r="K383" s="815"/>
      <c r="L383" s="832"/>
      <c r="M383" s="832"/>
      <c r="N383" s="815"/>
      <c r="O383" s="815"/>
      <c r="P383" s="832">
        <v>4</v>
      </c>
      <c r="Q383" s="832">
        <v>2056</v>
      </c>
      <c r="R383" s="820"/>
      <c r="S383" s="833">
        <v>514</v>
      </c>
    </row>
    <row r="384" spans="1:19" ht="14.45" customHeight="1" x14ac:dyDescent="0.2">
      <c r="A384" s="814" t="s">
        <v>1512</v>
      </c>
      <c r="B384" s="815" t="s">
        <v>1513</v>
      </c>
      <c r="C384" s="815" t="s">
        <v>556</v>
      </c>
      <c r="D384" s="815" t="s">
        <v>794</v>
      </c>
      <c r="E384" s="815" t="s">
        <v>1564</v>
      </c>
      <c r="F384" s="815" t="s">
        <v>1617</v>
      </c>
      <c r="G384" s="815" t="s">
        <v>1618</v>
      </c>
      <c r="H384" s="832"/>
      <c r="I384" s="832"/>
      <c r="J384" s="815"/>
      <c r="K384" s="815"/>
      <c r="L384" s="832">
        <v>2</v>
      </c>
      <c r="M384" s="832">
        <v>5316</v>
      </c>
      <c r="N384" s="815">
        <v>1</v>
      </c>
      <c r="O384" s="815">
        <v>2658</v>
      </c>
      <c r="P384" s="832"/>
      <c r="Q384" s="832"/>
      <c r="R384" s="820"/>
      <c r="S384" s="833"/>
    </row>
    <row r="385" spans="1:19" ht="14.45" customHeight="1" x14ac:dyDescent="0.2">
      <c r="A385" s="814" t="s">
        <v>1512</v>
      </c>
      <c r="B385" s="815" t="s">
        <v>1513</v>
      </c>
      <c r="C385" s="815" t="s">
        <v>556</v>
      </c>
      <c r="D385" s="815" t="s">
        <v>794</v>
      </c>
      <c r="E385" s="815" t="s">
        <v>1564</v>
      </c>
      <c r="F385" s="815" t="s">
        <v>1619</v>
      </c>
      <c r="G385" s="815" t="s">
        <v>1620</v>
      </c>
      <c r="H385" s="832"/>
      <c r="I385" s="832"/>
      <c r="J385" s="815"/>
      <c r="K385" s="815"/>
      <c r="L385" s="832"/>
      <c r="M385" s="832"/>
      <c r="N385" s="815"/>
      <c r="O385" s="815"/>
      <c r="P385" s="832">
        <v>3</v>
      </c>
      <c r="Q385" s="832">
        <v>1080</v>
      </c>
      <c r="R385" s="820"/>
      <c r="S385" s="833">
        <v>360</v>
      </c>
    </row>
    <row r="386" spans="1:19" ht="14.45" customHeight="1" x14ac:dyDescent="0.2">
      <c r="A386" s="814" t="s">
        <v>1512</v>
      </c>
      <c r="B386" s="815" t="s">
        <v>1513</v>
      </c>
      <c r="C386" s="815" t="s">
        <v>556</v>
      </c>
      <c r="D386" s="815" t="s">
        <v>794</v>
      </c>
      <c r="E386" s="815" t="s">
        <v>1564</v>
      </c>
      <c r="F386" s="815" t="s">
        <v>1625</v>
      </c>
      <c r="G386" s="815" t="s">
        <v>1626</v>
      </c>
      <c r="H386" s="832"/>
      <c r="I386" s="832"/>
      <c r="J386" s="815"/>
      <c r="K386" s="815"/>
      <c r="L386" s="832">
        <v>1</v>
      </c>
      <c r="M386" s="832">
        <v>527</v>
      </c>
      <c r="N386" s="815">
        <v>1</v>
      </c>
      <c r="O386" s="815">
        <v>527</v>
      </c>
      <c r="P386" s="832"/>
      <c r="Q386" s="832"/>
      <c r="R386" s="820"/>
      <c r="S386" s="833"/>
    </row>
    <row r="387" spans="1:19" ht="14.45" customHeight="1" x14ac:dyDescent="0.2">
      <c r="A387" s="814" t="s">
        <v>1512</v>
      </c>
      <c r="B387" s="815" t="s">
        <v>1513</v>
      </c>
      <c r="C387" s="815" t="s">
        <v>562</v>
      </c>
      <c r="D387" s="815" t="s">
        <v>789</v>
      </c>
      <c r="E387" s="815" t="s">
        <v>1514</v>
      </c>
      <c r="F387" s="815" t="s">
        <v>1645</v>
      </c>
      <c r="G387" s="815" t="s">
        <v>1646</v>
      </c>
      <c r="H387" s="832">
        <v>23.58</v>
      </c>
      <c r="I387" s="832">
        <v>42883.909999999996</v>
      </c>
      <c r="J387" s="815">
        <v>12.743270870849454</v>
      </c>
      <c r="K387" s="815">
        <v>1818.6560644614081</v>
      </c>
      <c r="L387" s="832">
        <v>1.85</v>
      </c>
      <c r="M387" s="832">
        <v>3365.22</v>
      </c>
      <c r="N387" s="815">
        <v>1</v>
      </c>
      <c r="O387" s="815">
        <v>1819.0378378378377</v>
      </c>
      <c r="P387" s="832"/>
      <c r="Q387" s="832"/>
      <c r="R387" s="820"/>
      <c r="S387" s="833"/>
    </row>
    <row r="388" spans="1:19" ht="14.45" customHeight="1" x14ac:dyDescent="0.2">
      <c r="A388" s="814" t="s">
        <v>1512</v>
      </c>
      <c r="B388" s="815" t="s">
        <v>1513</v>
      </c>
      <c r="C388" s="815" t="s">
        <v>562</v>
      </c>
      <c r="D388" s="815" t="s">
        <v>789</v>
      </c>
      <c r="E388" s="815" t="s">
        <v>1514</v>
      </c>
      <c r="F388" s="815" t="s">
        <v>1649</v>
      </c>
      <c r="G388" s="815" t="s">
        <v>1646</v>
      </c>
      <c r="H388" s="832"/>
      <c r="I388" s="832"/>
      <c r="J388" s="815"/>
      <c r="K388" s="815"/>
      <c r="L388" s="832">
        <v>18.399999999999999</v>
      </c>
      <c r="M388" s="832">
        <v>12061.56</v>
      </c>
      <c r="N388" s="815">
        <v>1</v>
      </c>
      <c r="O388" s="815">
        <v>655.51956521739135</v>
      </c>
      <c r="P388" s="832">
        <v>1.5499999999999998</v>
      </c>
      <c r="Q388" s="832">
        <v>1016.05</v>
      </c>
      <c r="R388" s="820">
        <v>8.4238688859484184E-2</v>
      </c>
      <c r="S388" s="833">
        <v>655.51612903225816</v>
      </c>
    </row>
    <row r="389" spans="1:19" ht="14.45" customHeight="1" x14ac:dyDescent="0.2">
      <c r="A389" s="814" t="s">
        <v>1512</v>
      </c>
      <c r="B389" s="815" t="s">
        <v>1513</v>
      </c>
      <c r="C389" s="815" t="s">
        <v>562</v>
      </c>
      <c r="D389" s="815" t="s">
        <v>789</v>
      </c>
      <c r="E389" s="815" t="s">
        <v>1517</v>
      </c>
      <c r="F389" s="815" t="s">
        <v>1651</v>
      </c>
      <c r="G389" s="815" t="s">
        <v>1652</v>
      </c>
      <c r="H389" s="832">
        <v>13356</v>
      </c>
      <c r="I389" s="832">
        <v>456641.64</v>
      </c>
      <c r="J389" s="815">
        <v>1.1243759617634752</v>
      </c>
      <c r="K389" s="815">
        <v>34.19</v>
      </c>
      <c r="L389" s="832">
        <v>11952</v>
      </c>
      <c r="M389" s="832">
        <v>406128.96</v>
      </c>
      <c r="N389" s="815">
        <v>1</v>
      </c>
      <c r="O389" s="815">
        <v>33.980000000000004</v>
      </c>
      <c r="P389" s="832">
        <v>12855</v>
      </c>
      <c r="Q389" s="832">
        <v>438729.08</v>
      </c>
      <c r="R389" s="820">
        <v>1.0802703653539014</v>
      </c>
      <c r="S389" s="833">
        <v>34.129061065733183</v>
      </c>
    </row>
    <row r="390" spans="1:19" ht="14.45" customHeight="1" x14ac:dyDescent="0.2">
      <c r="A390" s="814" t="s">
        <v>1512</v>
      </c>
      <c r="B390" s="815" t="s">
        <v>1513</v>
      </c>
      <c r="C390" s="815" t="s">
        <v>562</v>
      </c>
      <c r="D390" s="815" t="s">
        <v>789</v>
      </c>
      <c r="E390" s="815" t="s">
        <v>1517</v>
      </c>
      <c r="F390" s="815" t="s">
        <v>1653</v>
      </c>
      <c r="G390" s="815" t="s">
        <v>1654</v>
      </c>
      <c r="H390" s="832"/>
      <c r="I390" s="832"/>
      <c r="J390" s="815"/>
      <c r="K390" s="815"/>
      <c r="L390" s="832">
        <v>1549</v>
      </c>
      <c r="M390" s="832">
        <v>79277.820000000007</v>
      </c>
      <c r="N390" s="815">
        <v>1</v>
      </c>
      <c r="O390" s="815">
        <v>51.180000000000007</v>
      </c>
      <c r="P390" s="832"/>
      <c r="Q390" s="832"/>
      <c r="R390" s="820"/>
      <c r="S390" s="833"/>
    </row>
    <row r="391" spans="1:19" ht="14.45" customHeight="1" x14ac:dyDescent="0.2">
      <c r="A391" s="814" t="s">
        <v>1512</v>
      </c>
      <c r="B391" s="815" t="s">
        <v>1513</v>
      </c>
      <c r="C391" s="815" t="s">
        <v>562</v>
      </c>
      <c r="D391" s="815" t="s">
        <v>789</v>
      </c>
      <c r="E391" s="815" t="s">
        <v>1564</v>
      </c>
      <c r="F391" s="815" t="s">
        <v>1657</v>
      </c>
      <c r="G391" s="815" t="s">
        <v>1658</v>
      </c>
      <c r="H391" s="832">
        <v>53</v>
      </c>
      <c r="I391" s="832">
        <v>768977</v>
      </c>
      <c r="J391" s="815">
        <v>1.0595618325869789</v>
      </c>
      <c r="K391" s="815">
        <v>14509</v>
      </c>
      <c r="L391" s="832">
        <v>50</v>
      </c>
      <c r="M391" s="832">
        <v>725750</v>
      </c>
      <c r="N391" s="815">
        <v>1</v>
      </c>
      <c r="O391" s="815">
        <v>14515</v>
      </c>
      <c r="P391" s="832">
        <v>46</v>
      </c>
      <c r="Q391" s="832">
        <v>667966</v>
      </c>
      <c r="R391" s="820">
        <v>0.92038029624526352</v>
      </c>
      <c r="S391" s="833">
        <v>14521</v>
      </c>
    </row>
    <row r="392" spans="1:19" ht="14.45" customHeight="1" x14ac:dyDescent="0.2">
      <c r="A392" s="814" t="s">
        <v>1512</v>
      </c>
      <c r="B392" s="815" t="s">
        <v>1513</v>
      </c>
      <c r="C392" s="815" t="s">
        <v>562</v>
      </c>
      <c r="D392" s="815" t="s">
        <v>790</v>
      </c>
      <c r="E392" s="815" t="s">
        <v>1514</v>
      </c>
      <c r="F392" s="815" t="s">
        <v>1645</v>
      </c>
      <c r="G392" s="815" t="s">
        <v>1646</v>
      </c>
      <c r="H392" s="832">
        <v>173.35000000000002</v>
      </c>
      <c r="I392" s="832">
        <v>315331.01</v>
      </c>
      <c r="J392" s="815">
        <v>96.305450358552122</v>
      </c>
      <c r="K392" s="815">
        <v>1819.0424574560136</v>
      </c>
      <c r="L392" s="832">
        <v>1.8</v>
      </c>
      <c r="M392" s="832">
        <v>3274.2799999999997</v>
      </c>
      <c r="N392" s="815">
        <v>1</v>
      </c>
      <c r="O392" s="815">
        <v>1819.0444444444443</v>
      </c>
      <c r="P392" s="832"/>
      <c r="Q392" s="832"/>
      <c r="R392" s="820"/>
      <c r="S392" s="833"/>
    </row>
    <row r="393" spans="1:19" ht="14.45" customHeight="1" x14ac:dyDescent="0.2">
      <c r="A393" s="814" t="s">
        <v>1512</v>
      </c>
      <c r="B393" s="815" t="s">
        <v>1513</v>
      </c>
      <c r="C393" s="815" t="s">
        <v>562</v>
      </c>
      <c r="D393" s="815" t="s">
        <v>790</v>
      </c>
      <c r="E393" s="815" t="s">
        <v>1514</v>
      </c>
      <c r="F393" s="815" t="s">
        <v>1647</v>
      </c>
      <c r="G393" s="815" t="s">
        <v>1648</v>
      </c>
      <c r="H393" s="832"/>
      <c r="I393" s="832"/>
      <c r="J393" s="815"/>
      <c r="K393" s="815"/>
      <c r="L393" s="832"/>
      <c r="M393" s="832"/>
      <c r="N393" s="815"/>
      <c r="O393" s="815"/>
      <c r="P393" s="832">
        <v>0.05</v>
      </c>
      <c r="Q393" s="832">
        <v>35.909999999999997</v>
      </c>
      <c r="R393" s="820"/>
      <c r="S393" s="833">
        <v>718.19999999999993</v>
      </c>
    </row>
    <row r="394" spans="1:19" ht="14.45" customHeight="1" x14ac:dyDescent="0.2">
      <c r="A394" s="814" t="s">
        <v>1512</v>
      </c>
      <c r="B394" s="815" t="s">
        <v>1513</v>
      </c>
      <c r="C394" s="815" t="s">
        <v>562</v>
      </c>
      <c r="D394" s="815" t="s">
        <v>790</v>
      </c>
      <c r="E394" s="815" t="s">
        <v>1514</v>
      </c>
      <c r="F394" s="815" t="s">
        <v>1649</v>
      </c>
      <c r="G394" s="815" t="s">
        <v>1646</v>
      </c>
      <c r="H394" s="832"/>
      <c r="I394" s="832"/>
      <c r="J394" s="815"/>
      <c r="K394" s="815"/>
      <c r="L394" s="832">
        <v>139.08999999999989</v>
      </c>
      <c r="M394" s="832">
        <v>91178.230000000025</v>
      </c>
      <c r="N394" s="815">
        <v>1</v>
      </c>
      <c r="O394" s="815">
        <v>655.53404270616215</v>
      </c>
      <c r="P394" s="832">
        <v>10.819999999999999</v>
      </c>
      <c r="Q394" s="832">
        <v>7094.6999999999989</v>
      </c>
      <c r="R394" s="820">
        <v>7.7811337201873707E-2</v>
      </c>
      <c r="S394" s="833">
        <v>655.70240295748613</v>
      </c>
    </row>
    <row r="395" spans="1:19" ht="14.45" customHeight="1" x14ac:dyDescent="0.2">
      <c r="A395" s="814" t="s">
        <v>1512</v>
      </c>
      <c r="B395" s="815" t="s">
        <v>1513</v>
      </c>
      <c r="C395" s="815" t="s">
        <v>562</v>
      </c>
      <c r="D395" s="815" t="s">
        <v>790</v>
      </c>
      <c r="E395" s="815" t="s">
        <v>1514</v>
      </c>
      <c r="F395" s="815" t="s">
        <v>1650</v>
      </c>
      <c r="G395" s="815" t="s">
        <v>1646</v>
      </c>
      <c r="H395" s="832"/>
      <c r="I395" s="832"/>
      <c r="J395" s="815"/>
      <c r="K395" s="815"/>
      <c r="L395" s="832">
        <v>0.38</v>
      </c>
      <c r="M395" s="832">
        <v>1244.8400000000001</v>
      </c>
      <c r="N395" s="815">
        <v>1</v>
      </c>
      <c r="O395" s="815">
        <v>3275.8947368421054</v>
      </c>
      <c r="P395" s="832">
        <v>0.34</v>
      </c>
      <c r="Q395" s="832">
        <v>1107.2600000000002</v>
      </c>
      <c r="R395" s="820">
        <v>0.88947977250088373</v>
      </c>
      <c r="S395" s="833">
        <v>3256.6470588235297</v>
      </c>
    </row>
    <row r="396" spans="1:19" ht="14.45" customHeight="1" x14ac:dyDescent="0.2">
      <c r="A396" s="814" t="s">
        <v>1512</v>
      </c>
      <c r="B396" s="815" t="s">
        <v>1513</v>
      </c>
      <c r="C396" s="815" t="s">
        <v>562</v>
      </c>
      <c r="D396" s="815" t="s">
        <v>790</v>
      </c>
      <c r="E396" s="815" t="s">
        <v>1517</v>
      </c>
      <c r="F396" s="815" t="s">
        <v>1651</v>
      </c>
      <c r="G396" s="815" t="s">
        <v>1652</v>
      </c>
      <c r="H396" s="832">
        <v>93469</v>
      </c>
      <c r="I396" s="832">
        <v>3195705.1099999989</v>
      </c>
      <c r="J396" s="815">
        <v>0.90876863329606006</v>
      </c>
      <c r="K396" s="815">
        <v>34.189999999999991</v>
      </c>
      <c r="L396" s="832">
        <v>103488</v>
      </c>
      <c r="M396" s="832">
        <v>3516522.2399999993</v>
      </c>
      <c r="N396" s="815">
        <v>1</v>
      </c>
      <c r="O396" s="815">
        <v>33.97999999999999</v>
      </c>
      <c r="P396" s="832">
        <v>111468</v>
      </c>
      <c r="Q396" s="832">
        <v>3804034.2400000007</v>
      </c>
      <c r="R396" s="820">
        <v>1.0817603246553054</v>
      </c>
      <c r="S396" s="833">
        <v>34.126693221372953</v>
      </c>
    </row>
    <row r="397" spans="1:19" ht="14.45" customHeight="1" x14ac:dyDescent="0.2">
      <c r="A397" s="814" t="s">
        <v>1512</v>
      </c>
      <c r="B397" s="815" t="s">
        <v>1513</v>
      </c>
      <c r="C397" s="815" t="s">
        <v>562</v>
      </c>
      <c r="D397" s="815" t="s">
        <v>790</v>
      </c>
      <c r="E397" s="815" t="s">
        <v>1517</v>
      </c>
      <c r="F397" s="815" t="s">
        <v>1653</v>
      </c>
      <c r="G397" s="815" t="s">
        <v>1654</v>
      </c>
      <c r="H397" s="832">
        <v>36</v>
      </c>
      <c r="I397" s="832">
        <v>2038.3199999999993</v>
      </c>
      <c r="J397" s="815">
        <v>4.142551978833133E-3</v>
      </c>
      <c r="K397" s="815">
        <v>56.619999999999976</v>
      </c>
      <c r="L397" s="832">
        <v>9614</v>
      </c>
      <c r="M397" s="832">
        <v>492044.52</v>
      </c>
      <c r="N397" s="815">
        <v>1</v>
      </c>
      <c r="O397" s="815">
        <v>51.18</v>
      </c>
      <c r="P397" s="832"/>
      <c r="Q397" s="832"/>
      <c r="R397" s="820"/>
      <c r="S397" s="833"/>
    </row>
    <row r="398" spans="1:19" ht="14.45" customHeight="1" x14ac:dyDescent="0.2">
      <c r="A398" s="814" t="s">
        <v>1512</v>
      </c>
      <c r="B398" s="815" t="s">
        <v>1513</v>
      </c>
      <c r="C398" s="815" t="s">
        <v>562</v>
      </c>
      <c r="D398" s="815" t="s">
        <v>790</v>
      </c>
      <c r="E398" s="815" t="s">
        <v>1517</v>
      </c>
      <c r="F398" s="815" t="s">
        <v>1655</v>
      </c>
      <c r="G398" s="815" t="s">
        <v>1656</v>
      </c>
      <c r="H398" s="832">
        <v>1081</v>
      </c>
      <c r="I398" s="832">
        <v>63368.22</v>
      </c>
      <c r="J398" s="815">
        <v>0.41504663265376307</v>
      </c>
      <c r="K398" s="815">
        <v>58.620000000000005</v>
      </c>
      <c r="L398" s="832">
        <v>2551</v>
      </c>
      <c r="M398" s="832">
        <v>152677.34999999998</v>
      </c>
      <c r="N398" s="815">
        <v>1</v>
      </c>
      <c r="O398" s="815">
        <v>59.849999999999994</v>
      </c>
      <c r="P398" s="832"/>
      <c r="Q398" s="832"/>
      <c r="R398" s="820"/>
      <c r="S398" s="833"/>
    </row>
    <row r="399" spans="1:19" ht="14.45" customHeight="1" x14ac:dyDescent="0.2">
      <c r="A399" s="814" t="s">
        <v>1512</v>
      </c>
      <c r="B399" s="815" t="s">
        <v>1513</v>
      </c>
      <c r="C399" s="815" t="s">
        <v>562</v>
      </c>
      <c r="D399" s="815" t="s">
        <v>790</v>
      </c>
      <c r="E399" s="815" t="s">
        <v>1564</v>
      </c>
      <c r="F399" s="815" t="s">
        <v>1657</v>
      </c>
      <c r="G399" s="815" t="s">
        <v>1658</v>
      </c>
      <c r="H399" s="832">
        <v>384</v>
      </c>
      <c r="I399" s="832">
        <v>5571456</v>
      </c>
      <c r="J399" s="815">
        <v>0.88646944030981722</v>
      </c>
      <c r="K399" s="815">
        <v>14509</v>
      </c>
      <c r="L399" s="832">
        <v>433</v>
      </c>
      <c r="M399" s="832">
        <v>6284995</v>
      </c>
      <c r="N399" s="815">
        <v>1</v>
      </c>
      <c r="O399" s="815">
        <v>14515</v>
      </c>
      <c r="P399" s="832">
        <v>430</v>
      </c>
      <c r="Q399" s="832">
        <v>6244030</v>
      </c>
      <c r="R399" s="820">
        <v>0.99348209505337715</v>
      </c>
      <c r="S399" s="833">
        <v>14521</v>
      </c>
    </row>
    <row r="400" spans="1:19" ht="14.45" customHeight="1" x14ac:dyDescent="0.2">
      <c r="A400" s="814" t="s">
        <v>1512</v>
      </c>
      <c r="B400" s="815" t="s">
        <v>1513</v>
      </c>
      <c r="C400" s="815" t="s">
        <v>562</v>
      </c>
      <c r="D400" s="815" t="s">
        <v>791</v>
      </c>
      <c r="E400" s="815" t="s">
        <v>1514</v>
      </c>
      <c r="F400" s="815" t="s">
        <v>1643</v>
      </c>
      <c r="G400" s="815" t="s">
        <v>1644</v>
      </c>
      <c r="H400" s="832"/>
      <c r="I400" s="832"/>
      <c r="J400" s="815"/>
      <c r="K400" s="815"/>
      <c r="L400" s="832">
        <v>0.6</v>
      </c>
      <c r="M400" s="832">
        <v>1205.79</v>
      </c>
      <c r="N400" s="815">
        <v>1</v>
      </c>
      <c r="O400" s="815">
        <v>2009.65</v>
      </c>
      <c r="P400" s="832"/>
      <c r="Q400" s="832"/>
      <c r="R400" s="820"/>
      <c r="S400" s="833"/>
    </row>
    <row r="401" spans="1:19" ht="14.45" customHeight="1" x14ac:dyDescent="0.2">
      <c r="A401" s="814" t="s">
        <v>1512</v>
      </c>
      <c r="B401" s="815" t="s">
        <v>1513</v>
      </c>
      <c r="C401" s="815" t="s">
        <v>562</v>
      </c>
      <c r="D401" s="815" t="s">
        <v>791</v>
      </c>
      <c r="E401" s="815" t="s">
        <v>1514</v>
      </c>
      <c r="F401" s="815" t="s">
        <v>1645</v>
      </c>
      <c r="G401" s="815" t="s">
        <v>1646</v>
      </c>
      <c r="H401" s="832">
        <v>16.350000000000001</v>
      </c>
      <c r="I401" s="832">
        <v>29741.340000000004</v>
      </c>
      <c r="J401" s="815"/>
      <c r="K401" s="815">
        <v>1819.0422018348625</v>
      </c>
      <c r="L401" s="832"/>
      <c r="M401" s="832"/>
      <c r="N401" s="815"/>
      <c r="O401" s="815"/>
      <c r="P401" s="832"/>
      <c r="Q401" s="832"/>
      <c r="R401" s="820"/>
      <c r="S401" s="833"/>
    </row>
    <row r="402" spans="1:19" ht="14.45" customHeight="1" x14ac:dyDescent="0.2">
      <c r="A402" s="814" t="s">
        <v>1512</v>
      </c>
      <c r="B402" s="815" t="s">
        <v>1513</v>
      </c>
      <c r="C402" s="815" t="s">
        <v>562</v>
      </c>
      <c r="D402" s="815" t="s">
        <v>791</v>
      </c>
      <c r="E402" s="815" t="s">
        <v>1514</v>
      </c>
      <c r="F402" s="815" t="s">
        <v>1649</v>
      </c>
      <c r="G402" s="815" t="s">
        <v>1646</v>
      </c>
      <c r="H402" s="832"/>
      <c r="I402" s="832"/>
      <c r="J402" s="815"/>
      <c r="K402" s="815"/>
      <c r="L402" s="832">
        <v>23.000000000000004</v>
      </c>
      <c r="M402" s="832">
        <v>15076.970000000003</v>
      </c>
      <c r="N402" s="815">
        <v>1</v>
      </c>
      <c r="O402" s="815">
        <v>655.52043478260873</v>
      </c>
      <c r="P402" s="832">
        <v>1.3</v>
      </c>
      <c r="Q402" s="832">
        <v>852.18</v>
      </c>
      <c r="R402" s="820">
        <v>5.6521966946939589E-2</v>
      </c>
      <c r="S402" s="833">
        <v>655.52307692307681</v>
      </c>
    </row>
    <row r="403" spans="1:19" ht="14.45" customHeight="1" x14ac:dyDescent="0.2">
      <c r="A403" s="814" t="s">
        <v>1512</v>
      </c>
      <c r="B403" s="815" t="s">
        <v>1513</v>
      </c>
      <c r="C403" s="815" t="s">
        <v>562</v>
      </c>
      <c r="D403" s="815" t="s">
        <v>791</v>
      </c>
      <c r="E403" s="815" t="s">
        <v>1514</v>
      </c>
      <c r="F403" s="815" t="s">
        <v>1650</v>
      </c>
      <c r="G403" s="815" t="s">
        <v>1646</v>
      </c>
      <c r="H403" s="832"/>
      <c r="I403" s="832"/>
      <c r="J403" s="815"/>
      <c r="K403" s="815"/>
      <c r="L403" s="832"/>
      <c r="M403" s="832"/>
      <c r="N403" s="815"/>
      <c r="O403" s="815"/>
      <c r="P403" s="832">
        <v>0.27</v>
      </c>
      <c r="Q403" s="832">
        <v>884.49</v>
      </c>
      <c r="R403" s="820"/>
      <c r="S403" s="833">
        <v>3275.8888888888887</v>
      </c>
    </row>
    <row r="404" spans="1:19" ht="14.45" customHeight="1" x14ac:dyDescent="0.2">
      <c r="A404" s="814" t="s">
        <v>1512</v>
      </c>
      <c r="B404" s="815" t="s">
        <v>1513</v>
      </c>
      <c r="C404" s="815" t="s">
        <v>562</v>
      </c>
      <c r="D404" s="815" t="s">
        <v>791</v>
      </c>
      <c r="E404" s="815" t="s">
        <v>1517</v>
      </c>
      <c r="F404" s="815" t="s">
        <v>1651</v>
      </c>
      <c r="G404" s="815" t="s">
        <v>1652</v>
      </c>
      <c r="H404" s="832">
        <v>10150</v>
      </c>
      <c r="I404" s="832">
        <v>347028.5</v>
      </c>
      <c r="J404" s="815">
        <v>0.71849782435193699</v>
      </c>
      <c r="K404" s="815">
        <v>34.19</v>
      </c>
      <c r="L404" s="832">
        <v>14214</v>
      </c>
      <c r="M404" s="832">
        <v>482991.72000000009</v>
      </c>
      <c r="N404" s="815">
        <v>1</v>
      </c>
      <c r="O404" s="815">
        <v>33.980000000000004</v>
      </c>
      <c r="P404" s="832">
        <v>19351</v>
      </c>
      <c r="Q404" s="832">
        <v>660359.87999999989</v>
      </c>
      <c r="R404" s="820">
        <v>1.3672281586939001</v>
      </c>
      <c r="S404" s="833">
        <v>34.125361996796023</v>
      </c>
    </row>
    <row r="405" spans="1:19" ht="14.45" customHeight="1" x14ac:dyDescent="0.2">
      <c r="A405" s="814" t="s">
        <v>1512</v>
      </c>
      <c r="B405" s="815" t="s">
        <v>1513</v>
      </c>
      <c r="C405" s="815" t="s">
        <v>562</v>
      </c>
      <c r="D405" s="815" t="s">
        <v>791</v>
      </c>
      <c r="E405" s="815" t="s">
        <v>1517</v>
      </c>
      <c r="F405" s="815" t="s">
        <v>1653</v>
      </c>
      <c r="G405" s="815" t="s">
        <v>1654</v>
      </c>
      <c r="H405" s="832"/>
      <c r="I405" s="832"/>
      <c r="J405" s="815"/>
      <c r="K405" s="815"/>
      <c r="L405" s="832">
        <v>673</v>
      </c>
      <c r="M405" s="832">
        <v>34444.14</v>
      </c>
      <c r="N405" s="815">
        <v>1</v>
      </c>
      <c r="O405" s="815">
        <v>51.18</v>
      </c>
      <c r="P405" s="832">
        <v>865</v>
      </c>
      <c r="Q405" s="832">
        <v>63603.45</v>
      </c>
      <c r="R405" s="820">
        <v>1.8465680954728438</v>
      </c>
      <c r="S405" s="833">
        <v>73.53</v>
      </c>
    </row>
    <row r="406" spans="1:19" ht="14.45" customHeight="1" x14ac:dyDescent="0.2">
      <c r="A406" s="814" t="s">
        <v>1512</v>
      </c>
      <c r="B406" s="815" t="s">
        <v>1513</v>
      </c>
      <c r="C406" s="815" t="s">
        <v>562</v>
      </c>
      <c r="D406" s="815" t="s">
        <v>791</v>
      </c>
      <c r="E406" s="815" t="s">
        <v>1564</v>
      </c>
      <c r="F406" s="815" t="s">
        <v>1657</v>
      </c>
      <c r="G406" s="815" t="s">
        <v>1658</v>
      </c>
      <c r="H406" s="832">
        <v>38</v>
      </c>
      <c r="I406" s="832">
        <v>551342</v>
      </c>
      <c r="J406" s="815">
        <v>0.64380156121370646</v>
      </c>
      <c r="K406" s="815">
        <v>14509</v>
      </c>
      <c r="L406" s="832">
        <v>59</v>
      </c>
      <c r="M406" s="832">
        <v>856385</v>
      </c>
      <c r="N406" s="815">
        <v>1</v>
      </c>
      <c r="O406" s="815">
        <v>14515</v>
      </c>
      <c r="P406" s="832">
        <v>78</v>
      </c>
      <c r="Q406" s="832">
        <v>1132638</v>
      </c>
      <c r="R406" s="820">
        <v>1.3225803814872983</v>
      </c>
      <c r="S406" s="833">
        <v>14521</v>
      </c>
    </row>
    <row r="407" spans="1:19" ht="14.45" customHeight="1" x14ac:dyDescent="0.2">
      <c r="A407" s="814" t="s">
        <v>1512</v>
      </c>
      <c r="B407" s="815" t="s">
        <v>1513</v>
      </c>
      <c r="C407" s="815" t="s">
        <v>562</v>
      </c>
      <c r="D407" s="815" t="s">
        <v>792</v>
      </c>
      <c r="E407" s="815" t="s">
        <v>1514</v>
      </c>
      <c r="F407" s="815" t="s">
        <v>1643</v>
      </c>
      <c r="G407" s="815" t="s">
        <v>1644</v>
      </c>
      <c r="H407" s="832">
        <v>0.5</v>
      </c>
      <c r="I407" s="832">
        <v>1004.82</v>
      </c>
      <c r="J407" s="815"/>
      <c r="K407" s="815">
        <v>2009.64</v>
      </c>
      <c r="L407" s="832"/>
      <c r="M407" s="832"/>
      <c r="N407" s="815"/>
      <c r="O407" s="815"/>
      <c r="P407" s="832">
        <v>0.02</v>
      </c>
      <c r="Q407" s="832">
        <v>40.19</v>
      </c>
      <c r="R407" s="820"/>
      <c r="S407" s="833">
        <v>2009.4999999999998</v>
      </c>
    </row>
    <row r="408" spans="1:19" ht="14.45" customHeight="1" x14ac:dyDescent="0.2">
      <c r="A408" s="814" t="s">
        <v>1512</v>
      </c>
      <c r="B408" s="815" t="s">
        <v>1513</v>
      </c>
      <c r="C408" s="815" t="s">
        <v>562</v>
      </c>
      <c r="D408" s="815" t="s">
        <v>792</v>
      </c>
      <c r="E408" s="815" t="s">
        <v>1514</v>
      </c>
      <c r="F408" s="815" t="s">
        <v>1645</v>
      </c>
      <c r="G408" s="815" t="s">
        <v>1646</v>
      </c>
      <c r="H408" s="832">
        <v>220.59999999999997</v>
      </c>
      <c r="I408" s="832">
        <v>401280.7699999999</v>
      </c>
      <c r="J408" s="815">
        <v>35.580592618601742</v>
      </c>
      <c r="K408" s="815">
        <v>1819.0424750679963</v>
      </c>
      <c r="L408" s="832">
        <v>6.2</v>
      </c>
      <c r="M408" s="832">
        <v>11278.08</v>
      </c>
      <c r="N408" s="815">
        <v>1</v>
      </c>
      <c r="O408" s="815">
        <v>1819.0451612903225</v>
      </c>
      <c r="P408" s="832"/>
      <c r="Q408" s="832"/>
      <c r="R408" s="820"/>
      <c r="S408" s="833"/>
    </row>
    <row r="409" spans="1:19" ht="14.45" customHeight="1" x14ac:dyDescent="0.2">
      <c r="A409" s="814" t="s">
        <v>1512</v>
      </c>
      <c r="B409" s="815" t="s">
        <v>1513</v>
      </c>
      <c r="C409" s="815" t="s">
        <v>562</v>
      </c>
      <c r="D409" s="815" t="s">
        <v>792</v>
      </c>
      <c r="E409" s="815" t="s">
        <v>1514</v>
      </c>
      <c r="F409" s="815" t="s">
        <v>1647</v>
      </c>
      <c r="G409" s="815" t="s">
        <v>1648</v>
      </c>
      <c r="H409" s="832">
        <v>0.35</v>
      </c>
      <c r="I409" s="832">
        <v>316.39</v>
      </c>
      <c r="J409" s="815"/>
      <c r="K409" s="815">
        <v>903.97142857142865</v>
      </c>
      <c r="L409" s="832"/>
      <c r="M409" s="832"/>
      <c r="N409" s="815"/>
      <c r="O409" s="815"/>
      <c r="P409" s="832">
        <v>0.05</v>
      </c>
      <c r="Q409" s="832">
        <v>35.909999999999997</v>
      </c>
      <c r="R409" s="820"/>
      <c r="S409" s="833">
        <v>718.19999999999993</v>
      </c>
    </row>
    <row r="410" spans="1:19" ht="14.45" customHeight="1" x14ac:dyDescent="0.2">
      <c r="A410" s="814" t="s">
        <v>1512</v>
      </c>
      <c r="B410" s="815" t="s">
        <v>1513</v>
      </c>
      <c r="C410" s="815" t="s">
        <v>562</v>
      </c>
      <c r="D410" s="815" t="s">
        <v>792</v>
      </c>
      <c r="E410" s="815" t="s">
        <v>1514</v>
      </c>
      <c r="F410" s="815" t="s">
        <v>1649</v>
      </c>
      <c r="G410" s="815" t="s">
        <v>1646</v>
      </c>
      <c r="H410" s="832"/>
      <c r="I410" s="832"/>
      <c r="J410" s="815"/>
      <c r="K410" s="815"/>
      <c r="L410" s="832">
        <v>207.29999999999995</v>
      </c>
      <c r="M410" s="832">
        <v>135889.17000000001</v>
      </c>
      <c r="N410" s="815">
        <v>1</v>
      </c>
      <c r="O410" s="815">
        <v>655.51939218523898</v>
      </c>
      <c r="P410" s="832">
        <v>7.9699999999999989</v>
      </c>
      <c r="Q410" s="832">
        <v>5226.4600000000009</v>
      </c>
      <c r="R410" s="820">
        <v>3.8461195987877478E-2</v>
      </c>
      <c r="S410" s="833">
        <v>655.76662484316205</v>
      </c>
    </row>
    <row r="411" spans="1:19" ht="14.45" customHeight="1" x14ac:dyDescent="0.2">
      <c r="A411" s="814" t="s">
        <v>1512</v>
      </c>
      <c r="B411" s="815" t="s">
        <v>1513</v>
      </c>
      <c r="C411" s="815" t="s">
        <v>562</v>
      </c>
      <c r="D411" s="815" t="s">
        <v>792</v>
      </c>
      <c r="E411" s="815" t="s">
        <v>1514</v>
      </c>
      <c r="F411" s="815" t="s">
        <v>1650</v>
      </c>
      <c r="G411" s="815" t="s">
        <v>1646</v>
      </c>
      <c r="H411" s="832"/>
      <c r="I411" s="832"/>
      <c r="J411" s="815"/>
      <c r="K411" s="815"/>
      <c r="L411" s="832"/>
      <c r="M411" s="832"/>
      <c r="N411" s="815"/>
      <c r="O411" s="815"/>
      <c r="P411" s="832">
        <v>0.21000000000000002</v>
      </c>
      <c r="Q411" s="832">
        <v>687.94</v>
      </c>
      <c r="R411" s="820"/>
      <c r="S411" s="833">
        <v>3275.9047619047619</v>
      </c>
    </row>
    <row r="412" spans="1:19" ht="14.45" customHeight="1" x14ac:dyDescent="0.2">
      <c r="A412" s="814" t="s">
        <v>1512</v>
      </c>
      <c r="B412" s="815" t="s">
        <v>1513</v>
      </c>
      <c r="C412" s="815" t="s">
        <v>562</v>
      </c>
      <c r="D412" s="815" t="s">
        <v>792</v>
      </c>
      <c r="E412" s="815" t="s">
        <v>1517</v>
      </c>
      <c r="F412" s="815" t="s">
        <v>1651</v>
      </c>
      <c r="G412" s="815" t="s">
        <v>1652</v>
      </c>
      <c r="H412" s="832">
        <v>125163</v>
      </c>
      <c r="I412" s="832">
        <v>4279322.9700000007</v>
      </c>
      <c r="J412" s="815">
        <v>0.89486769604889549</v>
      </c>
      <c r="K412" s="815">
        <v>34.190000000000005</v>
      </c>
      <c r="L412" s="832">
        <v>140732</v>
      </c>
      <c r="M412" s="832">
        <v>4782073.3600000003</v>
      </c>
      <c r="N412" s="815">
        <v>1</v>
      </c>
      <c r="O412" s="815">
        <v>33.980000000000004</v>
      </c>
      <c r="P412" s="832">
        <v>130665</v>
      </c>
      <c r="Q412" s="832">
        <v>4459163.3600000013</v>
      </c>
      <c r="R412" s="820">
        <v>0.93247489620276358</v>
      </c>
      <c r="S412" s="833">
        <v>34.126685493437428</v>
      </c>
    </row>
    <row r="413" spans="1:19" ht="14.45" customHeight="1" x14ac:dyDescent="0.2">
      <c r="A413" s="814" t="s">
        <v>1512</v>
      </c>
      <c r="B413" s="815" t="s">
        <v>1513</v>
      </c>
      <c r="C413" s="815" t="s">
        <v>562</v>
      </c>
      <c r="D413" s="815" t="s">
        <v>792</v>
      </c>
      <c r="E413" s="815" t="s">
        <v>1517</v>
      </c>
      <c r="F413" s="815" t="s">
        <v>1653</v>
      </c>
      <c r="G413" s="815" t="s">
        <v>1654</v>
      </c>
      <c r="H413" s="832">
        <v>11</v>
      </c>
      <c r="I413" s="832">
        <v>622.81999999999994</v>
      </c>
      <c r="J413" s="815">
        <v>1.2761332551778036E-3</v>
      </c>
      <c r="K413" s="815">
        <v>56.62</v>
      </c>
      <c r="L413" s="832">
        <v>9536</v>
      </c>
      <c r="M413" s="832">
        <v>488052.48000000004</v>
      </c>
      <c r="N413" s="815">
        <v>1</v>
      </c>
      <c r="O413" s="815">
        <v>51.180000000000007</v>
      </c>
      <c r="P413" s="832">
        <v>2656</v>
      </c>
      <c r="Q413" s="832">
        <v>195281.09000000003</v>
      </c>
      <c r="R413" s="820">
        <v>0.40012313839691993</v>
      </c>
      <c r="S413" s="833">
        <v>73.524506777108442</v>
      </c>
    </row>
    <row r="414" spans="1:19" ht="14.45" customHeight="1" x14ac:dyDescent="0.2">
      <c r="A414" s="814" t="s">
        <v>1512</v>
      </c>
      <c r="B414" s="815" t="s">
        <v>1513</v>
      </c>
      <c r="C414" s="815" t="s">
        <v>562</v>
      </c>
      <c r="D414" s="815" t="s">
        <v>792</v>
      </c>
      <c r="E414" s="815" t="s">
        <v>1517</v>
      </c>
      <c r="F414" s="815" t="s">
        <v>1655</v>
      </c>
      <c r="G414" s="815" t="s">
        <v>1656</v>
      </c>
      <c r="H414" s="832"/>
      <c r="I414" s="832"/>
      <c r="J414" s="815"/>
      <c r="K414" s="815"/>
      <c r="L414" s="832">
        <v>1413</v>
      </c>
      <c r="M414" s="832">
        <v>84568.05</v>
      </c>
      <c r="N414" s="815">
        <v>1</v>
      </c>
      <c r="O414" s="815">
        <v>59.85</v>
      </c>
      <c r="P414" s="832">
        <v>1023</v>
      </c>
      <c r="Q414" s="832">
        <v>63221.4</v>
      </c>
      <c r="R414" s="820">
        <v>0.74758020316183238</v>
      </c>
      <c r="S414" s="833">
        <v>61.800000000000004</v>
      </c>
    </row>
    <row r="415" spans="1:19" ht="14.45" customHeight="1" x14ac:dyDescent="0.2">
      <c r="A415" s="814" t="s">
        <v>1512</v>
      </c>
      <c r="B415" s="815" t="s">
        <v>1513</v>
      </c>
      <c r="C415" s="815" t="s">
        <v>562</v>
      </c>
      <c r="D415" s="815" t="s">
        <v>792</v>
      </c>
      <c r="E415" s="815" t="s">
        <v>1564</v>
      </c>
      <c r="F415" s="815" t="s">
        <v>1657</v>
      </c>
      <c r="G415" s="815" t="s">
        <v>1658</v>
      </c>
      <c r="H415" s="832">
        <v>493</v>
      </c>
      <c r="I415" s="832">
        <v>7152937</v>
      </c>
      <c r="J415" s="815">
        <v>0.86607418421159377</v>
      </c>
      <c r="K415" s="815">
        <v>14509</v>
      </c>
      <c r="L415" s="832">
        <v>569</v>
      </c>
      <c r="M415" s="832">
        <v>8259035</v>
      </c>
      <c r="N415" s="815">
        <v>1</v>
      </c>
      <c r="O415" s="815">
        <v>14515</v>
      </c>
      <c r="P415" s="832">
        <v>509</v>
      </c>
      <c r="Q415" s="832">
        <v>7391189</v>
      </c>
      <c r="R415" s="820">
        <v>0.89492162219920368</v>
      </c>
      <c r="S415" s="833">
        <v>14521</v>
      </c>
    </row>
    <row r="416" spans="1:19" ht="14.45" customHeight="1" x14ac:dyDescent="0.2">
      <c r="A416" s="814" t="s">
        <v>1512</v>
      </c>
      <c r="B416" s="815" t="s">
        <v>1513</v>
      </c>
      <c r="C416" s="815" t="s">
        <v>562</v>
      </c>
      <c r="D416" s="815" t="s">
        <v>1508</v>
      </c>
      <c r="E416" s="815" t="s">
        <v>1514</v>
      </c>
      <c r="F416" s="815" t="s">
        <v>1645</v>
      </c>
      <c r="G416" s="815" t="s">
        <v>1646</v>
      </c>
      <c r="H416" s="832">
        <v>11.600000000000001</v>
      </c>
      <c r="I416" s="832">
        <v>21100.880000000001</v>
      </c>
      <c r="J416" s="815"/>
      <c r="K416" s="815">
        <v>1819.0413793103446</v>
      </c>
      <c r="L416" s="832"/>
      <c r="M416" s="832"/>
      <c r="N416" s="815"/>
      <c r="O416" s="815"/>
      <c r="P416" s="832"/>
      <c r="Q416" s="832"/>
      <c r="R416" s="820"/>
      <c r="S416" s="833"/>
    </row>
    <row r="417" spans="1:19" ht="14.45" customHeight="1" x14ac:dyDescent="0.2">
      <c r="A417" s="814" t="s">
        <v>1512</v>
      </c>
      <c r="B417" s="815" t="s">
        <v>1513</v>
      </c>
      <c r="C417" s="815" t="s">
        <v>562</v>
      </c>
      <c r="D417" s="815" t="s">
        <v>1508</v>
      </c>
      <c r="E417" s="815" t="s">
        <v>1514</v>
      </c>
      <c r="F417" s="815" t="s">
        <v>1647</v>
      </c>
      <c r="G417" s="815" t="s">
        <v>1648</v>
      </c>
      <c r="H417" s="832"/>
      <c r="I417" s="832"/>
      <c r="J417" s="815"/>
      <c r="K417" s="815"/>
      <c r="L417" s="832">
        <v>0.05</v>
      </c>
      <c r="M417" s="832">
        <v>35.94</v>
      </c>
      <c r="N417" s="815">
        <v>1</v>
      </c>
      <c r="O417" s="815">
        <v>718.8</v>
      </c>
      <c r="P417" s="832"/>
      <c r="Q417" s="832"/>
      <c r="R417" s="820"/>
      <c r="S417" s="833"/>
    </row>
    <row r="418" spans="1:19" ht="14.45" customHeight="1" x14ac:dyDescent="0.2">
      <c r="A418" s="814" t="s">
        <v>1512</v>
      </c>
      <c r="B418" s="815" t="s">
        <v>1513</v>
      </c>
      <c r="C418" s="815" t="s">
        <v>562</v>
      </c>
      <c r="D418" s="815" t="s">
        <v>1508</v>
      </c>
      <c r="E418" s="815" t="s">
        <v>1514</v>
      </c>
      <c r="F418" s="815" t="s">
        <v>1649</v>
      </c>
      <c r="G418" s="815" t="s">
        <v>1646</v>
      </c>
      <c r="H418" s="832"/>
      <c r="I418" s="832"/>
      <c r="J418" s="815"/>
      <c r="K418" s="815"/>
      <c r="L418" s="832">
        <v>18.849999999999998</v>
      </c>
      <c r="M418" s="832">
        <v>12356.560000000007</v>
      </c>
      <c r="N418" s="815">
        <v>1</v>
      </c>
      <c r="O418" s="815">
        <v>655.52042440318348</v>
      </c>
      <c r="P418" s="832"/>
      <c r="Q418" s="832"/>
      <c r="R418" s="820"/>
      <c r="S418" s="833"/>
    </row>
    <row r="419" spans="1:19" ht="14.45" customHeight="1" x14ac:dyDescent="0.2">
      <c r="A419" s="814" t="s">
        <v>1512</v>
      </c>
      <c r="B419" s="815" t="s">
        <v>1513</v>
      </c>
      <c r="C419" s="815" t="s">
        <v>562</v>
      </c>
      <c r="D419" s="815" t="s">
        <v>1508</v>
      </c>
      <c r="E419" s="815" t="s">
        <v>1517</v>
      </c>
      <c r="F419" s="815" t="s">
        <v>1651</v>
      </c>
      <c r="G419" s="815" t="s">
        <v>1652</v>
      </c>
      <c r="H419" s="832">
        <v>6450</v>
      </c>
      <c r="I419" s="832">
        <v>220525.5</v>
      </c>
      <c r="J419" s="815">
        <v>0.56958589462376175</v>
      </c>
      <c r="K419" s="815">
        <v>34.19</v>
      </c>
      <c r="L419" s="832">
        <v>11394</v>
      </c>
      <c r="M419" s="832">
        <v>387168.12000000011</v>
      </c>
      <c r="N419" s="815">
        <v>1</v>
      </c>
      <c r="O419" s="815">
        <v>33.980000000000011</v>
      </c>
      <c r="P419" s="832">
        <v>1359</v>
      </c>
      <c r="Q419" s="832">
        <v>46369.08</v>
      </c>
      <c r="R419" s="820">
        <v>0.11976471616516357</v>
      </c>
      <c r="S419" s="833">
        <v>34.120000000000005</v>
      </c>
    </row>
    <row r="420" spans="1:19" ht="14.45" customHeight="1" x14ac:dyDescent="0.2">
      <c r="A420" s="814" t="s">
        <v>1512</v>
      </c>
      <c r="B420" s="815" t="s">
        <v>1513</v>
      </c>
      <c r="C420" s="815" t="s">
        <v>562</v>
      </c>
      <c r="D420" s="815" t="s">
        <v>1508</v>
      </c>
      <c r="E420" s="815" t="s">
        <v>1564</v>
      </c>
      <c r="F420" s="815" t="s">
        <v>1657</v>
      </c>
      <c r="G420" s="815" t="s">
        <v>1658</v>
      </c>
      <c r="H420" s="832">
        <v>25</v>
      </c>
      <c r="I420" s="832">
        <v>362725</v>
      </c>
      <c r="J420" s="815">
        <v>0.58115502006745223</v>
      </c>
      <c r="K420" s="815">
        <v>14509</v>
      </c>
      <c r="L420" s="832">
        <v>43</v>
      </c>
      <c r="M420" s="832">
        <v>624145</v>
      </c>
      <c r="N420" s="815">
        <v>1</v>
      </c>
      <c r="O420" s="815">
        <v>14515</v>
      </c>
      <c r="P420" s="832">
        <v>5</v>
      </c>
      <c r="Q420" s="832">
        <v>72605</v>
      </c>
      <c r="R420" s="820">
        <v>0.11632713552139326</v>
      </c>
      <c r="S420" s="833">
        <v>14521</v>
      </c>
    </row>
    <row r="421" spans="1:19" ht="14.45" customHeight="1" x14ac:dyDescent="0.2">
      <c r="A421" s="814" t="s">
        <v>1512</v>
      </c>
      <c r="B421" s="815" t="s">
        <v>1513</v>
      </c>
      <c r="C421" s="815" t="s">
        <v>562</v>
      </c>
      <c r="D421" s="815" t="s">
        <v>793</v>
      </c>
      <c r="E421" s="815" t="s">
        <v>1514</v>
      </c>
      <c r="F421" s="815" t="s">
        <v>1645</v>
      </c>
      <c r="G421" s="815" t="s">
        <v>1646</v>
      </c>
      <c r="H421" s="832">
        <v>24.729999999999993</v>
      </c>
      <c r="I421" s="832">
        <v>44975.830000000024</v>
      </c>
      <c r="J421" s="815">
        <v>11.238647239179492</v>
      </c>
      <c r="K421" s="815">
        <v>1818.6748887990309</v>
      </c>
      <c r="L421" s="832">
        <v>2.2000000000000002</v>
      </c>
      <c r="M421" s="832">
        <v>4001.8900000000003</v>
      </c>
      <c r="N421" s="815">
        <v>1</v>
      </c>
      <c r="O421" s="815">
        <v>1819.0409090909091</v>
      </c>
      <c r="P421" s="832"/>
      <c r="Q421" s="832"/>
      <c r="R421" s="820"/>
      <c r="S421" s="833"/>
    </row>
    <row r="422" spans="1:19" ht="14.45" customHeight="1" x14ac:dyDescent="0.2">
      <c r="A422" s="814" t="s">
        <v>1512</v>
      </c>
      <c r="B422" s="815" t="s">
        <v>1513</v>
      </c>
      <c r="C422" s="815" t="s">
        <v>562</v>
      </c>
      <c r="D422" s="815" t="s">
        <v>793</v>
      </c>
      <c r="E422" s="815" t="s">
        <v>1514</v>
      </c>
      <c r="F422" s="815" t="s">
        <v>1649</v>
      </c>
      <c r="G422" s="815" t="s">
        <v>1646</v>
      </c>
      <c r="H422" s="832"/>
      <c r="I422" s="832"/>
      <c r="J422" s="815"/>
      <c r="K422" s="815"/>
      <c r="L422" s="832">
        <v>18.249999999999996</v>
      </c>
      <c r="M422" s="832">
        <v>11963.249999999996</v>
      </c>
      <c r="N422" s="815">
        <v>1</v>
      </c>
      <c r="O422" s="815">
        <v>655.52054794520541</v>
      </c>
      <c r="P422" s="832">
        <v>0.95000000000000007</v>
      </c>
      <c r="Q422" s="832">
        <v>622.75</v>
      </c>
      <c r="R422" s="820">
        <v>5.2055252544250114E-2</v>
      </c>
      <c r="S422" s="833">
        <v>655.52631578947364</v>
      </c>
    </row>
    <row r="423" spans="1:19" ht="14.45" customHeight="1" x14ac:dyDescent="0.2">
      <c r="A423" s="814" t="s">
        <v>1512</v>
      </c>
      <c r="B423" s="815" t="s">
        <v>1513</v>
      </c>
      <c r="C423" s="815" t="s">
        <v>562</v>
      </c>
      <c r="D423" s="815" t="s">
        <v>793</v>
      </c>
      <c r="E423" s="815" t="s">
        <v>1514</v>
      </c>
      <c r="F423" s="815" t="s">
        <v>1650</v>
      </c>
      <c r="G423" s="815" t="s">
        <v>1646</v>
      </c>
      <c r="H423" s="832"/>
      <c r="I423" s="832"/>
      <c r="J423" s="815"/>
      <c r="K423" s="815"/>
      <c r="L423" s="832">
        <v>0.08</v>
      </c>
      <c r="M423" s="832">
        <v>262.07</v>
      </c>
      <c r="N423" s="815">
        <v>1</v>
      </c>
      <c r="O423" s="815">
        <v>3275.875</v>
      </c>
      <c r="P423" s="832"/>
      <c r="Q423" s="832"/>
      <c r="R423" s="820"/>
      <c r="S423" s="833"/>
    </row>
    <row r="424" spans="1:19" ht="14.45" customHeight="1" x14ac:dyDescent="0.2">
      <c r="A424" s="814" t="s">
        <v>1512</v>
      </c>
      <c r="B424" s="815" t="s">
        <v>1513</v>
      </c>
      <c r="C424" s="815" t="s">
        <v>562</v>
      </c>
      <c r="D424" s="815" t="s">
        <v>793</v>
      </c>
      <c r="E424" s="815" t="s">
        <v>1517</v>
      </c>
      <c r="F424" s="815" t="s">
        <v>1651</v>
      </c>
      <c r="G424" s="815" t="s">
        <v>1652</v>
      </c>
      <c r="H424" s="832">
        <v>13154</v>
      </c>
      <c r="I424" s="832">
        <v>449735.26000000007</v>
      </c>
      <c r="J424" s="815">
        <v>1.0109450896422425</v>
      </c>
      <c r="K424" s="815">
        <v>34.190000000000005</v>
      </c>
      <c r="L424" s="832">
        <v>13092</v>
      </c>
      <c r="M424" s="832">
        <v>444866.15999999992</v>
      </c>
      <c r="N424" s="815">
        <v>1</v>
      </c>
      <c r="O424" s="815">
        <v>33.979999999999997</v>
      </c>
      <c r="P424" s="832">
        <v>12228</v>
      </c>
      <c r="Q424" s="832">
        <v>417323.89999999997</v>
      </c>
      <c r="R424" s="820">
        <v>0.93808866019388848</v>
      </c>
      <c r="S424" s="833">
        <v>34.128549231272487</v>
      </c>
    </row>
    <row r="425" spans="1:19" ht="14.45" customHeight="1" x14ac:dyDescent="0.2">
      <c r="A425" s="814" t="s">
        <v>1512</v>
      </c>
      <c r="B425" s="815" t="s">
        <v>1513</v>
      </c>
      <c r="C425" s="815" t="s">
        <v>562</v>
      </c>
      <c r="D425" s="815" t="s">
        <v>793</v>
      </c>
      <c r="E425" s="815" t="s">
        <v>1517</v>
      </c>
      <c r="F425" s="815" t="s">
        <v>1653</v>
      </c>
      <c r="G425" s="815" t="s">
        <v>1654</v>
      </c>
      <c r="H425" s="832">
        <v>4</v>
      </c>
      <c r="I425" s="832">
        <v>226.48</v>
      </c>
      <c r="J425" s="815">
        <v>7.9162183908769151E-3</v>
      </c>
      <c r="K425" s="815">
        <v>56.62</v>
      </c>
      <c r="L425" s="832">
        <v>559</v>
      </c>
      <c r="M425" s="832">
        <v>28609.62</v>
      </c>
      <c r="N425" s="815">
        <v>1</v>
      </c>
      <c r="O425" s="815">
        <v>51.18</v>
      </c>
      <c r="P425" s="832"/>
      <c r="Q425" s="832"/>
      <c r="R425" s="820"/>
      <c r="S425" s="833"/>
    </row>
    <row r="426" spans="1:19" ht="14.45" customHeight="1" x14ac:dyDescent="0.2">
      <c r="A426" s="814" t="s">
        <v>1512</v>
      </c>
      <c r="B426" s="815" t="s">
        <v>1513</v>
      </c>
      <c r="C426" s="815" t="s">
        <v>562</v>
      </c>
      <c r="D426" s="815" t="s">
        <v>793</v>
      </c>
      <c r="E426" s="815" t="s">
        <v>1564</v>
      </c>
      <c r="F426" s="815" t="s">
        <v>1657</v>
      </c>
      <c r="G426" s="815" t="s">
        <v>1658</v>
      </c>
      <c r="H426" s="832">
        <v>57</v>
      </c>
      <c r="I426" s="832">
        <v>827013</v>
      </c>
      <c r="J426" s="815">
        <v>1.075027135234208</v>
      </c>
      <c r="K426" s="815">
        <v>14509</v>
      </c>
      <c r="L426" s="832">
        <v>53</v>
      </c>
      <c r="M426" s="832">
        <v>769295</v>
      </c>
      <c r="N426" s="815">
        <v>1</v>
      </c>
      <c r="O426" s="815">
        <v>14515</v>
      </c>
      <c r="P426" s="832">
        <v>43</v>
      </c>
      <c r="Q426" s="832">
        <v>624403</v>
      </c>
      <c r="R426" s="820">
        <v>0.81165612671341947</v>
      </c>
      <c r="S426" s="833">
        <v>14521</v>
      </c>
    </row>
    <row r="427" spans="1:19" ht="14.45" customHeight="1" x14ac:dyDescent="0.2">
      <c r="A427" s="814" t="s">
        <v>1512</v>
      </c>
      <c r="B427" s="815" t="s">
        <v>1513</v>
      </c>
      <c r="C427" s="815" t="s">
        <v>562</v>
      </c>
      <c r="D427" s="815" t="s">
        <v>795</v>
      </c>
      <c r="E427" s="815" t="s">
        <v>1514</v>
      </c>
      <c r="F427" s="815" t="s">
        <v>1645</v>
      </c>
      <c r="G427" s="815" t="s">
        <v>1646</v>
      </c>
      <c r="H427" s="832">
        <v>19.699999999999996</v>
      </c>
      <c r="I427" s="832">
        <v>35835.11</v>
      </c>
      <c r="J427" s="815"/>
      <c r="K427" s="815">
        <v>1819.0411167512696</v>
      </c>
      <c r="L427" s="832"/>
      <c r="M427" s="832"/>
      <c r="N427" s="815"/>
      <c r="O427" s="815"/>
      <c r="P427" s="832"/>
      <c r="Q427" s="832"/>
      <c r="R427" s="820"/>
      <c r="S427" s="833"/>
    </row>
    <row r="428" spans="1:19" ht="14.45" customHeight="1" x14ac:dyDescent="0.2">
      <c r="A428" s="814" t="s">
        <v>1512</v>
      </c>
      <c r="B428" s="815" t="s">
        <v>1513</v>
      </c>
      <c r="C428" s="815" t="s">
        <v>562</v>
      </c>
      <c r="D428" s="815" t="s">
        <v>795</v>
      </c>
      <c r="E428" s="815" t="s">
        <v>1514</v>
      </c>
      <c r="F428" s="815" t="s">
        <v>1649</v>
      </c>
      <c r="G428" s="815" t="s">
        <v>1646</v>
      </c>
      <c r="H428" s="832"/>
      <c r="I428" s="832"/>
      <c r="J428" s="815"/>
      <c r="K428" s="815"/>
      <c r="L428" s="832">
        <v>2.65</v>
      </c>
      <c r="M428" s="832">
        <v>1737.13</v>
      </c>
      <c r="N428" s="815">
        <v>1</v>
      </c>
      <c r="O428" s="815">
        <v>655.52075471698117</v>
      </c>
      <c r="P428" s="832">
        <v>1.53</v>
      </c>
      <c r="Q428" s="832">
        <v>1001.64</v>
      </c>
      <c r="R428" s="820">
        <v>0.57660624132908878</v>
      </c>
      <c r="S428" s="833">
        <v>654.66666666666663</v>
      </c>
    </row>
    <row r="429" spans="1:19" ht="14.45" customHeight="1" x14ac:dyDescent="0.2">
      <c r="A429" s="814" t="s">
        <v>1512</v>
      </c>
      <c r="B429" s="815" t="s">
        <v>1513</v>
      </c>
      <c r="C429" s="815" t="s">
        <v>562</v>
      </c>
      <c r="D429" s="815" t="s">
        <v>795</v>
      </c>
      <c r="E429" s="815" t="s">
        <v>1514</v>
      </c>
      <c r="F429" s="815" t="s">
        <v>1650</v>
      </c>
      <c r="G429" s="815" t="s">
        <v>1646</v>
      </c>
      <c r="H429" s="832"/>
      <c r="I429" s="832"/>
      <c r="J429" s="815"/>
      <c r="K429" s="815"/>
      <c r="L429" s="832"/>
      <c r="M429" s="832"/>
      <c r="N429" s="815"/>
      <c r="O429" s="815"/>
      <c r="P429" s="832">
        <v>0.1</v>
      </c>
      <c r="Q429" s="832">
        <v>327.58999999999997</v>
      </c>
      <c r="R429" s="820"/>
      <c r="S429" s="833">
        <v>3275.8999999999996</v>
      </c>
    </row>
    <row r="430" spans="1:19" ht="14.45" customHeight="1" x14ac:dyDescent="0.2">
      <c r="A430" s="814" t="s">
        <v>1512</v>
      </c>
      <c r="B430" s="815" t="s">
        <v>1513</v>
      </c>
      <c r="C430" s="815" t="s">
        <v>562</v>
      </c>
      <c r="D430" s="815" t="s">
        <v>795</v>
      </c>
      <c r="E430" s="815" t="s">
        <v>1517</v>
      </c>
      <c r="F430" s="815" t="s">
        <v>1651</v>
      </c>
      <c r="G430" s="815" t="s">
        <v>1652</v>
      </c>
      <c r="H430" s="832">
        <v>10925</v>
      </c>
      <c r="I430" s="832">
        <v>373525.75</v>
      </c>
      <c r="J430" s="815">
        <v>7.5810466603072788</v>
      </c>
      <c r="K430" s="815">
        <v>34.19</v>
      </c>
      <c r="L430" s="832">
        <v>1450</v>
      </c>
      <c r="M430" s="832">
        <v>49271.000000000007</v>
      </c>
      <c r="N430" s="815">
        <v>1</v>
      </c>
      <c r="O430" s="815">
        <v>33.980000000000004</v>
      </c>
      <c r="P430" s="832">
        <v>4997</v>
      </c>
      <c r="Q430" s="832">
        <v>170540.68000000002</v>
      </c>
      <c r="R430" s="820">
        <v>3.4612790485275315</v>
      </c>
      <c r="S430" s="833">
        <v>34.128613167900745</v>
      </c>
    </row>
    <row r="431" spans="1:19" ht="14.45" customHeight="1" x14ac:dyDescent="0.2">
      <c r="A431" s="814" t="s">
        <v>1512</v>
      </c>
      <c r="B431" s="815" t="s">
        <v>1513</v>
      </c>
      <c r="C431" s="815" t="s">
        <v>562</v>
      </c>
      <c r="D431" s="815" t="s">
        <v>795</v>
      </c>
      <c r="E431" s="815" t="s">
        <v>1517</v>
      </c>
      <c r="F431" s="815" t="s">
        <v>1655</v>
      </c>
      <c r="G431" s="815" t="s">
        <v>1656</v>
      </c>
      <c r="H431" s="832">
        <v>844</v>
      </c>
      <c r="I431" s="832">
        <v>49475.28</v>
      </c>
      <c r="J431" s="815"/>
      <c r="K431" s="815">
        <v>58.62</v>
      </c>
      <c r="L431" s="832"/>
      <c r="M431" s="832"/>
      <c r="N431" s="815"/>
      <c r="O431" s="815"/>
      <c r="P431" s="832"/>
      <c r="Q431" s="832"/>
      <c r="R431" s="820"/>
      <c r="S431" s="833"/>
    </row>
    <row r="432" spans="1:19" ht="14.45" customHeight="1" x14ac:dyDescent="0.2">
      <c r="A432" s="814" t="s">
        <v>1512</v>
      </c>
      <c r="B432" s="815" t="s">
        <v>1513</v>
      </c>
      <c r="C432" s="815" t="s">
        <v>562</v>
      </c>
      <c r="D432" s="815" t="s">
        <v>795</v>
      </c>
      <c r="E432" s="815" t="s">
        <v>1564</v>
      </c>
      <c r="F432" s="815" t="s">
        <v>1657</v>
      </c>
      <c r="G432" s="815" t="s">
        <v>1658</v>
      </c>
      <c r="H432" s="832">
        <v>43</v>
      </c>
      <c r="I432" s="832">
        <v>623887</v>
      </c>
      <c r="J432" s="815">
        <v>7.163704214031462</v>
      </c>
      <c r="K432" s="815">
        <v>14509</v>
      </c>
      <c r="L432" s="832">
        <v>6</v>
      </c>
      <c r="M432" s="832">
        <v>87090</v>
      </c>
      <c r="N432" s="815">
        <v>1</v>
      </c>
      <c r="O432" s="815">
        <v>14515</v>
      </c>
      <c r="P432" s="832">
        <v>20</v>
      </c>
      <c r="Q432" s="832">
        <v>290420</v>
      </c>
      <c r="R432" s="820">
        <v>3.3347112182799403</v>
      </c>
      <c r="S432" s="833">
        <v>14521</v>
      </c>
    </row>
    <row r="433" spans="1:19" ht="14.45" customHeight="1" x14ac:dyDescent="0.2">
      <c r="A433" s="814" t="s">
        <v>1512</v>
      </c>
      <c r="B433" s="815" t="s">
        <v>1513</v>
      </c>
      <c r="C433" s="815" t="s">
        <v>562</v>
      </c>
      <c r="D433" s="815" t="s">
        <v>796</v>
      </c>
      <c r="E433" s="815" t="s">
        <v>1514</v>
      </c>
      <c r="F433" s="815" t="s">
        <v>1645</v>
      </c>
      <c r="G433" s="815" t="s">
        <v>1646</v>
      </c>
      <c r="H433" s="832">
        <v>8</v>
      </c>
      <c r="I433" s="832">
        <v>14552.33</v>
      </c>
      <c r="J433" s="815"/>
      <c r="K433" s="815">
        <v>1819.04125</v>
      </c>
      <c r="L433" s="832"/>
      <c r="M433" s="832"/>
      <c r="N433" s="815"/>
      <c r="O433" s="815"/>
      <c r="P433" s="832"/>
      <c r="Q433" s="832"/>
      <c r="R433" s="820"/>
      <c r="S433" s="833"/>
    </row>
    <row r="434" spans="1:19" ht="14.45" customHeight="1" x14ac:dyDescent="0.2">
      <c r="A434" s="814" t="s">
        <v>1512</v>
      </c>
      <c r="B434" s="815" t="s">
        <v>1513</v>
      </c>
      <c r="C434" s="815" t="s">
        <v>562</v>
      </c>
      <c r="D434" s="815" t="s">
        <v>796</v>
      </c>
      <c r="E434" s="815" t="s">
        <v>1514</v>
      </c>
      <c r="F434" s="815" t="s">
        <v>1647</v>
      </c>
      <c r="G434" s="815" t="s">
        <v>1648</v>
      </c>
      <c r="H434" s="832">
        <v>0.05</v>
      </c>
      <c r="I434" s="832">
        <v>45.19</v>
      </c>
      <c r="J434" s="815"/>
      <c r="K434" s="815">
        <v>903.8</v>
      </c>
      <c r="L434" s="832"/>
      <c r="M434" s="832"/>
      <c r="N434" s="815"/>
      <c r="O434" s="815"/>
      <c r="P434" s="832"/>
      <c r="Q434" s="832"/>
      <c r="R434" s="820"/>
      <c r="S434" s="833"/>
    </row>
    <row r="435" spans="1:19" ht="14.45" customHeight="1" x14ac:dyDescent="0.2">
      <c r="A435" s="814" t="s">
        <v>1512</v>
      </c>
      <c r="B435" s="815" t="s">
        <v>1513</v>
      </c>
      <c r="C435" s="815" t="s">
        <v>562</v>
      </c>
      <c r="D435" s="815" t="s">
        <v>796</v>
      </c>
      <c r="E435" s="815" t="s">
        <v>1514</v>
      </c>
      <c r="F435" s="815" t="s">
        <v>1649</v>
      </c>
      <c r="G435" s="815" t="s">
        <v>1646</v>
      </c>
      <c r="H435" s="832"/>
      <c r="I435" s="832"/>
      <c r="J435" s="815"/>
      <c r="K435" s="815"/>
      <c r="L435" s="832">
        <v>33.600000000000009</v>
      </c>
      <c r="M435" s="832">
        <v>22025.499999999996</v>
      </c>
      <c r="N435" s="815">
        <v>1</v>
      </c>
      <c r="O435" s="815">
        <v>655.52083333333303</v>
      </c>
      <c r="P435" s="832">
        <v>0.95000000000000007</v>
      </c>
      <c r="Q435" s="832">
        <v>622.75</v>
      </c>
      <c r="R435" s="820">
        <v>2.8274045992145471E-2</v>
      </c>
      <c r="S435" s="833">
        <v>655.52631578947364</v>
      </c>
    </row>
    <row r="436" spans="1:19" ht="14.45" customHeight="1" x14ac:dyDescent="0.2">
      <c r="A436" s="814" t="s">
        <v>1512</v>
      </c>
      <c r="B436" s="815" t="s">
        <v>1513</v>
      </c>
      <c r="C436" s="815" t="s">
        <v>562</v>
      </c>
      <c r="D436" s="815" t="s">
        <v>796</v>
      </c>
      <c r="E436" s="815" t="s">
        <v>1517</v>
      </c>
      <c r="F436" s="815" t="s">
        <v>1651</v>
      </c>
      <c r="G436" s="815" t="s">
        <v>1652</v>
      </c>
      <c r="H436" s="832">
        <v>4672</v>
      </c>
      <c r="I436" s="832">
        <v>159735.68000000002</v>
      </c>
      <c r="J436" s="815">
        <v>0.21764310639258833</v>
      </c>
      <c r="K436" s="815">
        <v>34.190000000000005</v>
      </c>
      <c r="L436" s="832">
        <v>21599</v>
      </c>
      <c r="M436" s="832">
        <v>733934.0199999999</v>
      </c>
      <c r="N436" s="815">
        <v>1</v>
      </c>
      <c r="O436" s="815">
        <v>33.979999999999997</v>
      </c>
      <c r="P436" s="832">
        <v>20029</v>
      </c>
      <c r="Q436" s="832">
        <v>683554.86</v>
      </c>
      <c r="R436" s="820">
        <v>0.93135737187928702</v>
      </c>
      <c r="S436" s="833">
        <v>34.128257027310397</v>
      </c>
    </row>
    <row r="437" spans="1:19" ht="14.45" customHeight="1" x14ac:dyDescent="0.2">
      <c r="A437" s="814" t="s">
        <v>1512</v>
      </c>
      <c r="B437" s="815" t="s">
        <v>1513</v>
      </c>
      <c r="C437" s="815" t="s">
        <v>562</v>
      </c>
      <c r="D437" s="815" t="s">
        <v>796</v>
      </c>
      <c r="E437" s="815" t="s">
        <v>1517</v>
      </c>
      <c r="F437" s="815" t="s">
        <v>1653</v>
      </c>
      <c r="G437" s="815" t="s">
        <v>1654</v>
      </c>
      <c r="H437" s="832"/>
      <c r="I437" s="832"/>
      <c r="J437" s="815"/>
      <c r="K437" s="815"/>
      <c r="L437" s="832">
        <v>1468</v>
      </c>
      <c r="M437" s="832">
        <v>75132.239999999991</v>
      </c>
      <c r="N437" s="815">
        <v>1</v>
      </c>
      <c r="O437" s="815">
        <v>51.179999999999993</v>
      </c>
      <c r="P437" s="832"/>
      <c r="Q437" s="832"/>
      <c r="R437" s="820"/>
      <c r="S437" s="833"/>
    </row>
    <row r="438" spans="1:19" ht="14.45" customHeight="1" x14ac:dyDescent="0.2">
      <c r="A438" s="814" t="s">
        <v>1512</v>
      </c>
      <c r="B438" s="815" t="s">
        <v>1513</v>
      </c>
      <c r="C438" s="815" t="s">
        <v>562</v>
      </c>
      <c r="D438" s="815" t="s">
        <v>796</v>
      </c>
      <c r="E438" s="815" t="s">
        <v>1564</v>
      </c>
      <c r="F438" s="815" t="s">
        <v>1657</v>
      </c>
      <c r="G438" s="815" t="s">
        <v>1658</v>
      </c>
      <c r="H438" s="832">
        <v>19</v>
      </c>
      <c r="I438" s="832">
        <v>275671</v>
      </c>
      <c r="J438" s="815">
        <v>0.21339489950341956</v>
      </c>
      <c r="K438" s="815">
        <v>14509</v>
      </c>
      <c r="L438" s="832">
        <v>89</v>
      </c>
      <c r="M438" s="832">
        <v>1291835</v>
      </c>
      <c r="N438" s="815">
        <v>1</v>
      </c>
      <c r="O438" s="815">
        <v>14515</v>
      </c>
      <c r="P438" s="832">
        <v>77</v>
      </c>
      <c r="Q438" s="832">
        <v>1118117</v>
      </c>
      <c r="R438" s="820">
        <v>0.86552617013782718</v>
      </c>
      <c r="S438" s="833">
        <v>14521</v>
      </c>
    </row>
    <row r="439" spans="1:19" ht="14.45" customHeight="1" x14ac:dyDescent="0.2">
      <c r="A439" s="814" t="s">
        <v>1512</v>
      </c>
      <c r="B439" s="815" t="s">
        <v>1513</v>
      </c>
      <c r="C439" s="815" t="s">
        <v>562</v>
      </c>
      <c r="D439" s="815" t="s">
        <v>1510</v>
      </c>
      <c r="E439" s="815" t="s">
        <v>1514</v>
      </c>
      <c r="F439" s="815" t="s">
        <v>1643</v>
      </c>
      <c r="G439" s="815" t="s">
        <v>1644</v>
      </c>
      <c r="H439" s="832">
        <v>0.6</v>
      </c>
      <c r="I439" s="832">
        <v>1205.79</v>
      </c>
      <c r="J439" s="815"/>
      <c r="K439" s="815">
        <v>2009.65</v>
      </c>
      <c r="L439" s="832"/>
      <c r="M439" s="832"/>
      <c r="N439" s="815"/>
      <c r="O439" s="815"/>
      <c r="P439" s="832"/>
      <c r="Q439" s="832"/>
      <c r="R439" s="820"/>
      <c r="S439" s="833"/>
    </row>
    <row r="440" spans="1:19" ht="14.45" customHeight="1" x14ac:dyDescent="0.2">
      <c r="A440" s="814" t="s">
        <v>1512</v>
      </c>
      <c r="B440" s="815" t="s">
        <v>1513</v>
      </c>
      <c r="C440" s="815" t="s">
        <v>562</v>
      </c>
      <c r="D440" s="815" t="s">
        <v>1510</v>
      </c>
      <c r="E440" s="815" t="s">
        <v>1514</v>
      </c>
      <c r="F440" s="815" t="s">
        <v>1645</v>
      </c>
      <c r="G440" s="815" t="s">
        <v>1646</v>
      </c>
      <c r="H440" s="832">
        <v>147.27999999999994</v>
      </c>
      <c r="I440" s="832">
        <v>267899.42999999993</v>
      </c>
      <c r="J440" s="815"/>
      <c r="K440" s="815">
        <v>1818.9803775122218</v>
      </c>
      <c r="L440" s="832"/>
      <c r="M440" s="832"/>
      <c r="N440" s="815"/>
      <c r="O440" s="815"/>
      <c r="P440" s="832"/>
      <c r="Q440" s="832"/>
      <c r="R440" s="820"/>
      <c r="S440" s="833"/>
    </row>
    <row r="441" spans="1:19" ht="14.45" customHeight="1" x14ac:dyDescent="0.2">
      <c r="A441" s="814" t="s">
        <v>1512</v>
      </c>
      <c r="B441" s="815" t="s">
        <v>1513</v>
      </c>
      <c r="C441" s="815" t="s">
        <v>562</v>
      </c>
      <c r="D441" s="815" t="s">
        <v>1510</v>
      </c>
      <c r="E441" s="815" t="s">
        <v>1517</v>
      </c>
      <c r="F441" s="815" t="s">
        <v>1651</v>
      </c>
      <c r="G441" s="815" t="s">
        <v>1652</v>
      </c>
      <c r="H441" s="832">
        <v>73981</v>
      </c>
      <c r="I441" s="832">
        <v>2529410.3900000006</v>
      </c>
      <c r="J441" s="815"/>
      <c r="K441" s="815">
        <v>34.190000000000005</v>
      </c>
      <c r="L441" s="832"/>
      <c r="M441" s="832"/>
      <c r="N441" s="815"/>
      <c r="O441" s="815"/>
      <c r="P441" s="832"/>
      <c r="Q441" s="832"/>
      <c r="R441" s="820"/>
      <c r="S441" s="833"/>
    </row>
    <row r="442" spans="1:19" ht="14.45" customHeight="1" x14ac:dyDescent="0.2">
      <c r="A442" s="814" t="s">
        <v>1512</v>
      </c>
      <c r="B442" s="815" t="s">
        <v>1513</v>
      </c>
      <c r="C442" s="815" t="s">
        <v>562</v>
      </c>
      <c r="D442" s="815" t="s">
        <v>1510</v>
      </c>
      <c r="E442" s="815" t="s">
        <v>1517</v>
      </c>
      <c r="F442" s="815" t="s">
        <v>1653</v>
      </c>
      <c r="G442" s="815" t="s">
        <v>1654</v>
      </c>
      <c r="H442" s="832">
        <v>44</v>
      </c>
      <c r="I442" s="832">
        <v>2491.2799999999984</v>
      </c>
      <c r="J442" s="815"/>
      <c r="K442" s="815">
        <v>56.619999999999962</v>
      </c>
      <c r="L442" s="832"/>
      <c r="M442" s="832"/>
      <c r="N442" s="815"/>
      <c r="O442" s="815"/>
      <c r="P442" s="832"/>
      <c r="Q442" s="832"/>
      <c r="R442" s="820"/>
      <c r="S442" s="833"/>
    </row>
    <row r="443" spans="1:19" ht="14.45" customHeight="1" x14ac:dyDescent="0.2">
      <c r="A443" s="814" t="s">
        <v>1512</v>
      </c>
      <c r="B443" s="815" t="s">
        <v>1513</v>
      </c>
      <c r="C443" s="815" t="s">
        <v>562</v>
      </c>
      <c r="D443" s="815" t="s">
        <v>1510</v>
      </c>
      <c r="E443" s="815" t="s">
        <v>1517</v>
      </c>
      <c r="F443" s="815" t="s">
        <v>1655</v>
      </c>
      <c r="G443" s="815" t="s">
        <v>1656</v>
      </c>
      <c r="H443" s="832">
        <v>350</v>
      </c>
      <c r="I443" s="832">
        <v>20517</v>
      </c>
      <c r="J443" s="815"/>
      <c r="K443" s="815">
        <v>58.62</v>
      </c>
      <c r="L443" s="832"/>
      <c r="M443" s="832"/>
      <c r="N443" s="815"/>
      <c r="O443" s="815"/>
      <c r="P443" s="832"/>
      <c r="Q443" s="832"/>
      <c r="R443" s="820"/>
      <c r="S443" s="833"/>
    </row>
    <row r="444" spans="1:19" ht="14.45" customHeight="1" x14ac:dyDescent="0.2">
      <c r="A444" s="814" t="s">
        <v>1512</v>
      </c>
      <c r="B444" s="815" t="s">
        <v>1513</v>
      </c>
      <c r="C444" s="815" t="s">
        <v>562</v>
      </c>
      <c r="D444" s="815" t="s">
        <v>1510</v>
      </c>
      <c r="E444" s="815" t="s">
        <v>1564</v>
      </c>
      <c r="F444" s="815" t="s">
        <v>1657</v>
      </c>
      <c r="G444" s="815" t="s">
        <v>1658</v>
      </c>
      <c r="H444" s="832">
        <v>325</v>
      </c>
      <c r="I444" s="832">
        <v>4715425</v>
      </c>
      <c r="J444" s="815"/>
      <c r="K444" s="815">
        <v>14509</v>
      </c>
      <c r="L444" s="832"/>
      <c r="M444" s="832"/>
      <c r="N444" s="815"/>
      <c r="O444" s="815"/>
      <c r="P444" s="832"/>
      <c r="Q444" s="832"/>
      <c r="R444" s="820"/>
      <c r="S444" s="833"/>
    </row>
    <row r="445" spans="1:19" ht="14.45" customHeight="1" x14ac:dyDescent="0.2">
      <c r="A445" s="814" t="s">
        <v>1512</v>
      </c>
      <c r="B445" s="815" t="s">
        <v>1513</v>
      </c>
      <c r="C445" s="815" t="s">
        <v>562</v>
      </c>
      <c r="D445" s="815" t="s">
        <v>798</v>
      </c>
      <c r="E445" s="815" t="s">
        <v>1514</v>
      </c>
      <c r="F445" s="815" t="s">
        <v>1643</v>
      </c>
      <c r="G445" s="815" t="s">
        <v>1644</v>
      </c>
      <c r="H445" s="832"/>
      <c r="I445" s="832"/>
      <c r="J445" s="815"/>
      <c r="K445" s="815"/>
      <c r="L445" s="832"/>
      <c r="M445" s="832"/>
      <c r="N445" s="815"/>
      <c r="O445" s="815"/>
      <c r="P445" s="832">
        <v>0.5</v>
      </c>
      <c r="Q445" s="832">
        <v>1004.82</v>
      </c>
      <c r="R445" s="820"/>
      <c r="S445" s="833">
        <v>2009.64</v>
      </c>
    </row>
    <row r="446" spans="1:19" ht="14.45" customHeight="1" x14ac:dyDescent="0.2">
      <c r="A446" s="814" t="s">
        <v>1512</v>
      </c>
      <c r="B446" s="815" t="s">
        <v>1513</v>
      </c>
      <c r="C446" s="815" t="s">
        <v>562</v>
      </c>
      <c r="D446" s="815" t="s">
        <v>798</v>
      </c>
      <c r="E446" s="815" t="s">
        <v>1514</v>
      </c>
      <c r="F446" s="815" t="s">
        <v>1645</v>
      </c>
      <c r="G446" s="815" t="s">
        <v>1646</v>
      </c>
      <c r="H446" s="832">
        <v>21.400000000000006</v>
      </c>
      <c r="I446" s="832">
        <v>38927.48000000001</v>
      </c>
      <c r="J446" s="815"/>
      <c r="K446" s="815">
        <v>1819.0411214953272</v>
      </c>
      <c r="L446" s="832"/>
      <c r="M446" s="832"/>
      <c r="N446" s="815"/>
      <c r="O446" s="815"/>
      <c r="P446" s="832"/>
      <c r="Q446" s="832"/>
      <c r="R446" s="820"/>
      <c r="S446" s="833"/>
    </row>
    <row r="447" spans="1:19" ht="14.45" customHeight="1" x14ac:dyDescent="0.2">
      <c r="A447" s="814" t="s">
        <v>1512</v>
      </c>
      <c r="B447" s="815" t="s">
        <v>1513</v>
      </c>
      <c r="C447" s="815" t="s">
        <v>562</v>
      </c>
      <c r="D447" s="815" t="s">
        <v>798</v>
      </c>
      <c r="E447" s="815" t="s">
        <v>1514</v>
      </c>
      <c r="F447" s="815" t="s">
        <v>1649</v>
      </c>
      <c r="G447" s="815" t="s">
        <v>1646</v>
      </c>
      <c r="H447" s="832"/>
      <c r="I447" s="832"/>
      <c r="J447" s="815"/>
      <c r="K447" s="815"/>
      <c r="L447" s="832">
        <v>48.55</v>
      </c>
      <c r="M447" s="832">
        <v>31825.469999999987</v>
      </c>
      <c r="N447" s="815">
        <v>1</v>
      </c>
      <c r="O447" s="815">
        <v>655.5194644696187</v>
      </c>
      <c r="P447" s="832">
        <v>0.02</v>
      </c>
      <c r="Q447" s="832">
        <v>15.08</v>
      </c>
      <c r="R447" s="820">
        <v>4.7383432200687078E-4</v>
      </c>
      <c r="S447" s="833">
        <v>754</v>
      </c>
    </row>
    <row r="448" spans="1:19" ht="14.45" customHeight="1" x14ac:dyDescent="0.2">
      <c r="A448" s="814" t="s">
        <v>1512</v>
      </c>
      <c r="B448" s="815" t="s">
        <v>1513</v>
      </c>
      <c r="C448" s="815" t="s">
        <v>562</v>
      </c>
      <c r="D448" s="815" t="s">
        <v>798</v>
      </c>
      <c r="E448" s="815" t="s">
        <v>1514</v>
      </c>
      <c r="F448" s="815" t="s">
        <v>1650</v>
      </c>
      <c r="G448" s="815" t="s">
        <v>1646</v>
      </c>
      <c r="H448" s="832"/>
      <c r="I448" s="832"/>
      <c r="J448" s="815"/>
      <c r="K448" s="815"/>
      <c r="L448" s="832">
        <v>0.1</v>
      </c>
      <c r="M448" s="832">
        <v>327.58999999999997</v>
      </c>
      <c r="N448" s="815">
        <v>1</v>
      </c>
      <c r="O448" s="815">
        <v>3275.8999999999996</v>
      </c>
      <c r="P448" s="832"/>
      <c r="Q448" s="832"/>
      <c r="R448" s="820"/>
      <c r="S448" s="833"/>
    </row>
    <row r="449" spans="1:19" ht="14.45" customHeight="1" x14ac:dyDescent="0.2">
      <c r="A449" s="814" t="s">
        <v>1512</v>
      </c>
      <c r="B449" s="815" t="s">
        <v>1513</v>
      </c>
      <c r="C449" s="815" t="s">
        <v>562</v>
      </c>
      <c r="D449" s="815" t="s">
        <v>798</v>
      </c>
      <c r="E449" s="815" t="s">
        <v>1517</v>
      </c>
      <c r="F449" s="815" t="s">
        <v>1651</v>
      </c>
      <c r="G449" s="815" t="s">
        <v>1652</v>
      </c>
      <c r="H449" s="832">
        <v>12352</v>
      </c>
      <c r="I449" s="832">
        <v>422314.88000000006</v>
      </c>
      <c r="J449" s="815">
        <v>0.36130986303356616</v>
      </c>
      <c r="K449" s="815">
        <v>34.190000000000005</v>
      </c>
      <c r="L449" s="832">
        <v>34398</v>
      </c>
      <c r="M449" s="832">
        <v>1168844.0399999998</v>
      </c>
      <c r="N449" s="815">
        <v>1</v>
      </c>
      <c r="O449" s="815">
        <v>33.979999999999997</v>
      </c>
      <c r="P449" s="832">
        <v>9130</v>
      </c>
      <c r="Q449" s="832">
        <v>311606.89999999997</v>
      </c>
      <c r="R449" s="820">
        <v>0.26659407871044971</v>
      </c>
      <c r="S449" s="833">
        <v>34.129999999999995</v>
      </c>
    </row>
    <row r="450" spans="1:19" ht="14.45" customHeight="1" x14ac:dyDescent="0.2">
      <c r="A450" s="814" t="s">
        <v>1512</v>
      </c>
      <c r="B450" s="815" t="s">
        <v>1513</v>
      </c>
      <c r="C450" s="815" t="s">
        <v>562</v>
      </c>
      <c r="D450" s="815" t="s">
        <v>798</v>
      </c>
      <c r="E450" s="815" t="s">
        <v>1517</v>
      </c>
      <c r="F450" s="815" t="s">
        <v>1653</v>
      </c>
      <c r="G450" s="815" t="s">
        <v>1654</v>
      </c>
      <c r="H450" s="832"/>
      <c r="I450" s="832"/>
      <c r="J450" s="815"/>
      <c r="K450" s="815"/>
      <c r="L450" s="832">
        <v>2705</v>
      </c>
      <c r="M450" s="832">
        <v>138441.90000000002</v>
      </c>
      <c r="N450" s="815">
        <v>1</v>
      </c>
      <c r="O450" s="815">
        <v>51.180000000000007</v>
      </c>
      <c r="P450" s="832"/>
      <c r="Q450" s="832"/>
      <c r="R450" s="820"/>
      <c r="S450" s="833"/>
    </row>
    <row r="451" spans="1:19" ht="14.45" customHeight="1" x14ac:dyDescent="0.2">
      <c r="A451" s="814" t="s">
        <v>1512</v>
      </c>
      <c r="B451" s="815" t="s">
        <v>1513</v>
      </c>
      <c r="C451" s="815" t="s">
        <v>562</v>
      </c>
      <c r="D451" s="815" t="s">
        <v>798</v>
      </c>
      <c r="E451" s="815" t="s">
        <v>1564</v>
      </c>
      <c r="F451" s="815" t="s">
        <v>1657</v>
      </c>
      <c r="G451" s="815" t="s">
        <v>1658</v>
      </c>
      <c r="H451" s="832">
        <v>49</v>
      </c>
      <c r="I451" s="832">
        <v>710941</v>
      </c>
      <c r="J451" s="815">
        <v>0.36014518449474175</v>
      </c>
      <c r="K451" s="815">
        <v>14509</v>
      </c>
      <c r="L451" s="832">
        <v>136</v>
      </c>
      <c r="M451" s="832">
        <v>1974040</v>
      </c>
      <c r="N451" s="815">
        <v>1</v>
      </c>
      <c r="O451" s="815">
        <v>14515</v>
      </c>
      <c r="P451" s="832">
        <v>34</v>
      </c>
      <c r="Q451" s="832">
        <v>493714</v>
      </c>
      <c r="R451" s="820">
        <v>0.25010334137099555</v>
      </c>
      <c r="S451" s="833">
        <v>14521</v>
      </c>
    </row>
    <row r="452" spans="1:19" ht="14.45" customHeight="1" x14ac:dyDescent="0.2">
      <c r="A452" s="814" t="s">
        <v>1512</v>
      </c>
      <c r="B452" s="815" t="s">
        <v>1513</v>
      </c>
      <c r="C452" s="815" t="s">
        <v>562</v>
      </c>
      <c r="D452" s="815" t="s">
        <v>799</v>
      </c>
      <c r="E452" s="815" t="s">
        <v>1514</v>
      </c>
      <c r="F452" s="815" t="s">
        <v>1645</v>
      </c>
      <c r="G452" s="815" t="s">
        <v>1646</v>
      </c>
      <c r="H452" s="832">
        <v>19.2</v>
      </c>
      <c r="I452" s="832">
        <v>34925.630000000012</v>
      </c>
      <c r="J452" s="815">
        <v>31.999880890208267</v>
      </c>
      <c r="K452" s="815">
        <v>1819.0432291666673</v>
      </c>
      <c r="L452" s="832">
        <v>0.6</v>
      </c>
      <c r="M452" s="832">
        <v>1091.43</v>
      </c>
      <c r="N452" s="815">
        <v>1</v>
      </c>
      <c r="O452" s="815">
        <v>1819.0500000000002</v>
      </c>
      <c r="P452" s="832"/>
      <c r="Q452" s="832"/>
      <c r="R452" s="820"/>
      <c r="S452" s="833"/>
    </row>
    <row r="453" spans="1:19" ht="14.45" customHeight="1" x14ac:dyDescent="0.2">
      <c r="A453" s="814" t="s">
        <v>1512</v>
      </c>
      <c r="B453" s="815" t="s">
        <v>1513</v>
      </c>
      <c r="C453" s="815" t="s">
        <v>562</v>
      </c>
      <c r="D453" s="815" t="s">
        <v>799</v>
      </c>
      <c r="E453" s="815" t="s">
        <v>1514</v>
      </c>
      <c r="F453" s="815" t="s">
        <v>1649</v>
      </c>
      <c r="G453" s="815" t="s">
        <v>1646</v>
      </c>
      <c r="H453" s="832"/>
      <c r="I453" s="832"/>
      <c r="J453" s="815"/>
      <c r="K453" s="815"/>
      <c r="L453" s="832">
        <v>20.05</v>
      </c>
      <c r="M453" s="832">
        <v>13143.2</v>
      </c>
      <c r="N453" s="815">
        <v>1</v>
      </c>
      <c r="O453" s="815">
        <v>655.52119700748131</v>
      </c>
      <c r="P453" s="832">
        <v>1.7000000000000002</v>
      </c>
      <c r="Q453" s="832">
        <v>1114.3800000000001</v>
      </c>
      <c r="R453" s="820">
        <v>8.4787570759023684E-2</v>
      </c>
      <c r="S453" s="833">
        <v>655.51764705882351</v>
      </c>
    </row>
    <row r="454" spans="1:19" ht="14.45" customHeight="1" x14ac:dyDescent="0.2">
      <c r="A454" s="814" t="s">
        <v>1512</v>
      </c>
      <c r="B454" s="815" t="s">
        <v>1513</v>
      </c>
      <c r="C454" s="815" t="s">
        <v>562</v>
      </c>
      <c r="D454" s="815" t="s">
        <v>799</v>
      </c>
      <c r="E454" s="815" t="s">
        <v>1517</v>
      </c>
      <c r="F454" s="815" t="s">
        <v>1651</v>
      </c>
      <c r="G454" s="815" t="s">
        <v>1652</v>
      </c>
      <c r="H454" s="832">
        <v>11655</v>
      </c>
      <c r="I454" s="832">
        <v>398484.45</v>
      </c>
      <c r="J454" s="815">
        <v>0.70386106084779831</v>
      </c>
      <c r="K454" s="815">
        <v>34.19</v>
      </c>
      <c r="L454" s="832">
        <v>16661</v>
      </c>
      <c r="M454" s="832">
        <v>566140.78</v>
      </c>
      <c r="N454" s="815">
        <v>1</v>
      </c>
      <c r="O454" s="815">
        <v>33.980000000000004</v>
      </c>
      <c r="P454" s="832">
        <v>13575</v>
      </c>
      <c r="Q454" s="832">
        <v>463228.21</v>
      </c>
      <c r="R454" s="820">
        <v>0.81822088491841194</v>
      </c>
      <c r="S454" s="833">
        <v>34.123625046040516</v>
      </c>
    </row>
    <row r="455" spans="1:19" ht="14.45" customHeight="1" x14ac:dyDescent="0.2">
      <c r="A455" s="814" t="s">
        <v>1512</v>
      </c>
      <c r="B455" s="815" t="s">
        <v>1513</v>
      </c>
      <c r="C455" s="815" t="s">
        <v>562</v>
      </c>
      <c r="D455" s="815" t="s">
        <v>799</v>
      </c>
      <c r="E455" s="815" t="s">
        <v>1517</v>
      </c>
      <c r="F455" s="815" t="s">
        <v>1653</v>
      </c>
      <c r="G455" s="815" t="s">
        <v>1654</v>
      </c>
      <c r="H455" s="832">
        <v>1</v>
      </c>
      <c r="I455" s="832">
        <v>56.62</v>
      </c>
      <c r="J455" s="815">
        <v>1.6711352267749981E-3</v>
      </c>
      <c r="K455" s="815">
        <v>56.62</v>
      </c>
      <c r="L455" s="832">
        <v>662</v>
      </c>
      <c r="M455" s="832">
        <v>33881.160000000003</v>
      </c>
      <c r="N455" s="815">
        <v>1</v>
      </c>
      <c r="O455" s="815">
        <v>51.180000000000007</v>
      </c>
      <c r="P455" s="832"/>
      <c r="Q455" s="832"/>
      <c r="R455" s="820"/>
      <c r="S455" s="833"/>
    </row>
    <row r="456" spans="1:19" ht="14.45" customHeight="1" x14ac:dyDescent="0.2">
      <c r="A456" s="814" t="s">
        <v>1512</v>
      </c>
      <c r="B456" s="815" t="s">
        <v>1513</v>
      </c>
      <c r="C456" s="815" t="s">
        <v>562</v>
      </c>
      <c r="D456" s="815" t="s">
        <v>799</v>
      </c>
      <c r="E456" s="815" t="s">
        <v>1564</v>
      </c>
      <c r="F456" s="815" t="s">
        <v>1657</v>
      </c>
      <c r="G456" s="815" t="s">
        <v>1658</v>
      </c>
      <c r="H456" s="832">
        <v>43</v>
      </c>
      <c r="I456" s="832">
        <v>623887</v>
      </c>
      <c r="J456" s="815">
        <v>0.64152575051028016</v>
      </c>
      <c r="K456" s="815">
        <v>14509</v>
      </c>
      <c r="L456" s="832">
        <v>67</v>
      </c>
      <c r="M456" s="832">
        <v>972505</v>
      </c>
      <c r="N456" s="815">
        <v>1</v>
      </c>
      <c r="O456" s="815">
        <v>14515</v>
      </c>
      <c r="P456" s="832">
        <v>55</v>
      </c>
      <c r="Q456" s="832">
        <v>798655</v>
      </c>
      <c r="R456" s="820">
        <v>0.82123485226297033</v>
      </c>
      <c r="S456" s="833">
        <v>14521</v>
      </c>
    </row>
    <row r="457" spans="1:19" ht="14.45" customHeight="1" x14ac:dyDescent="0.2">
      <c r="A457" s="814" t="s">
        <v>1512</v>
      </c>
      <c r="B457" s="815" t="s">
        <v>1513</v>
      </c>
      <c r="C457" s="815" t="s">
        <v>562</v>
      </c>
      <c r="D457" s="815" t="s">
        <v>797</v>
      </c>
      <c r="E457" s="815" t="s">
        <v>1514</v>
      </c>
      <c r="F457" s="815" t="s">
        <v>1643</v>
      </c>
      <c r="G457" s="815" t="s">
        <v>1644</v>
      </c>
      <c r="H457" s="832"/>
      <c r="I457" s="832"/>
      <c r="J457" s="815"/>
      <c r="K457" s="815"/>
      <c r="L457" s="832">
        <v>1.1000000000000001</v>
      </c>
      <c r="M457" s="832">
        <v>2210.61</v>
      </c>
      <c r="N457" s="815">
        <v>1</v>
      </c>
      <c r="O457" s="815">
        <v>2009.6454545454544</v>
      </c>
      <c r="P457" s="832">
        <v>0.5</v>
      </c>
      <c r="Q457" s="832">
        <v>1004.82</v>
      </c>
      <c r="R457" s="820">
        <v>0.45454422082592588</v>
      </c>
      <c r="S457" s="833">
        <v>2009.64</v>
      </c>
    </row>
    <row r="458" spans="1:19" ht="14.45" customHeight="1" x14ac:dyDescent="0.2">
      <c r="A458" s="814" t="s">
        <v>1512</v>
      </c>
      <c r="B458" s="815" t="s">
        <v>1513</v>
      </c>
      <c r="C458" s="815" t="s">
        <v>562</v>
      </c>
      <c r="D458" s="815" t="s">
        <v>797</v>
      </c>
      <c r="E458" s="815" t="s">
        <v>1514</v>
      </c>
      <c r="F458" s="815" t="s">
        <v>1645</v>
      </c>
      <c r="G458" s="815" t="s">
        <v>1646</v>
      </c>
      <c r="H458" s="832">
        <v>34.4</v>
      </c>
      <c r="I458" s="832">
        <v>62575.06</v>
      </c>
      <c r="J458" s="815"/>
      <c r="K458" s="815">
        <v>1819.042441860465</v>
      </c>
      <c r="L458" s="832"/>
      <c r="M458" s="832"/>
      <c r="N458" s="815"/>
      <c r="O458" s="815"/>
      <c r="P458" s="832"/>
      <c r="Q458" s="832"/>
      <c r="R458" s="820"/>
      <c r="S458" s="833"/>
    </row>
    <row r="459" spans="1:19" ht="14.45" customHeight="1" x14ac:dyDescent="0.2">
      <c r="A459" s="814" t="s">
        <v>1512</v>
      </c>
      <c r="B459" s="815" t="s">
        <v>1513</v>
      </c>
      <c r="C459" s="815" t="s">
        <v>562</v>
      </c>
      <c r="D459" s="815" t="s">
        <v>797</v>
      </c>
      <c r="E459" s="815" t="s">
        <v>1514</v>
      </c>
      <c r="F459" s="815" t="s">
        <v>1647</v>
      </c>
      <c r="G459" s="815" t="s">
        <v>1648</v>
      </c>
      <c r="H459" s="832">
        <v>0.05</v>
      </c>
      <c r="I459" s="832">
        <v>45.19</v>
      </c>
      <c r="J459" s="815"/>
      <c r="K459" s="815">
        <v>903.8</v>
      </c>
      <c r="L459" s="832"/>
      <c r="M459" s="832"/>
      <c r="N459" s="815"/>
      <c r="O459" s="815"/>
      <c r="P459" s="832"/>
      <c r="Q459" s="832"/>
      <c r="R459" s="820"/>
      <c r="S459" s="833"/>
    </row>
    <row r="460" spans="1:19" ht="14.45" customHeight="1" x14ac:dyDescent="0.2">
      <c r="A460" s="814" t="s">
        <v>1512</v>
      </c>
      <c r="B460" s="815" t="s">
        <v>1513</v>
      </c>
      <c r="C460" s="815" t="s">
        <v>562</v>
      </c>
      <c r="D460" s="815" t="s">
        <v>797</v>
      </c>
      <c r="E460" s="815" t="s">
        <v>1514</v>
      </c>
      <c r="F460" s="815" t="s">
        <v>1649</v>
      </c>
      <c r="G460" s="815" t="s">
        <v>1646</v>
      </c>
      <c r="H460" s="832"/>
      <c r="I460" s="832"/>
      <c r="J460" s="815"/>
      <c r="K460" s="815"/>
      <c r="L460" s="832">
        <v>32.749999999999993</v>
      </c>
      <c r="M460" s="832">
        <v>21468.279999999995</v>
      </c>
      <c r="N460" s="815">
        <v>1</v>
      </c>
      <c r="O460" s="815">
        <v>655.52</v>
      </c>
      <c r="P460" s="832">
        <v>2.5</v>
      </c>
      <c r="Q460" s="832">
        <v>1638.79</v>
      </c>
      <c r="R460" s="820">
        <v>7.6335412059093707E-2</v>
      </c>
      <c r="S460" s="833">
        <v>655.51599999999996</v>
      </c>
    </row>
    <row r="461" spans="1:19" ht="14.45" customHeight="1" x14ac:dyDescent="0.2">
      <c r="A461" s="814" t="s">
        <v>1512</v>
      </c>
      <c r="B461" s="815" t="s">
        <v>1513</v>
      </c>
      <c r="C461" s="815" t="s">
        <v>562</v>
      </c>
      <c r="D461" s="815" t="s">
        <v>797</v>
      </c>
      <c r="E461" s="815" t="s">
        <v>1517</v>
      </c>
      <c r="F461" s="815" t="s">
        <v>1651</v>
      </c>
      <c r="G461" s="815" t="s">
        <v>1652</v>
      </c>
      <c r="H461" s="832">
        <v>20103</v>
      </c>
      <c r="I461" s="832">
        <v>687321.57000000007</v>
      </c>
      <c r="J461" s="815">
        <v>0.79772987339508494</v>
      </c>
      <c r="K461" s="815">
        <v>34.190000000000005</v>
      </c>
      <c r="L461" s="832">
        <v>25356</v>
      </c>
      <c r="M461" s="832">
        <v>861596.87999999989</v>
      </c>
      <c r="N461" s="815">
        <v>1</v>
      </c>
      <c r="O461" s="815">
        <v>33.979999999999997</v>
      </c>
      <c r="P461" s="832">
        <v>23933</v>
      </c>
      <c r="Q461" s="832">
        <v>816717.03999999992</v>
      </c>
      <c r="R461" s="820">
        <v>0.94791086058714602</v>
      </c>
      <c r="S461" s="833">
        <v>34.125142690009604</v>
      </c>
    </row>
    <row r="462" spans="1:19" ht="14.45" customHeight="1" x14ac:dyDescent="0.2">
      <c r="A462" s="814" t="s">
        <v>1512</v>
      </c>
      <c r="B462" s="815" t="s">
        <v>1513</v>
      </c>
      <c r="C462" s="815" t="s">
        <v>562</v>
      </c>
      <c r="D462" s="815" t="s">
        <v>797</v>
      </c>
      <c r="E462" s="815" t="s">
        <v>1517</v>
      </c>
      <c r="F462" s="815" t="s">
        <v>1653</v>
      </c>
      <c r="G462" s="815" t="s">
        <v>1654</v>
      </c>
      <c r="H462" s="832"/>
      <c r="I462" s="832"/>
      <c r="J462" s="815"/>
      <c r="K462" s="815"/>
      <c r="L462" s="832">
        <v>1902</v>
      </c>
      <c r="M462" s="832">
        <v>97344.359999999986</v>
      </c>
      <c r="N462" s="815">
        <v>1</v>
      </c>
      <c r="O462" s="815">
        <v>51.179999999999993</v>
      </c>
      <c r="P462" s="832">
        <v>169</v>
      </c>
      <c r="Q462" s="832">
        <v>12424.88</v>
      </c>
      <c r="R462" s="820">
        <v>0.12763841685332361</v>
      </c>
      <c r="S462" s="833">
        <v>73.52</v>
      </c>
    </row>
    <row r="463" spans="1:19" ht="14.45" customHeight="1" x14ac:dyDescent="0.2">
      <c r="A463" s="814" t="s">
        <v>1512</v>
      </c>
      <c r="B463" s="815" t="s">
        <v>1513</v>
      </c>
      <c r="C463" s="815" t="s">
        <v>562</v>
      </c>
      <c r="D463" s="815" t="s">
        <v>797</v>
      </c>
      <c r="E463" s="815" t="s">
        <v>1517</v>
      </c>
      <c r="F463" s="815" t="s">
        <v>1655</v>
      </c>
      <c r="G463" s="815" t="s">
        <v>1656</v>
      </c>
      <c r="H463" s="832"/>
      <c r="I463" s="832"/>
      <c r="J463" s="815"/>
      <c r="K463" s="815"/>
      <c r="L463" s="832">
        <v>402</v>
      </c>
      <c r="M463" s="832">
        <v>24059.699999999997</v>
      </c>
      <c r="N463" s="815">
        <v>1</v>
      </c>
      <c r="O463" s="815">
        <v>59.849999999999994</v>
      </c>
      <c r="P463" s="832">
        <v>156</v>
      </c>
      <c r="Q463" s="832">
        <v>9640.7999999999993</v>
      </c>
      <c r="R463" s="820">
        <v>0.40070325066397339</v>
      </c>
      <c r="S463" s="833">
        <v>61.8</v>
      </c>
    </row>
    <row r="464" spans="1:19" ht="14.45" customHeight="1" x14ac:dyDescent="0.2">
      <c r="A464" s="814" t="s">
        <v>1512</v>
      </c>
      <c r="B464" s="815" t="s">
        <v>1513</v>
      </c>
      <c r="C464" s="815" t="s">
        <v>562</v>
      </c>
      <c r="D464" s="815" t="s">
        <v>797</v>
      </c>
      <c r="E464" s="815" t="s">
        <v>1564</v>
      </c>
      <c r="F464" s="815" t="s">
        <v>1657</v>
      </c>
      <c r="G464" s="815" t="s">
        <v>1658</v>
      </c>
      <c r="H464" s="832">
        <v>74</v>
      </c>
      <c r="I464" s="832">
        <v>1073666</v>
      </c>
      <c r="J464" s="815">
        <v>0.66044116923379759</v>
      </c>
      <c r="K464" s="815">
        <v>14509</v>
      </c>
      <c r="L464" s="832">
        <v>112</v>
      </c>
      <c r="M464" s="832">
        <v>1625680</v>
      </c>
      <c r="N464" s="815">
        <v>1</v>
      </c>
      <c r="O464" s="815">
        <v>14515</v>
      </c>
      <c r="P464" s="832">
        <v>95</v>
      </c>
      <c r="Q464" s="832">
        <v>1379495</v>
      </c>
      <c r="R464" s="820">
        <v>0.84856490822302055</v>
      </c>
      <c r="S464" s="833">
        <v>14521</v>
      </c>
    </row>
    <row r="465" spans="1:19" ht="14.45" customHeight="1" x14ac:dyDescent="0.2">
      <c r="A465" s="814" t="s">
        <v>1512</v>
      </c>
      <c r="B465" s="815" t="s">
        <v>1513</v>
      </c>
      <c r="C465" s="815" t="s">
        <v>562</v>
      </c>
      <c r="D465" s="815" t="s">
        <v>794</v>
      </c>
      <c r="E465" s="815" t="s">
        <v>1514</v>
      </c>
      <c r="F465" s="815" t="s">
        <v>1645</v>
      </c>
      <c r="G465" s="815" t="s">
        <v>1646</v>
      </c>
      <c r="H465" s="832">
        <v>23.950000000000003</v>
      </c>
      <c r="I465" s="832">
        <v>43566.079999999994</v>
      </c>
      <c r="J465" s="815"/>
      <c r="K465" s="815">
        <v>1819.0430062630476</v>
      </c>
      <c r="L465" s="832"/>
      <c r="M465" s="832"/>
      <c r="N465" s="815"/>
      <c r="O465" s="815"/>
      <c r="P465" s="832"/>
      <c r="Q465" s="832"/>
      <c r="R465" s="820"/>
      <c r="S465" s="833"/>
    </row>
    <row r="466" spans="1:19" ht="14.45" customHeight="1" x14ac:dyDescent="0.2">
      <c r="A466" s="814" t="s">
        <v>1512</v>
      </c>
      <c r="B466" s="815" t="s">
        <v>1513</v>
      </c>
      <c r="C466" s="815" t="s">
        <v>562</v>
      </c>
      <c r="D466" s="815" t="s">
        <v>794</v>
      </c>
      <c r="E466" s="815" t="s">
        <v>1514</v>
      </c>
      <c r="F466" s="815" t="s">
        <v>1649</v>
      </c>
      <c r="G466" s="815" t="s">
        <v>1646</v>
      </c>
      <c r="H466" s="832"/>
      <c r="I466" s="832"/>
      <c r="J466" s="815"/>
      <c r="K466" s="815"/>
      <c r="L466" s="832">
        <v>17.25</v>
      </c>
      <c r="M466" s="832">
        <v>11307.710000000003</v>
      </c>
      <c r="N466" s="815">
        <v>1</v>
      </c>
      <c r="O466" s="815">
        <v>655.51942028985525</v>
      </c>
      <c r="P466" s="832">
        <v>1.7999999999999998</v>
      </c>
      <c r="Q466" s="832">
        <v>1179.93</v>
      </c>
      <c r="R466" s="820">
        <v>0.10434738775578785</v>
      </c>
      <c r="S466" s="833">
        <v>655.51666666666677</v>
      </c>
    </row>
    <row r="467" spans="1:19" ht="14.45" customHeight="1" x14ac:dyDescent="0.2">
      <c r="A467" s="814" t="s">
        <v>1512</v>
      </c>
      <c r="B467" s="815" t="s">
        <v>1513</v>
      </c>
      <c r="C467" s="815" t="s">
        <v>562</v>
      </c>
      <c r="D467" s="815" t="s">
        <v>794</v>
      </c>
      <c r="E467" s="815" t="s">
        <v>1514</v>
      </c>
      <c r="F467" s="815" t="s">
        <v>1650</v>
      </c>
      <c r="G467" s="815" t="s">
        <v>1646</v>
      </c>
      <c r="H467" s="832"/>
      <c r="I467" s="832"/>
      <c r="J467" s="815"/>
      <c r="K467" s="815"/>
      <c r="L467" s="832"/>
      <c r="M467" s="832"/>
      <c r="N467" s="815"/>
      <c r="O467" s="815"/>
      <c r="P467" s="832">
        <v>0.08</v>
      </c>
      <c r="Q467" s="832">
        <v>262.07</v>
      </c>
      <c r="R467" s="820"/>
      <c r="S467" s="833">
        <v>3275.875</v>
      </c>
    </row>
    <row r="468" spans="1:19" ht="14.45" customHeight="1" x14ac:dyDescent="0.2">
      <c r="A468" s="814" t="s">
        <v>1512</v>
      </c>
      <c r="B468" s="815" t="s">
        <v>1513</v>
      </c>
      <c r="C468" s="815" t="s">
        <v>562</v>
      </c>
      <c r="D468" s="815" t="s">
        <v>794</v>
      </c>
      <c r="E468" s="815" t="s">
        <v>1517</v>
      </c>
      <c r="F468" s="815" t="s">
        <v>1651</v>
      </c>
      <c r="G468" s="815" t="s">
        <v>1652</v>
      </c>
      <c r="H468" s="832">
        <v>13312</v>
      </c>
      <c r="I468" s="832">
        <v>455137.27999999991</v>
      </c>
      <c r="J468" s="815">
        <v>1.1603802798523335</v>
      </c>
      <c r="K468" s="815">
        <v>34.189999999999991</v>
      </c>
      <c r="L468" s="832">
        <v>11543</v>
      </c>
      <c r="M468" s="832">
        <v>392231.14000000007</v>
      </c>
      <c r="N468" s="815">
        <v>1</v>
      </c>
      <c r="O468" s="815">
        <v>33.980000000000004</v>
      </c>
      <c r="P468" s="832">
        <v>25734</v>
      </c>
      <c r="Q468" s="832">
        <v>878266.70000000019</v>
      </c>
      <c r="R468" s="820">
        <v>2.2391559731845869</v>
      </c>
      <c r="S468" s="833">
        <v>34.128650812155129</v>
      </c>
    </row>
    <row r="469" spans="1:19" ht="14.45" customHeight="1" x14ac:dyDescent="0.2">
      <c r="A469" s="814" t="s">
        <v>1512</v>
      </c>
      <c r="B469" s="815" t="s">
        <v>1513</v>
      </c>
      <c r="C469" s="815" t="s">
        <v>562</v>
      </c>
      <c r="D469" s="815" t="s">
        <v>794</v>
      </c>
      <c r="E469" s="815" t="s">
        <v>1564</v>
      </c>
      <c r="F469" s="815" t="s">
        <v>1657</v>
      </c>
      <c r="G469" s="815" t="s">
        <v>1658</v>
      </c>
      <c r="H469" s="832">
        <v>51</v>
      </c>
      <c r="I469" s="832">
        <v>739959</v>
      </c>
      <c r="J469" s="815">
        <v>1.213783770483736</v>
      </c>
      <c r="K469" s="815">
        <v>14509</v>
      </c>
      <c r="L469" s="832">
        <v>42</v>
      </c>
      <c r="M469" s="832">
        <v>609630</v>
      </c>
      <c r="N469" s="815">
        <v>1</v>
      </c>
      <c r="O469" s="815">
        <v>14515</v>
      </c>
      <c r="P469" s="832">
        <v>97</v>
      </c>
      <c r="Q469" s="832">
        <v>1408537</v>
      </c>
      <c r="R469" s="820">
        <v>2.3104784869511015</v>
      </c>
      <c r="S469" s="833">
        <v>14521</v>
      </c>
    </row>
    <row r="470" spans="1:19" ht="14.45" customHeight="1" x14ac:dyDescent="0.2">
      <c r="A470" s="814" t="s">
        <v>1512</v>
      </c>
      <c r="B470" s="815" t="s">
        <v>1513</v>
      </c>
      <c r="C470" s="815" t="s">
        <v>1502</v>
      </c>
      <c r="D470" s="815" t="s">
        <v>1504</v>
      </c>
      <c r="E470" s="815" t="s">
        <v>1514</v>
      </c>
      <c r="F470" s="815" t="s">
        <v>1552</v>
      </c>
      <c r="G470" s="815" t="s">
        <v>1659</v>
      </c>
      <c r="H470" s="832">
        <v>0</v>
      </c>
      <c r="I470" s="832">
        <v>-5.8207660913467407E-11</v>
      </c>
      <c r="J470" s="815"/>
      <c r="K470" s="815"/>
      <c r="L470" s="832"/>
      <c r="M470" s="832"/>
      <c r="N470" s="815"/>
      <c r="O470" s="815"/>
      <c r="P470" s="832">
        <v>0</v>
      </c>
      <c r="Q470" s="832">
        <v>0</v>
      </c>
      <c r="R470" s="820"/>
      <c r="S470" s="833"/>
    </row>
    <row r="471" spans="1:19" ht="14.45" customHeight="1" thickBot="1" x14ac:dyDescent="0.25">
      <c r="A471" s="822" t="s">
        <v>1502</v>
      </c>
      <c r="B471" s="823" t="s">
        <v>1660</v>
      </c>
      <c r="C471" s="823" t="s">
        <v>1502</v>
      </c>
      <c r="D471" s="823" t="s">
        <v>1504</v>
      </c>
      <c r="E471" s="823" t="s">
        <v>1514</v>
      </c>
      <c r="F471" s="823" t="s">
        <v>1552</v>
      </c>
      <c r="G471" s="823" t="s">
        <v>1659</v>
      </c>
      <c r="H471" s="834"/>
      <c r="I471" s="834"/>
      <c r="J471" s="823"/>
      <c r="K471" s="823"/>
      <c r="L471" s="834"/>
      <c r="M471" s="834"/>
      <c r="N471" s="823"/>
      <c r="O471" s="823"/>
      <c r="P471" s="834">
        <v>0</v>
      </c>
      <c r="Q471" s="834">
        <v>0</v>
      </c>
      <c r="R471" s="828"/>
      <c r="S471" s="835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4D54086-EC29-4D30-8AE5-B7E668D94A75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4575288.33</v>
      </c>
      <c r="C3" s="344">
        <f t="shared" ref="C3:R3" si="0">SUBTOTAL(9,C6:C1048576)</f>
        <v>810.57887429125333</v>
      </c>
      <c r="D3" s="344">
        <f t="shared" si="0"/>
        <v>4439505</v>
      </c>
      <c r="E3" s="344">
        <f t="shared" si="0"/>
        <v>22</v>
      </c>
      <c r="F3" s="344">
        <f t="shared" si="0"/>
        <v>3598601</v>
      </c>
      <c r="G3" s="347">
        <f>IF(D3&lt;&gt;0,F3/D3,"")</f>
        <v>0.81058609011590255</v>
      </c>
      <c r="H3" s="343">
        <f t="shared" si="0"/>
        <v>3075949.3600000008</v>
      </c>
      <c r="I3" s="344">
        <f t="shared" si="0"/>
        <v>55.22180920313432</v>
      </c>
      <c r="J3" s="344">
        <f t="shared" si="0"/>
        <v>2642924.1</v>
      </c>
      <c r="K3" s="344">
        <f t="shared" si="0"/>
        <v>21</v>
      </c>
      <c r="L3" s="344">
        <f t="shared" si="0"/>
        <v>2386409.3899999997</v>
      </c>
      <c r="M3" s="345">
        <f>IF(J3&lt;&gt;0,L3/J3,"")</f>
        <v>0.90294283895629068</v>
      </c>
      <c r="N3" s="346">
        <f t="shared" si="0"/>
        <v>297843.94</v>
      </c>
      <c r="O3" s="344">
        <f t="shared" si="0"/>
        <v>1.0734203848066028</v>
      </c>
      <c r="P3" s="344">
        <f t="shared" si="0"/>
        <v>277471.85000000003</v>
      </c>
      <c r="Q3" s="344">
        <f t="shared" si="0"/>
        <v>1</v>
      </c>
      <c r="R3" s="344">
        <f t="shared" si="0"/>
        <v>277455</v>
      </c>
      <c r="S3" s="345">
        <f>IF(P3&lt;&gt;0,R3/P3,"")</f>
        <v>0.99993927311905684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8"/>
      <c r="B5" s="849">
        <v>2018</v>
      </c>
      <c r="C5" s="850"/>
      <c r="D5" s="850">
        <v>2019</v>
      </c>
      <c r="E5" s="850"/>
      <c r="F5" s="850">
        <v>2020</v>
      </c>
      <c r="G5" s="888" t="s">
        <v>2</v>
      </c>
      <c r="H5" s="849">
        <v>2018</v>
      </c>
      <c r="I5" s="850"/>
      <c r="J5" s="850">
        <v>2019</v>
      </c>
      <c r="K5" s="850"/>
      <c r="L5" s="850">
        <v>2020</v>
      </c>
      <c r="M5" s="888" t="s">
        <v>2</v>
      </c>
      <c r="N5" s="849">
        <v>2018</v>
      </c>
      <c r="O5" s="850"/>
      <c r="P5" s="850">
        <v>2019</v>
      </c>
      <c r="Q5" s="850"/>
      <c r="R5" s="850">
        <v>2020</v>
      </c>
      <c r="S5" s="888" t="s">
        <v>2</v>
      </c>
    </row>
    <row r="6" spans="1:19" ht="14.45" customHeight="1" x14ac:dyDescent="0.2">
      <c r="A6" s="839" t="s">
        <v>1663</v>
      </c>
      <c r="B6" s="870">
        <v>1082687</v>
      </c>
      <c r="C6" s="808">
        <v>1.5209781466517569</v>
      </c>
      <c r="D6" s="870">
        <v>711836</v>
      </c>
      <c r="E6" s="808">
        <v>1</v>
      </c>
      <c r="F6" s="870">
        <v>388890</v>
      </c>
      <c r="G6" s="813">
        <v>0.54631965789872949</v>
      </c>
      <c r="H6" s="870">
        <v>779446.28000000026</v>
      </c>
      <c r="I6" s="808">
        <v>1.5225179615784921</v>
      </c>
      <c r="J6" s="870">
        <v>511945.53999999992</v>
      </c>
      <c r="K6" s="808">
        <v>1</v>
      </c>
      <c r="L6" s="870">
        <v>255200.31999999995</v>
      </c>
      <c r="M6" s="813">
        <v>0.49849114810141715</v>
      </c>
      <c r="N6" s="870"/>
      <c r="O6" s="808"/>
      <c r="P6" s="870"/>
      <c r="Q6" s="808"/>
      <c r="R6" s="870"/>
      <c r="S6" s="231"/>
    </row>
    <row r="7" spans="1:19" ht="14.45" customHeight="1" x14ac:dyDescent="0.2">
      <c r="A7" s="840" t="s">
        <v>1664</v>
      </c>
      <c r="B7" s="872">
        <v>84069</v>
      </c>
      <c r="C7" s="815">
        <v>0.39034865742052011</v>
      </c>
      <c r="D7" s="872">
        <v>215369</v>
      </c>
      <c r="E7" s="815">
        <v>1</v>
      </c>
      <c r="F7" s="872">
        <v>203132</v>
      </c>
      <c r="G7" s="820">
        <v>0.94318123778259633</v>
      </c>
      <c r="H7" s="872">
        <v>64379.83</v>
      </c>
      <c r="I7" s="815">
        <v>0.44457613268982188</v>
      </c>
      <c r="J7" s="872">
        <v>144811.71</v>
      </c>
      <c r="K7" s="815">
        <v>1</v>
      </c>
      <c r="L7" s="872">
        <v>122051.92999999998</v>
      </c>
      <c r="M7" s="820">
        <v>0.84283190910458816</v>
      </c>
      <c r="N7" s="872"/>
      <c r="O7" s="815"/>
      <c r="P7" s="872"/>
      <c r="Q7" s="815"/>
      <c r="R7" s="872"/>
      <c r="S7" s="821"/>
    </row>
    <row r="8" spans="1:19" ht="14.45" customHeight="1" x14ac:dyDescent="0.2">
      <c r="A8" s="840" t="s">
        <v>1665</v>
      </c>
      <c r="B8" s="872">
        <v>467515</v>
      </c>
      <c r="C8" s="815">
        <v>0.85014938509349525</v>
      </c>
      <c r="D8" s="872">
        <v>549921</v>
      </c>
      <c r="E8" s="815">
        <v>1</v>
      </c>
      <c r="F8" s="872">
        <v>301071</v>
      </c>
      <c r="G8" s="820">
        <v>0.54748045628372077</v>
      </c>
      <c r="H8" s="872">
        <v>344722.43000000005</v>
      </c>
      <c r="I8" s="815">
        <v>0.95845715843200174</v>
      </c>
      <c r="J8" s="872">
        <v>359663.89</v>
      </c>
      <c r="K8" s="815">
        <v>1</v>
      </c>
      <c r="L8" s="872">
        <v>198176.66999999998</v>
      </c>
      <c r="M8" s="820">
        <v>0.5510051898732452</v>
      </c>
      <c r="N8" s="872"/>
      <c r="O8" s="815"/>
      <c r="P8" s="872"/>
      <c r="Q8" s="815"/>
      <c r="R8" s="872"/>
      <c r="S8" s="821"/>
    </row>
    <row r="9" spans="1:19" ht="14.45" customHeight="1" x14ac:dyDescent="0.2">
      <c r="A9" s="840" t="s">
        <v>1666</v>
      </c>
      <c r="B9" s="872">
        <v>161997</v>
      </c>
      <c r="C9" s="815">
        <v>0.82268729178516287</v>
      </c>
      <c r="D9" s="872">
        <v>196912</v>
      </c>
      <c r="E9" s="815">
        <v>1</v>
      </c>
      <c r="F9" s="872">
        <v>202776</v>
      </c>
      <c r="G9" s="820">
        <v>1.0297798001137564</v>
      </c>
      <c r="H9" s="872">
        <v>79412.66</v>
      </c>
      <c r="I9" s="815">
        <v>0.66826261159321487</v>
      </c>
      <c r="J9" s="872">
        <v>118834.51</v>
      </c>
      <c r="K9" s="815">
        <v>1</v>
      </c>
      <c r="L9" s="872">
        <v>116880.38</v>
      </c>
      <c r="M9" s="820">
        <v>0.98355587110175324</v>
      </c>
      <c r="N9" s="872"/>
      <c r="O9" s="815"/>
      <c r="P9" s="872"/>
      <c r="Q9" s="815"/>
      <c r="R9" s="872"/>
      <c r="S9" s="821"/>
    </row>
    <row r="10" spans="1:19" ht="14.45" customHeight="1" x14ac:dyDescent="0.2">
      <c r="A10" s="840" t="s">
        <v>1667</v>
      </c>
      <c r="B10" s="872">
        <v>29018</v>
      </c>
      <c r="C10" s="815">
        <v>763.63157894736844</v>
      </c>
      <c r="D10" s="872">
        <v>38</v>
      </c>
      <c r="E10" s="815">
        <v>1</v>
      </c>
      <c r="F10" s="872">
        <v>38</v>
      </c>
      <c r="G10" s="820">
        <v>1</v>
      </c>
      <c r="H10" s="872">
        <v>19484.310000000001</v>
      </c>
      <c r="I10" s="815"/>
      <c r="J10" s="872"/>
      <c r="K10" s="815"/>
      <c r="L10" s="872"/>
      <c r="M10" s="820"/>
      <c r="N10" s="872"/>
      <c r="O10" s="815"/>
      <c r="P10" s="872"/>
      <c r="Q10" s="815"/>
      <c r="R10" s="872"/>
      <c r="S10" s="821"/>
    </row>
    <row r="11" spans="1:19" ht="14.45" customHeight="1" x14ac:dyDescent="0.2">
      <c r="A11" s="840" t="s">
        <v>1668</v>
      </c>
      <c r="B11" s="872">
        <v>14509</v>
      </c>
      <c r="C11" s="815"/>
      <c r="D11" s="872"/>
      <c r="E11" s="815"/>
      <c r="F11" s="872"/>
      <c r="G11" s="820"/>
      <c r="H11" s="872">
        <v>9126.74</v>
      </c>
      <c r="I11" s="815"/>
      <c r="J11" s="872"/>
      <c r="K11" s="815"/>
      <c r="L11" s="872"/>
      <c r="M11" s="820"/>
      <c r="N11" s="872"/>
      <c r="O11" s="815"/>
      <c r="P11" s="872"/>
      <c r="Q11" s="815"/>
      <c r="R11" s="872"/>
      <c r="S11" s="821"/>
    </row>
    <row r="12" spans="1:19" ht="14.45" customHeight="1" x14ac:dyDescent="0.2">
      <c r="A12" s="840" t="s">
        <v>1669</v>
      </c>
      <c r="B12" s="872"/>
      <c r="C12" s="815"/>
      <c r="D12" s="872">
        <v>29030</v>
      </c>
      <c r="E12" s="815">
        <v>1</v>
      </c>
      <c r="F12" s="872"/>
      <c r="G12" s="820"/>
      <c r="H12" s="872"/>
      <c r="I12" s="815"/>
      <c r="J12" s="872">
        <v>17558.03</v>
      </c>
      <c r="K12" s="815">
        <v>1</v>
      </c>
      <c r="L12" s="872"/>
      <c r="M12" s="820"/>
      <c r="N12" s="872"/>
      <c r="O12" s="815"/>
      <c r="P12" s="872"/>
      <c r="Q12" s="815"/>
      <c r="R12" s="872"/>
      <c r="S12" s="821"/>
    </row>
    <row r="13" spans="1:19" ht="14.45" customHeight="1" x14ac:dyDescent="0.2">
      <c r="A13" s="840" t="s">
        <v>1670</v>
      </c>
      <c r="B13" s="872">
        <v>61273</v>
      </c>
      <c r="C13" s="815">
        <v>3.1810300072681965</v>
      </c>
      <c r="D13" s="872">
        <v>19262</v>
      </c>
      <c r="E13" s="815">
        <v>1</v>
      </c>
      <c r="F13" s="872">
        <v>36476</v>
      </c>
      <c r="G13" s="820">
        <v>1.8936766690893989</v>
      </c>
      <c r="H13" s="872">
        <v>43080.23</v>
      </c>
      <c r="I13" s="815">
        <v>4.8566002852166461</v>
      </c>
      <c r="J13" s="872">
        <v>8870.4500000000007</v>
      </c>
      <c r="K13" s="815">
        <v>1</v>
      </c>
      <c r="L13" s="872">
        <v>31621.11</v>
      </c>
      <c r="M13" s="820">
        <v>3.5647695438224667</v>
      </c>
      <c r="N13" s="872"/>
      <c r="O13" s="815"/>
      <c r="P13" s="872"/>
      <c r="Q13" s="815"/>
      <c r="R13" s="872"/>
      <c r="S13" s="821"/>
    </row>
    <row r="14" spans="1:19" ht="14.45" customHeight="1" x14ac:dyDescent="0.2">
      <c r="A14" s="840" t="s">
        <v>1671</v>
      </c>
      <c r="B14" s="872">
        <v>29590</v>
      </c>
      <c r="C14" s="815">
        <v>2.1298495645288993</v>
      </c>
      <c r="D14" s="872">
        <v>13893</v>
      </c>
      <c r="E14" s="815">
        <v>1</v>
      </c>
      <c r="F14" s="872">
        <v>55777</v>
      </c>
      <c r="G14" s="820">
        <v>4.0147556323328297</v>
      </c>
      <c r="H14" s="872">
        <v>8058.48</v>
      </c>
      <c r="I14" s="815">
        <v>1.8041561628255818</v>
      </c>
      <c r="J14" s="872">
        <v>4466.62</v>
      </c>
      <c r="K14" s="815">
        <v>1</v>
      </c>
      <c r="L14" s="872">
        <v>15632.71</v>
      </c>
      <c r="M14" s="820">
        <v>3.4998970138493983</v>
      </c>
      <c r="N14" s="872"/>
      <c r="O14" s="815"/>
      <c r="P14" s="872"/>
      <c r="Q14" s="815"/>
      <c r="R14" s="872"/>
      <c r="S14" s="821"/>
    </row>
    <row r="15" spans="1:19" ht="14.45" customHeight="1" x14ac:dyDescent="0.2">
      <c r="A15" s="840" t="s">
        <v>1672</v>
      </c>
      <c r="B15" s="872">
        <v>53091</v>
      </c>
      <c r="C15" s="815">
        <v>0.47906120570639671</v>
      </c>
      <c r="D15" s="872">
        <v>110823</v>
      </c>
      <c r="E15" s="815">
        <v>1</v>
      </c>
      <c r="F15" s="872">
        <v>7178</v>
      </c>
      <c r="G15" s="820">
        <v>6.4769948476399303E-2</v>
      </c>
      <c r="H15" s="872">
        <v>38436.039999999994</v>
      </c>
      <c r="I15" s="815">
        <v>0.38510488476322424</v>
      </c>
      <c r="J15" s="872">
        <v>99806.68</v>
      </c>
      <c r="K15" s="815">
        <v>1</v>
      </c>
      <c r="L15" s="872">
        <v>9829.4</v>
      </c>
      <c r="M15" s="820">
        <v>9.8484390022792065E-2</v>
      </c>
      <c r="N15" s="872"/>
      <c r="O15" s="815"/>
      <c r="P15" s="872"/>
      <c r="Q15" s="815"/>
      <c r="R15" s="872"/>
      <c r="S15" s="821"/>
    </row>
    <row r="16" spans="1:19" ht="14.45" customHeight="1" x14ac:dyDescent="0.2">
      <c r="A16" s="840" t="s">
        <v>1673</v>
      </c>
      <c r="B16" s="872">
        <v>11904</v>
      </c>
      <c r="C16" s="815">
        <v>1.4911687335588124</v>
      </c>
      <c r="D16" s="872">
        <v>7983</v>
      </c>
      <c r="E16" s="815">
        <v>1</v>
      </c>
      <c r="F16" s="872">
        <v>60023</v>
      </c>
      <c r="G16" s="820">
        <v>7.5188525616935991</v>
      </c>
      <c r="H16" s="872">
        <v>7396.65</v>
      </c>
      <c r="I16" s="815">
        <v>1.201187765720763</v>
      </c>
      <c r="J16" s="872">
        <v>6157.78</v>
      </c>
      <c r="K16" s="815">
        <v>1</v>
      </c>
      <c r="L16" s="872">
        <v>50565.46</v>
      </c>
      <c r="M16" s="820">
        <v>8.2116379604337926</v>
      </c>
      <c r="N16" s="872"/>
      <c r="O16" s="815"/>
      <c r="P16" s="872"/>
      <c r="Q16" s="815"/>
      <c r="R16" s="872"/>
      <c r="S16" s="821"/>
    </row>
    <row r="17" spans="1:19" ht="14.45" customHeight="1" x14ac:dyDescent="0.2">
      <c r="A17" s="840" t="s">
        <v>1674</v>
      </c>
      <c r="B17" s="872">
        <v>15946.33</v>
      </c>
      <c r="C17" s="815">
        <v>0.95854352007694155</v>
      </c>
      <c r="D17" s="872">
        <v>16636</v>
      </c>
      <c r="E17" s="815">
        <v>1</v>
      </c>
      <c r="F17" s="872">
        <v>26720</v>
      </c>
      <c r="G17" s="820">
        <v>1.606155325799471</v>
      </c>
      <c r="H17" s="872">
        <v>7519.8099999999995</v>
      </c>
      <c r="I17" s="815">
        <v>1.0407033228614528</v>
      </c>
      <c r="J17" s="872">
        <v>7225.7</v>
      </c>
      <c r="K17" s="815">
        <v>1</v>
      </c>
      <c r="L17" s="872">
        <v>21327.26</v>
      </c>
      <c r="M17" s="820">
        <v>2.9515839295846766</v>
      </c>
      <c r="N17" s="872"/>
      <c r="O17" s="815"/>
      <c r="P17" s="872"/>
      <c r="Q17" s="815"/>
      <c r="R17" s="872"/>
      <c r="S17" s="821"/>
    </row>
    <row r="18" spans="1:19" ht="14.45" customHeight="1" x14ac:dyDescent="0.2">
      <c r="A18" s="840" t="s">
        <v>1675</v>
      </c>
      <c r="B18" s="872">
        <v>213368</v>
      </c>
      <c r="C18" s="815">
        <v>0.70376673923082</v>
      </c>
      <c r="D18" s="872">
        <v>303180</v>
      </c>
      <c r="E18" s="815">
        <v>1</v>
      </c>
      <c r="F18" s="872">
        <v>216832</v>
      </c>
      <c r="G18" s="820">
        <v>0.71519229500626691</v>
      </c>
      <c r="H18" s="872">
        <v>174382.15000000011</v>
      </c>
      <c r="I18" s="815">
        <v>0.80818552351706108</v>
      </c>
      <c r="J18" s="872">
        <v>215769.95</v>
      </c>
      <c r="K18" s="815">
        <v>1</v>
      </c>
      <c r="L18" s="872">
        <v>135532.63999999998</v>
      </c>
      <c r="M18" s="820">
        <v>0.62813491869465599</v>
      </c>
      <c r="N18" s="872"/>
      <c r="O18" s="815"/>
      <c r="P18" s="872"/>
      <c r="Q18" s="815"/>
      <c r="R18" s="872"/>
      <c r="S18" s="821"/>
    </row>
    <row r="19" spans="1:19" ht="14.45" customHeight="1" x14ac:dyDescent="0.2">
      <c r="A19" s="840" t="s">
        <v>1676</v>
      </c>
      <c r="B19" s="872">
        <v>177936</v>
      </c>
      <c r="C19" s="815">
        <v>1.0001573847156957</v>
      </c>
      <c r="D19" s="872">
        <v>177908</v>
      </c>
      <c r="E19" s="815">
        <v>1</v>
      </c>
      <c r="F19" s="872">
        <v>215419</v>
      </c>
      <c r="G19" s="820">
        <v>1.2108449310879781</v>
      </c>
      <c r="H19" s="872">
        <v>121020.09000000001</v>
      </c>
      <c r="I19" s="815">
        <v>0.72803896635869325</v>
      </c>
      <c r="J19" s="872">
        <v>166227.49</v>
      </c>
      <c r="K19" s="815">
        <v>1</v>
      </c>
      <c r="L19" s="872">
        <v>125084.89</v>
      </c>
      <c r="M19" s="820">
        <v>0.75249220210207113</v>
      </c>
      <c r="N19" s="872"/>
      <c r="O19" s="815"/>
      <c r="P19" s="872"/>
      <c r="Q19" s="815"/>
      <c r="R19" s="872"/>
      <c r="S19" s="821"/>
    </row>
    <row r="20" spans="1:19" ht="14.45" customHeight="1" x14ac:dyDescent="0.2">
      <c r="A20" s="840" t="s">
        <v>1677</v>
      </c>
      <c r="B20" s="872">
        <v>5354</v>
      </c>
      <c r="C20" s="815"/>
      <c r="D20" s="872"/>
      <c r="E20" s="815"/>
      <c r="F20" s="872"/>
      <c r="G20" s="820"/>
      <c r="H20" s="872">
        <v>4688.1900000000005</v>
      </c>
      <c r="I20" s="815"/>
      <c r="J20" s="872"/>
      <c r="K20" s="815"/>
      <c r="L20" s="872"/>
      <c r="M20" s="820"/>
      <c r="N20" s="872"/>
      <c r="O20" s="815"/>
      <c r="P20" s="872"/>
      <c r="Q20" s="815"/>
      <c r="R20" s="872"/>
      <c r="S20" s="821"/>
    </row>
    <row r="21" spans="1:19" ht="14.45" customHeight="1" x14ac:dyDescent="0.2">
      <c r="A21" s="840" t="s">
        <v>1678</v>
      </c>
      <c r="B21" s="872">
        <v>5354</v>
      </c>
      <c r="C21" s="815">
        <v>2.2851045667947076</v>
      </c>
      <c r="D21" s="872">
        <v>2343</v>
      </c>
      <c r="E21" s="815">
        <v>1</v>
      </c>
      <c r="F21" s="872"/>
      <c r="G21" s="820"/>
      <c r="H21" s="872">
        <v>4616.29</v>
      </c>
      <c r="I21" s="815">
        <v>4.1871111111111112</v>
      </c>
      <c r="J21" s="872">
        <v>1102.5</v>
      </c>
      <c r="K21" s="815">
        <v>1</v>
      </c>
      <c r="L21" s="872"/>
      <c r="M21" s="820"/>
      <c r="N21" s="872"/>
      <c r="O21" s="815"/>
      <c r="P21" s="872"/>
      <c r="Q21" s="815"/>
      <c r="R21" s="872"/>
      <c r="S21" s="821"/>
    </row>
    <row r="22" spans="1:19" ht="14.45" customHeight="1" x14ac:dyDescent="0.2">
      <c r="A22" s="840" t="s">
        <v>1679</v>
      </c>
      <c r="B22" s="872">
        <v>112285</v>
      </c>
      <c r="C22" s="815">
        <v>0.65368628181542976</v>
      </c>
      <c r="D22" s="872">
        <v>171772</v>
      </c>
      <c r="E22" s="815">
        <v>1</v>
      </c>
      <c r="F22" s="872">
        <v>147097</v>
      </c>
      <c r="G22" s="820">
        <v>0.85635027827585408</v>
      </c>
      <c r="H22" s="872">
        <v>80015.209999999992</v>
      </c>
      <c r="I22" s="815">
        <v>0.70863224549439841</v>
      </c>
      <c r="J22" s="872">
        <v>112915</v>
      </c>
      <c r="K22" s="815">
        <v>1</v>
      </c>
      <c r="L22" s="872">
        <v>94351.430000000008</v>
      </c>
      <c r="M22" s="820">
        <v>0.83559695346056773</v>
      </c>
      <c r="N22" s="872"/>
      <c r="O22" s="815"/>
      <c r="P22" s="872"/>
      <c r="Q22" s="815"/>
      <c r="R22" s="872"/>
      <c r="S22" s="821"/>
    </row>
    <row r="23" spans="1:19" ht="14.45" customHeight="1" x14ac:dyDescent="0.2">
      <c r="A23" s="840" t="s">
        <v>776</v>
      </c>
      <c r="B23" s="872">
        <v>1548335</v>
      </c>
      <c r="C23" s="815">
        <v>0.99188406948348629</v>
      </c>
      <c r="D23" s="872">
        <v>1561004</v>
      </c>
      <c r="E23" s="815">
        <v>1</v>
      </c>
      <c r="F23" s="872">
        <v>1157484</v>
      </c>
      <c r="G23" s="820">
        <v>0.74149970147417943</v>
      </c>
      <c r="H23" s="872">
        <v>933310.65</v>
      </c>
      <c r="I23" s="815">
        <v>1.6344545497052918</v>
      </c>
      <c r="J23" s="872">
        <v>571022.70000000007</v>
      </c>
      <c r="K23" s="815">
        <v>1</v>
      </c>
      <c r="L23" s="872">
        <v>821297.09999999986</v>
      </c>
      <c r="M23" s="820">
        <v>1.4382915075004894</v>
      </c>
      <c r="N23" s="872">
        <v>297843.94</v>
      </c>
      <c r="O23" s="815">
        <v>1.0734203848066028</v>
      </c>
      <c r="P23" s="872">
        <v>277471.85000000003</v>
      </c>
      <c r="Q23" s="815">
        <v>1</v>
      </c>
      <c r="R23" s="872">
        <v>277455</v>
      </c>
      <c r="S23" s="821">
        <v>0.99993927311905684</v>
      </c>
    </row>
    <row r="24" spans="1:19" ht="14.45" customHeight="1" x14ac:dyDescent="0.2">
      <c r="A24" s="840" t="s">
        <v>1680</v>
      </c>
      <c r="B24" s="872">
        <v>17527</v>
      </c>
      <c r="C24" s="815">
        <v>0.60375473647950395</v>
      </c>
      <c r="D24" s="872">
        <v>29030</v>
      </c>
      <c r="E24" s="815">
        <v>1</v>
      </c>
      <c r="F24" s="872">
        <v>29042</v>
      </c>
      <c r="G24" s="820">
        <v>1.0004133654839822</v>
      </c>
      <c r="H24" s="872">
        <v>9884.58</v>
      </c>
      <c r="I24" s="815">
        <v>0.54372720621806125</v>
      </c>
      <c r="J24" s="872">
        <v>18179.3</v>
      </c>
      <c r="K24" s="815">
        <v>1</v>
      </c>
      <c r="L24" s="872">
        <v>13720.260000000002</v>
      </c>
      <c r="M24" s="820">
        <v>0.75471882855775541</v>
      </c>
      <c r="N24" s="872"/>
      <c r="O24" s="815"/>
      <c r="P24" s="872"/>
      <c r="Q24" s="815"/>
      <c r="R24" s="872"/>
      <c r="S24" s="821"/>
    </row>
    <row r="25" spans="1:19" ht="14.45" customHeight="1" x14ac:dyDescent="0.2">
      <c r="A25" s="840" t="s">
        <v>1681</v>
      </c>
      <c r="B25" s="872">
        <v>15226</v>
      </c>
      <c r="C25" s="815"/>
      <c r="D25" s="872"/>
      <c r="E25" s="815"/>
      <c r="F25" s="872"/>
      <c r="G25" s="820"/>
      <c r="H25" s="872">
        <v>19097.97</v>
      </c>
      <c r="I25" s="815"/>
      <c r="J25" s="872"/>
      <c r="K25" s="815"/>
      <c r="L25" s="872"/>
      <c r="M25" s="820"/>
      <c r="N25" s="872"/>
      <c r="O25" s="815"/>
      <c r="P25" s="872"/>
      <c r="Q25" s="815"/>
      <c r="R25" s="872"/>
      <c r="S25" s="821"/>
    </row>
    <row r="26" spans="1:19" ht="14.45" customHeight="1" x14ac:dyDescent="0.2">
      <c r="A26" s="840" t="s">
        <v>1682</v>
      </c>
      <c r="B26" s="872">
        <v>28434</v>
      </c>
      <c r="C26" s="815">
        <v>0.828641370869033</v>
      </c>
      <c r="D26" s="872">
        <v>34314</v>
      </c>
      <c r="E26" s="815">
        <v>1</v>
      </c>
      <c r="F26" s="872">
        <v>8908</v>
      </c>
      <c r="G26" s="820">
        <v>0.25960249460861456</v>
      </c>
      <c r="H26" s="872">
        <v>26247.649999999998</v>
      </c>
      <c r="I26" s="815">
        <v>1.083206810328569</v>
      </c>
      <c r="J26" s="872">
        <v>24231.43</v>
      </c>
      <c r="K26" s="815">
        <v>1</v>
      </c>
      <c r="L26" s="872">
        <v>5695.6399999999994</v>
      </c>
      <c r="M26" s="820">
        <v>0.23505174890627584</v>
      </c>
      <c r="N26" s="872"/>
      <c r="O26" s="815"/>
      <c r="P26" s="872"/>
      <c r="Q26" s="815"/>
      <c r="R26" s="872"/>
      <c r="S26" s="821"/>
    </row>
    <row r="27" spans="1:19" ht="14.45" customHeight="1" x14ac:dyDescent="0.2">
      <c r="A27" s="840" t="s">
        <v>1683</v>
      </c>
      <c r="B27" s="872">
        <v>36236</v>
      </c>
      <c r="C27" s="815">
        <v>16.019451812555261</v>
      </c>
      <c r="D27" s="872">
        <v>2262</v>
      </c>
      <c r="E27" s="815">
        <v>1</v>
      </c>
      <c r="F27" s="872">
        <v>7178</v>
      </c>
      <c r="G27" s="820">
        <v>3.1732979664014147</v>
      </c>
      <c r="H27" s="872">
        <v>32925.979999999996</v>
      </c>
      <c r="I27" s="815">
        <v>21.589673984315574</v>
      </c>
      <c r="J27" s="872">
        <v>1525.08</v>
      </c>
      <c r="K27" s="815">
        <v>1</v>
      </c>
      <c r="L27" s="872">
        <v>11233.6</v>
      </c>
      <c r="M27" s="820">
        <v>7.3659086736433501</v>
      </c>
      <c r="N27" s="872"/>
      <c r="O27" s="815"/>
      <c r="P27" s="872"/>
      <c r="Q27" s="815"/>
      <c r="R27" s="872"/>
      <c r="S27" s="821"/>
    </row>
    <row r="28" spans="1:19" ht="14.45" customHeight="1" x14ac:dyDescent="0.2">
      <c r="A28" s="840" t="s">
        <v>1684</v>
      </c>
      <c r="B28" s="872">
        <v>379490</v>
      </c>
      <c r="C28" s="815">
        <v>1.3632918168003649</v>
      </c>
      <c r="D28" s="872">
        <v>278363</v>
      </c>
      <c r="E28" s="815">
        <v>1</v>
      </c>
      <c r="F28" s="872">
        <v>511879</v>
      </c>
      <c r="G28" s="820">
        <v>1.8388902260717122</v>
      </c>
      <c r="H28" s="872">
        <v>246092.99999999997</v>
      </c>
      <c r="I28" s="815">
        <v>0.98702817177249325</v>
      </c>
      <c r="J28" s="872">
        <v>249327.23000000004</v>
      </c>
      <c r="K28" s="815">
        <v>1</v>
      </c>
      <c r="L28" s="872">
        <v>344590.30999999994</v>
      </c>
      <c r="M28" s="820">
        <v>1.3820805292707095</v>
      </c>
      <c r="N28" s="872"/>
      <c r="O28" s="815"/>
      <c r="P28" s="872"/>
      <c r="Q28" s="815"/>
      <c r="R28" s="872"/>
      <c r="S28" s="821"/>
    </row>
    <row r="29" spans="1:19" ht="14.45" customHeight="1" x14ac:dyDescent="0.2">
      <c r="A29" s="840" t="s">
        <v>1685</v>
      </c>
      <c r="B29" s="872">
        <v>24144</v>
      </c>
      <c r="C29" s="815">
        <v>10.673740053050398</v>
      </c>
      <c r="D29" s="872">
        <v>2262</v>
      </c>
      <c r="E29" s="815">
        <v>1</v>
      </c>
      <c r="F29" s="872">
        <v>19138</v>
      </c>
      <c r="G29" s="820">
        <v>8.4606542882404945</v>
      </c>
      <c r="H29" s="872">
        <v>22604.14</v>
      </c>
      <c r="I29" s="815">
        <v>10.070184348631864</v>
      </c>
      <c r="J29" s="872">
        <v>2244.66</v>
      </c>
      <c r="K29" s="815">
        <v>1</v>
      </c>
      <c r="L29" s="872">
        <v>12547.08</v>
      </c>
      <c r="M29" s="820">
        <v>5.5897463312929352</v>
      </c>
      <c r="N29" s="872"/>
      <c r="O29" s="815"/>
      <c r="P29" s="872"/>
      <c r="Q29" s="815"/>
      <c r="R29" s="872"/>
      <c r="S29" s="821"/>
    </row>
    <row r="30" spans="1:19" ht="14.45" customHeight="1" thickBot="1" x14ac:dyDescent="0.25">
      <c r="A30" s="876" t="s">
        <v>1686</v>
      </c>
      <c r="B30" s="874"/>
      <c r="C30" s="823"/>
      <c r="D30" s="874">
        <v>5364</v>
      </c>
      <c r="E30" s="823">
        <v>1</v>
      </c>
      <c r="F30" s="874">
        <v>3543</v>
      </c>
      <c r="G30" s="828">
        <v>0.66051454138702459</v>
      </c>
      <c r="H30" s="874"/>
      <c r="I30" s="823"/>
      <c r="J30" s="874">
        <v>1037.8499999999999</v>
      </c>
      <c r="K30" s="823">
        <v>1</v>
      </c>
      <c r="L30" s="874">
        <v>1071.2</v>
      </c>
      <c r="M30" s="828">
        <v>1.0321337380160911</v>
      </c>
      <c r="N30" s="874"/>
      <c r="O30" s="823"/>
      <c r="P30" s="874"/>
      <c r="Q30" s="823"/>
      <c r="R30" s="874"/>
      <c r="S30" s="8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6D2FF30-A5A1-4854-9E4D-92CDF86F001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1762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362711.16</v>
      </c>
      <c r="G3" s="208">
        <f t="shared" si="0"/>
        <v>7949081.6299999999</v>
      </c>
      <c r="H3" s="208"/>
      <c r="I3" s="208"/>
      <c r="J3" s="208">
        <f t="shared" si="0"/>
        <v>387626.76</v>
      </c>
      <c r="K3" s="208">
        <f t="shared" si="0"/>
        <v>7359900.9499999993</v>
      </c>
      <c r="L3" s="208"/>
      <c r="M3" s="208"/>
      <c r="N3" s="208">
        <f t="shared" si="0"/>
        <v>246720.33999999997</v>
      </c>
      <c r="O3" s="208">
        <f t="shared" si="0"/>
        <v>6262465.3900000025</v>
      </c>
      <c r="P3" s="79">
        <f>IF(K3=0,0,O3/K3)</f>
        <v>0.8508899009028108</v>
      </c>
      <c r="Q3" s="209">
        <f>IF(N3=0,0,O3/N3)</f>
        <v>25.382850031740404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9"/>
      <c r="B5" s="877"/>
      <c r="C5" s="879"/>
      <c r="D5" s="889"/>
      <c r="E5" s="881"/>
      <c r="F5" s="890" t="s">
        <v>90</v>
      </c>
      <c r="G5" s="891" t="s">
        <v>14</v>
      </c>
      <c r="H5" s="892"/>
      <c r="I5" s="892"/>
      <c r="J5" s="890" t="s">
        <v>90</v>
      </c>
      <c r="K5" s="891" t="s">
        <v>14</v>
      </c>
      <c r="L5" s="892"/>
      <c r="M5" s="892"/>
      <c r="N5" s="890" t="s">
        <v>90</v>
      </c>
      <c r="O5" s="891" t="s">
        <v>14</v>
      </c>
      <c r="P5" s="893"/>
      <c r="Q5" s="886"/>
    </row>
    <row r="6" spans="1:17" ht="14.45" customHeight="1" x14ac:dyDescent="0.2">
      <c r="A6" s="807" t="s">
        <v>1687</v>
      </c>
      <c r="B6" s="808" t="s">
        <v>1513</v>
      </c>
      <c r="C6" s="808" t="s">
        <v>1514</v>
      </c>
      <c r="D6" s="808" t="s">
        <v>1645</v>
      </c>
      <c r="E6" s="808" t="s">
        <v>1646</v>
      </c>
      <c r="F6" s="225">
        <v>19.149999999999999</v>
      </c>
      <c r="G6" s="225">
        <v>34834.650000000009</v>
      </c>
      <c r="H6" s="225">
        <v>12.354859532330089</v>
      </c>
      <c r="I6" s="225">
        <v>1819.0417754569196</v>
      </c>
      <c r="J6" s="225">
        <v>1.55</v>
      </c>
      <c r="K6" s="225">
        <v>2819.51</v>
      </c>
      <c r="L6" s="225">
        <v>1</v>
      </c>
      <c r="M6" s="225">
        <v>1819.0387096774195</v>
      </c>
      <c r="N6" s="225"/>
      <c r="O6" s="225"/>
      <c r="P6" s="813"/>
      <c r="Q6" s="831"/>
    </row>
    <row r="7" spans="1:17" ht="14.45" customHeight="1" x14ac:dyDescent="0.2">
      <c r="A7" s="814" t="s">
        <v>1687</v>
      </c>
      <c r="B7" s="815" t="s">
        <v>1513</v>
      </c>
      <c r="C7" s="815" t="s">
        <v>1514</v>
      </c>
      <c r="D7" s="815" t="s">
        <v>1649</v>
      </c>
      <c r="E7" s="815" t="s">
        <v>1646</v>
      </c>
      <c r="F7" s="832"/>
      <c r="G7" s="832"/>
      <c r="H7" s="832"/>
      <c r="I7" s="832"/>
      <c r="J7" s="832">
        <v>6.6999999999999993</v>
      </c>
      <c r="K7" s="832">
        <v>4391.9900000000007</v>
      </c>
      <c r="L7" s="832">
        <v>1</v>
      </c>
      <c r="M7" s="832">
        <v>655.52089552238829</v>
      </c>
      <c r="N7" s="832"/>
      <c r="O7" s="832"/>
      <c r="P7" s="820"/>
      <c r="Q7" s="833"/>
    </row>
    <row r="8" spans="1:17" ht="14.45" customHeight="1" x14ac:dyDescent="0.2">
      <c r="A8" s="814" t="s">
        <v>1687</v>
      </c>
      <c r="B8" s="815" t="s">
        <v>1513</v>
      </c>
      <c r="C8" s="815" t="s">
        <v>1514</v>
      </c>
      <c r="D8" s="815" t="s">
        <v>1515</v>
      </c>
      <c r="E8" s="815" t="s">
        <v>1516</v>
      </c>
      <c r="F8" s="832"/>
      <c r="G8" s="832"/>
      <c r="H8" s="832"/>
      <c r="I8" s="832"/>
      <c r="J8" s="832"/>
      <c r="K8" s="832"/>
      <c r="L8" s="832"/>
      <c r="M8" s="832"/>
      <c r="N8" s="832">
        <v>1</v>
      </c>
      <c r="O8" s="832">
        <v>1763.77</v>
      </c>
      <c r="P8" s="820"/>
      <c r="Q8" s="833">
        <v>1763.77</v>
      </c>
    </row>
    <row r="9" spans="1:17" ht="14.45" customHeight="1" x14ac:dyDescent="0.2">
      <c r="A9" s="814" t="s">
        <v>1687</v>
      </c>
      <c r="B9" s="815" t="s">
        <v>1513</v>
      </c>
      <c r="C9" s="815" t="s">
        <v>1517</v>
      </c>
      <c r="D9" s="815" t="s">
        <v>1520</v>
      </c>
      <c r="E9" s="815" t="s">
        <v>1521</v>
      </c>
      <c r="F9" s="832">
        <v>300</v>
      </c>
      <c r="G9" s="832">
        <v>774</v>
      </c>
      <c r="H9" s="832"/>
      <c r="I9" s="832">
        <v>2.58</v>
      </c>
      <c r="J9" s="832"/>
      <c r="K9" s="832"/>
      <c r="L9" s="832"/>
      <c r="M9" s="832"/>
      <c r="N9" s="832"/>
      <c r="O9" s="832"/>
      <c r="P9" s="820"/>
      <c r="Q9" s="833"/>
    </row>
    <row r="10" spans="1:17" ht="14.45" customHeight="1" x14ac:dyDescent="0.2">
      <c r="A10" s="814" t="s">
        <v>1687</v>
      </c>
      <c r="B10" s="815" t="s">
        <v>1513</v>
      </c>
      <c r="C10" s="815" t="s">
        <v>1517</v>
      </c>
      <c r="D10" s="815" t="s">
        <v>1522</v>
      </c>
      <c r="E10" s="815" t="s">
        <v>1523</v>
      </c>
      <c r="F10" s="832">
        <v>4891</v>
      </c>
      <c r="G10" s="832">
        <v>35166.29</v>
      </c>
      <c r="H10" s="832">
        <v>0.8795090536214486</v>
      </c>
      <c r="I10" s="832">
        <v>7.19</v>
      </c>
      <c r="J10" s="832">
        <v>5440</v>
      </c>
      <c r="K10" s="832">
        <v>39984</v>
      </c>
      <c r="L10" s="832">
        <v>1</v>
      </c>
      <c r="M10" s="832">
        <v>7.35</v>
      </c>
      <c r="N10" s="832">
        <v>2953</v>
      </c>
      <c r="O10" s="832">
        <v>21068.25</v>
      </c>
      <c r="P10" s="820">
        <v>0.52691701680672265</v>
      </c>
      <c r="Q10" s="833">
        <v>7.1345242126650863</v>
      </c>
    </row>
    <row r="11" spans="1:17" ht="14.45" customHeight="1" x14ac:dyDescent="0.2">
      <c r="A11" s="814" t="s">
        <v>1687</v>
      </c>
      <c r="B11" s="815" t="s">
        <v>1513</v>
      </c>
      <c r="C11" s="815" t="s">
        <v>1517</v>
      </c>
      <c r="D11" s="815" t="s">
        <v>1526</v>
      </c>
      <c r="E11" s="815" t="s">
        <v>1527</v>
      </c>
      <c r="F11" s="832">
        <v>37551</v>
      </c>
      <c r="G11" s="832">
        <v>200146.83000000002</v>
      </c>
      <c r="H11" s="832">
        <v>0.90697645648496861</v>
      </c>
      <c r="I11" s="832">
        <v>5.33</v>
      </c>
      <c r="J11" s="832">
        <v>41094</v>
      </c>
      <c r="K11" s="832">
        <v>220674.78</v>
      </c>
      <c r="L11" s="832">
        <v>1</v>
      </c>
      <c r="M11" s="832">
        <v>5.37</v>
      </c>
      <c r="N11" s="832">
        <v>16234</v>
      </c>
      <c r="O11" s="832">
        <v>84042.93</v>
      </c>
      <c r="P11" s="820">
        <v>0.38084519671890005</v>
      </c>
      <c r="Q11" s="833">
        <v>5.176969939632869</v>
      </c>
    </row>
    <row r="12" spans="1:17" ht="14.45" customHeight="1" x14ac:dyDescent="0.2">
      <c r="A12" s="814" t="s">
        <v>1687</v>
      </c>
      <c r="B12" s="815" t="s">
        <v>1513</v>
      </c>
      <c r="C12" s="815" t="s">
        <v>1517</v>
      </c>
      <c r="D12" s="815" t="s">
        <v>1530</v>
      </c>
      <c r="E12" s="815" t="s">
        <v>1531</v>
      </c>
      <c r="F12" s="832">
        <v>350</v>
      </c>
      <c r="G12" s="832">
        <v>3213</v>
      </c>
      <c r="H12" s="832"/>
      <c r="I12" s="832">
        <v>9.18</v>
      </c>
      <c r="J12" s="832"/>
      <c r="K12" s="832"/>
      <c r="L12" s="832"/>
      <c r="M12" s="832"/>
      <c r="N12" s="832"/>
      <c r="O12" s="832"/>
      <c r="P12" s="820"/>
      <c r="Q12" s="833"/>
    </row>
    <row r="13" spans="1:17" ht="14.45" customHeight="1" x14ac:dyDescent="0.2">
      <c r="A13" s="814" t="s">
        <v>1687</v>
      </c>
      <c r="B13" s="815" t="s">
        <v>1513</v>
      </c>
      <c r="C13" s="815" t="s">
        <v>1517</v>
      </c>
      <c r="D13" s="815" t="s">
        <v>1538</v>
      </c>
      <c r="E13" s="815" t="s">
        <v>1539</v>
      </c>
      <c r="F13" s="832">
        <v>290</v>
      </c>
      <c r="G13" s="832">
        <v>6061</v>
      </c>
      <c r="H13" s="832"/>
      <c r="I13" s="832">
        <v>20.9</v>
      </c>
      <c r="J13" s="832"/>
      <c r="K13" s="832"/>
      <c r="L13" s="832"/>
      <c r="M13" s="832"/>
      <c r="N13" s="832"/>
      <c r="O13" s="832"/>
      <c r="P13" s="820"/>
      <c r="Q13" s="833"/>
    </row>
    <row r="14" spans="1:17" ht="14.45" customHeight="1" x14ac:dyDescent="0.2">
      <c r="A14" s="814" t="s">
        <v>1687</v>
      </c>
      <c r="B14" s="815" t="s">
        <v>1513</v>
      </c>
      <c r="C14" s="815" t="s">
        <v>1517</v>
      </c>
      <c r="D14" s="815" t="s">
        <v>1542</v>
      </c>
      <c r="E14" s="815" t="s">
        <v>1543</v>
      </c>
      <c r="F14" s="832">
        <v>24</v>
      </c>
      <c r="G14" s="832">
        <v>48669.359999999993</v>
      </c>
      <c r="H14" s="832">
        <v>1.2169962626946107</v>
      </c>
      <c r="I14" s="832">
        <v>2027.8899999999996</v>
      </c>
      <c r="J14" s="832">
        <v>22</v>
      </c>
      <c r="K14" s="832">
        <v>39991.379999999997</v>
      </c>
      <c r="L14" s="832">
        <v>1</v>
      </c>
      <c r="M14" s="832">
        <v>1817.79</v>
      </c>
      <c r="N14" s="832">
        <v>11</v>
      </c>
      <c r="O14" s="832">
        <v>20302.279999999995</v>
      </c>
      <c r="P14" s="820">
        <v>0.50766640210965452</v>
      </c>
      <c r="Q14" s="833">
        <v>1845.6618181818178</v>
      </c>
    </row>
    <row r="15" spans="1:17" ht="14.45" customHeight="1" x14ac:dyDescent="0.2">
      <c r="A15" s="814" t="s">
        <v>1687</v>
      </c>
      <c r="B15" s="815" t="s">
        <v>1513</v>
      </c>
      <c r="C15" s="815" t="s">
        <v>1517</v>
      </c>
      <c r="D15" s="815" t="s">
        <v>1546</v>
      </c>
      <c r="E15" s="815" t="s">
        <v>1547</v>
      </c>
      <c r="F15" s="832">
        <v>9455</v>
      </c>
      <c r="G15" s="832">
        <v>35456.25</v>
      </c>
      <c r="H15" s="832"/>
      <c r="I15" s="832">
        <v>3.75</v>
      </c>
      <c r="J15" s="832"/>
      <c r="K15" s="832"/>
      <c r="L15" s="832"/>
      <c r="M15" s="832"/>
      <c r="N15" s="832">
        <v>499</v>
      </c>
      <c r="O15" s="832">
        <v>1826.34</v>
      </c>
      <c r="P15" s="820"/>
      <c r="Q15" s="833">
        <v>3.6599999999999997</v>
      </c>
    </row>
    <row r="16" spans="1:17" ht="14.45" customHeight="1" x14ac:dyDescent="0.2">
      <c r="A16" s="814" t="s">
        <v>1687</v>
      </c>
      <c r="B16" s="815" t="s">
        <v>1513</v>
      </c>
      <c r="C16" s="815" t="s">
        <v>1517</v>
      </c>
      <c r="D16" s="815" t="s">
        <v>1651</v>
      </c>
      <c r="E16" s="815" t="s">
        <v>1652</v>
      </c>
      <c r="F16" s="832">
        <v>10634</v>
      </c>
      <c r="G16" s="832">
        <v>363576.46</v>
      </c>
      <c r="H16" s="832">
        <v>1.781505036066543</v>
      </c>
      <c r="I16" s="832">
        <v>34.190000000000005</v>
      </c>
      <c r="J16" s="832">
        <v>6006</v>
      </c>
      <c r="K16" s="832">
        <v>204083.88</v>
      </c>
      <c r="L16" s="832">
        <v>1</v>
      </c>
      <c r="M16" s="832">
        <v>33.980000000000004</v>
      </c>
      <c r="N16" s="832">
        <v>3698</v>
      </c>
      <c r="O16" s="832">
        <v>126196.75</v>
      </c>
      <c r="P16" s="820">
        <v>0.61835726564979066</v>
      </c>
      <c r="Q16" s="833">
        <v>34.125676041103297</v>
      </c>
    </row>
    <row r="17" spans="1:17" ht="14.45" customHeight="1" x14ac:dyDescent="0.2">
      <c r="A17" s="814" t="s">
        <v>1687</v>
      </c>
      <c r="B17" s="815" t="s">
        <v>1513</v>
      </c>
      <c r="C17" s="815" t="s">
        <v>1517</v>
      </c>
      <c r="D17" s="815" t="s">
        <v>1550</v>
      </c>
      <c r="E17" s="815" t="s">
        <v>1551</v>
      </c>
      <c r="F17" s="832">
        <v>2480</v>
      </c>
      <c r="G17" s="832">
        <v>51435.200000000004</v>
      </c>
      <c r="H17" s="832"/>
      <c r="I17" s="832">
        <v>20.740000000000002</v>
      </c>
      <c r="J17" s="832"/>
      <c r="K17" s="832"/>
      <c r="L17" s="832"/>
      <c r="M17" s="832"/>
      <c r="N17" s="832"/>
      <c r="O17" s="832"/>
      <c r="P17" s="820"/>
      <c r="Q17" s="833"/>
    </row>
    <row r="18" spans="1:17" ht="14.45" customHeight="1" x14ac:dyDescent="0.2">
      <c r="A18" s="814" t="s">
        <v>1687</v>
      </c>
      <c r="B18" s="815" t="s">
        <v>1513</v>
      </c>
      <c r="C18" s="815" t="s">
        <v>1517</v>
      </c>
      <c r="D18" s="815" t="s">
        <v>1653</v>
      </c>
      <c r="E18" s="815" t="s">
        <v>1654</v>
      </c>
      <c r="F18" s="832">
        <v>2</v>
      </c>
      <c r="G18" s="832">
        <v>113.24</v>
      </c>
      <c r="H18" s="832"/>
      <c r="I18" s="832">
        <v>56.62</v>
      </c>
      <c r="J18" s="832"/>
      <c r="K18" s="832"/>
      <c r="L18" s="832"/>
      <c r="M18" s="832"/>
      <c r="N18" s="832"/>
      <c r="O18" s="832"/>
      <c r="P18" s="820"/>
      <c r="Q18" s="833"/>
    </row>
    <row r="19" spans="1:17" ht="14.45" customHeight="1" x14ac:dyDescent="0.2">
      <c r="A19" s="814" t="s">
        <v>1687</v>
      </c>
      <c r="B19" s="815" t="s">
        <v>1513</v>
      </c>
      <c r="C19" s="815" t="s">
        <v>1564</v>
      </c>
      <c r="D19" s="815" t="s">
        <v>1567</v>
      </c>
      <c r="E19" s="815" t="s">
        <v>1568</v>
      </c>
      <c r="F19" s="832">
        <v>3</v>
      </c>
      <c r="G19" s="832">
        <v>1332</v>
      </c>
      <c r="H19" s="832">
        <v>0.29798657718120808</v>
      </c>
      <c r="I19" s="832">
        <v>444</v>
      </c>
      <c r="J19" s="832">
        <v>10</v>
      </c>
      <c r="K19" s="832">
        <v>4470</v>
      </c>
      <c r="L19" s="832">
        <v>1</v>
      </c>
      <c r="M19" s="832">
        <v>447</v>
      </c>
      <c r="N19" s="832">
        <v>1</v>
      </c>
      <c r="O19" s="832">
        <v>449</v>
      </c>
      <c r="P19" s="820">
        <v>0.10044742729306488</v>
      </c>
      <c r="Q19" s="833">
        <v>449</v>
      </c>
    </row>
    <row r="20" spans="1:17" ht="14.45" customHeight="1" x14ac:dyDescent="0.2">
      <c r="A20" s="814" t="s">
        <v>1687</v>
      </c>
      <c r="B20" s="815" t="s">
        <v>1513</v>
      </c>
      <c r="C20" s="815" t="s">
        <v>1564</v>
      </c>
      <c r="D20" s="815" t="s">
        <v>1688</v>
      </c>
      <c r="E20" s="815" t="s">
        <v>1689</v>
      </c>
      <c r="F20" s="832">
        <v>1</v>
      </c>
      <c r="G20" s="832">
        <v>1423</v>
      </c>
      <c r="H20" s="832"/>
      <c r="I20" s="832">
        <v>1423</v>
      </c>
      <c r="J20" s="832"/>
      <c r="K20" s="832"/>
      <c r="L20" s="832"/>
      <c r="M20" s="832"/>
      <c r="N20" s="832"/>
      <c r="O20" s="832"/>
      <c r="P20" s="820"/>
      <c r="Q20" s="833"/>
    </row>
    <row r="21" spans="1:17" ht="14.45" customHeight="1" x14ac:dyDescent="0.2">
      <c r="A21" s="814" t="s">
        <v>1687</v>
      </c>
      <c r="B21" s="815" t="s">
        <v>1513</v>
      </c>
      <c r="C21" s="815" t="s">
        <v>1564</v>
      </c>
      <c r="D21" s="815" t="s">
        <v>1575</v>
      </c>
      <c r="E21" s="815" t="s">
        <v>1576</v>
      </c>
      <c r="F21" s="832">
        <v>1</v>
      </c>
      <c r="G21" s="832">
        <v>2040</v>
      </c>
      <c r="H21" s="832"/>
      <c r="I21" s="832">
        <v>2040</v>
      </c>
      <c r="J21" s="832"/>
      <c r="K21" s="832"/>
      <c r="L21" s="832"/>
      <c r="M21" s="832"/>
      <c r="N21" s="832"/>
      <c r="O21" s="832"/>
      <c r="P21" s="820"/>
      <c r="Q21" s="833"/>
    </row>
    <row r="22" spans="1:17" ht="14.45" customHeight="1" x14ac:dyDescent="0.2">
      <c r="A22" s="814" t="s">
        <v>1687</v>
      </c>
      <c r="B22" s="815" t="s">
        <v>1513</v>
      </c>
      <c r="C22" s="815" t="s">
        <v>1564</v>
      </c>
      <c r="D22" s="815" t="s">
        <v>1587</v>
      </c>
      <c r="E22" s="815" t="s">
        <v>1588</v>
      </c>
      <c r="F22" s="832">
        <v>3</v>
      </c>
      <c r="G22" s="832">
        <v>3642</v>
      </c>
      <c r="H22" s="832"/>
      <c r="I22" s="832">
        <v>1214</v>
      </c>
      <c r="J22" s="832"/>
      <c r="K22" s="832"/>
      <c r="L22" s="832"/>
      <c r="M22" s="832"/>
      <c r="N22" s="832">
        <v>1</v>
      </c>
      <c r="O22" s="832">
        <v>1223</v>
      </c>
      <c r="P22" s="820"/>
      <c r="Q22" s="833">
        <v>1223</v>
      </c>
    </row>
    <row r="23" spans="1:17" ht="14.45" customHeight="1" x14ac:dyDescent="0.2">
      <c r="A23" s="814" t="s">
        <v>1687</v>
      </c>
      <c r="B23" s="815" t="s">
        <v>1513</v>
      </c>
      <c r="C23" s="815" t="s">
        <v>1564</v>
      </c>
      <c r="D23" s="815" t="s">
        <v>1589</v>
      </c>
      <c r="E23" s="815" t="s">
        <v>1590</v>
      </c>
      <c r="F23" s="832">
        <v>24</v>
      </c>
      <c r="G23" s="832">
        <v>16368</v>
      </c>
      <c r="H23" s="832">
        <v>1.0861313868613138</v>
      </c>
      <c r="I23" s="832">
        <v>682</v>
      </c>
      <c r="J23" s="832">
        <v>22</v>
      </c>
      <c r="K23" s="832">
        <v>15070</v>
      </c>
      <c r="L23" s="832">
        <v>1</v>
      </c>
      <c r="M23" s="832">
        <v>685</v>
      </c>
      <c r="N23" s="832">
        <v>11</v>
      </c>
      <c r="O23" s="832">
        <v>7557</v>
      </c>
      <c r="P23" s="820">
        <v>0.50145985401459858</v>
      </c>
      <c r="Q23" s="833">
        <v>687</v>
      </c>
    </row>
    <row r="24" spans="1:17" ht="14.45" customHeight="1" x14ac:dyDescent="0.2">
      <c r="A24" s="814" t="s">
        <v>1687</v>
      </c>
      <c r="B24" s="815" t="s">
        <v>1513</v>
      </c>
      <c r="C24" s="815" t="s">
        <v>1564</v>
      </c>
      <c r="D24" s="815" t="s">
        <v>1591</v>
      </c>
      <c r="E24" s="815" t="s">
        <v>1592</v>
      </c>
      <c r="F24" s="832">
        <v>20</v>
      </c>
      <c r="G24" s="832">
        <v>14340</v>
      </c>
      <c r="H24" s="832"/>
      <c r="I24" s="832">
        <v>717</v>
      </c>
      <c r="J24" s="832"/>
      <c r="K24" s="832"/>
      <c r="L24" s="832"/>
      <c r="M24" s="832"/>
      <c r="N24" s="832"/>
      <c r="O24" s="832"/>
      <c r="P24" s="820"/>
      <c r="Q24" s="833"/>
    </row>
    <row r="25" spans="1:17" ht="14.45" customHeight="1" x14ac:dyDescent="0.2">
      <c r="A25" s="814" t="s">
        <v>1687</v>
      </c>
      <c r="B25" s="815" t="s">
        <v>1513</v>
      </c>
      <c r="C25" s="815" t="s">
        <v>1564</v>
      </c>
      <c r="D25" s="815" t="s">
        <v>1595</v>
      </c>
      <c r="E25" s="815" t="s">
        <v>1596</v>
      </c>
      <c r="F25" s="832">
        <v>181</v>
      </c>
      <c r="G25" s="832">
        <v>330506</v>
      </c>
      <c r="H25" s="832">
        <v>1.0939741489168031</v>
      </c>
      <c r="I25" s="832">
        <v>1826</v>
      </c>
      <c r="J25" s="832">
        <v>165</v>
      </c>
      <c r="K25" s="832">
        <v>302115</v>
      </c>
      <c r="L25" s="832">
        <v>1</v>
      </c>
      <c r="M25" s="832">
        <v>1831</v>
      </c>
      <c r="N25" s="832">
        <v>95</v>
      </c>
      <c r="O25" s="832">
        <v>174325</v>
      </c>
      <c r="P25" s="820">
        <v>0.57701537494000632</v>
      </c>
      <c r="Q25" s="833">
        <v>1835</v>
      </c>
    </row>
    <row r="26" spans="1:17" ht="14.45" customHeight="1" x14ac:dyDescent="0.2">
      <c r="A26" s="814" t="s">
        <v>1687</v>
      </c>
      <c r="B26" s="815" t="s">
        <v>1513</v>
      </c>
      <c r="C26" s="815" t="s">
        <v>1564</v>
      </c>
      <c r="D26" s="815" t="s">
        <v>1597</v>
      </c>
      <c r="E26" s="815" t="s">
        <v>1598</v>
      </c>
      <c r="F26" s="832">
        <v>106</v>
      </c>
      <c r="G26" s="832">
        <v>45580</v>
      </c>
      <c r="H26" s="832">
        <v>0.93587664004270787</v>
      </c>
      <c r="I26" s="832">
        <v>430</v>
      </c>
      <c r="J26" s="832">
        <v>113</v>
      </c>
      <c r="K26" s="832">
        <v>48703</v>
      </c>
      <c r="L26" s="832">
        <v>1</v>
      </c>
      <c r="M26" s="832">
        <v>431</v>
      </c>
      <c r="N26" s="832">
        <v>52</v>
      </c>
      <c r="O26" s="832">
        <v>22516</v>
      </c>
      <c r="P26" s="820">
        <v>0.46231238322074614</v>
      </c>
      <c r="Q26" s="833">
        <v>433</v>
      </c>
    </row>
    <row r="27" spans="1:17" ht="14.45" customHeight="1" x14ac:dyDescent="0.2">
      <c r="A27" s="814" t="s">
        <v>1687</v>
      </c>
      <c r="B27" s="815" t="s">
        <v>1513</v>
      </c>
      <c r="C27" s="815" t="s">
        <v>1564</v>
      </c>
      <c r="D27" s="815" t="s">
        <v>1657</v>
      </c>
      <c r="E27" s="815" t="s">
        <v>1658</v>
      </c>
      <c r="F27" s="832">
        <v>42</v>
      </c>
      <c r="G27" s="832">
        <v>609378</v>
      </c>
      <c r="H27" s="832">
        <v>1.9991732690320358</v>
      </c>
      <c r="I27" s="832">
        <v>14509</v>
      </c>
      <c r="J27" s="832">
        <v>21</v>
      </c>
      <c r="K27" s="832">
        <v>304815</v>
      </c>
      <c r="L27" s="832">
        <v>1</v>
      </c>
      <c r="M27" s="832">
        <v>14515</v>
      </c>
      <c r="N27" s="832">
        <v>11</v>
      </c>
      <c r="O27" s="832">
        <v>159731</v>
      </c>
      <c r="P27" s="820">
        <v>0.52402604858684776</v>
      </c>
      <c r="Q27" s="833">
        <v>14521</v>
      </c>
    </row>
    <row r="28" spans="1:17" ht="14.45" customHeight="1" x14ac:dyDescent="0.2">
      <c r="A28" s="814" t="s">
        <v>1687</v>
      </c>
      <c r="B28" s="815" t="s">
        <v>1513</v>
      </c>
      <c r="C28" s="815" t="s">
        <v>1564</v>
      </c>
      <c r="D28" s="815" t="s">
        <v>1607</v>
      </c>
      <c r="E28" s="815" t="s">
        <v>1608</v>
      </c>
      <c r="F28" s="832">
        <v>33</v>
      </c>
      <c r="G28" s="832">
        <v>20163</v>
      </c>
      <c r="H28" s="832">
        <v>1.0946254071661239</v>
      </c>
      <c r="I28" s="832">
        <v>611</v>
      </c>
      <c r="J28" s="832">
        <v>30</v>
      </c>
      <c r="K28" s="832">
        <v>18420</v>
      </c>
      <c r="L28" s="832">
        <v>1</v>
      </c>
      <c r="M28" s="832">
        <v>614</v>
      </c>
      <c r="N28" s="832">
        <v>15</v>
      </c>
      <c r="O28" s="832">
        <v>9270</v>
      </c>
      <c r="P28" s="820">
        <v>0.50325732899022801</v>
      </c>
      <c r="Q28" s="833">
        <v>618</v>
      </c>
    </row>
    <row r="29" spans="1:17" ht="14.45" customHeight="1" x14ac:dyDescent="0.2">
      <c r="A29" s="814" t="s">
        <v>1687</v>
      </c>
      <c r="B29" s="815" t="s">
        <v>1513</v>
      </c>
      <c r="C29" s="815" t="s">
        <v>1564</v>
      </c>
      <c r="D29" s="815" t="s">
        <v>1609</v>
      </c>
      <c r="E29" s="815" t="s">
        <v>1610</v>
      </c>
      <c r="F29" s="832">
        <v>1</v>
      </c>
      <c r="G29" s="832">
        <v>438</v>
      </c>
      <c r="H29" s="832"/>
      <c r="I29" s="832">
        <v>438</v>
      </c>
      <c r="J29" s="832"/>
      <c r="K29" s="832"/>
      <c r="L29" s="832"/>
      <c r="M29" s="832"/>
      <c r="N29" s="832"/>
      <c r="O29" s="832"/>
      <c r="P29" s="820"/>
      <c r="Q29" s="833"/>
    </row>
    <row r="30" spans="1:17" ht="14.45" customHeight="1" x14ac:dyDescent="0.2">
      <c r="A30" s="814" t="s">
        <v>1687</v>
      </c>
      <c r="B30" s="815" t="s">
        <v>1513</v>
      </c>
      <c r="C30" s="815" t="s">
        <v>1564</v>
      </c>
      <c r="D30" s="815" t="s">
        <v>1611</v>
      </c>
      <c r="E30" s="815" t="s">
        <v>1612</v>
      </c>
      <c r="F30" s="832">
        <v>15</v>
      </c>
      <c r="G30" s="832">
        <v>20145</v>
      </c>
      <c r="H30" s="832">
        <v>14.955456570155903</v>
      </c>
      <c r="I30" s="832">
        <v>1343</v>
      </c>
      <c r="J30" s="832">
        <v>1</v>
      </c>
      <c r="K30" s="832">
        <v>1347</v>
      </c>
      <c r="L30" s="832">
        <v>1</v>
      </c>
      <c r="M30" s="832">
        <v>1347</v>
      </c>
      <c r="N30" s="832">
        <v>3</v>
      </c>
      <c r="O30" s="832">
        <v>4053</v>
      </c>
      <c r="P30" s="820">
        <v>3.0089086859688194</v>
      </c>
      <c r="Q30" s="833">
        <v>1351</v>
      </c>
    </row>
    <row r="31" spans="1:17" ht="14.45" customHeight="1" x14ac:dyDescent="0.2">
      <c r="A31" s="814" t="s">
        <v>1687</v>
      </c>
      <c r="B31" s="815" t="s">
        <v>1513</v>
      </c>
      <c r="C31" s="815" t="s">
        <v>1564</v>
      </c>
      <c r="D31" s="815" t="s">
        <v>1613</v>
      </c>
      <c r="E31" s="815" t="s">
        <v>1614</v>
      </c>
      <c r="F31" s="832">
        <v>28</v>
      </c>
      <c r="G31" s="832">
        <v>14280</v>
      </c>
      <c r="H31" s="832">
        <v>0.84517045454545459</v>
      </c>
      <c r="I31" s="832">
        <v>510</v>
      </c>
      <c r="J31" s="832">
        <v>33</v>
      </c>
      <c r="K31" s="832">
        <v>16896</v>
      </c>
      <c r="L31" s="832">
        <v>1</v>
      </c>
      <c r="M31" s="832">
        <v>512</v>
      </c>
      <c r="N31" s="832">
        <v>19</v>
      </c>
      <c r="O31" s="832">
        <v>9766</v>
      </c>
      <c r="P31" s="820">
        <v>0.57800662878787878</v>
      </c>
      <c r="Q31" s="833">
        <v>514</v>
      </c>
    </row>
    <row r="32" spans="1:17" ht="14.45" customHeight="1" x14ac:dyDescent="0.2">
      <c r="A32" s="814" t="s">
        <v>1687</v>
      </c>
      <c r="B32" s="815" t="s">
        <v>1513</v>
      </c>
      <c r="C32" s="815" t="s">
        <v>1564</v>
      </c>
      <c r="D32" s="815" t="s">
        <v>1615</v>
      </c>
      <c r="E32" s="815" t="s">
        <v>1616</v>
      </c>
      <c r="F32" s="832">
        <v>1</v>
      </c>
      <c r="G32" s="832">
        <v>2333</v>
      </c>
      <c r="H32" s="832"/>
      <c r="I32" s="832">
        <v>2333</v>
      </c>
      <c r="J32" s="832"/>
      <c r="K32" s="832"/>
      <c r="L32" s="832"/>
      <c r="M32" s="832"/>
      <c r="N32" s="832"/>
      <c r="O32" s="832"/>
      <c r="P32" s="820"/>
      <c r="Q32" s="833"/>
    </row>
    <row r="33" spans="1:17" ht="14.45" customHeight="1" x14ac:dyDescent="0.2">
      <c r="A33" s="814" t="s">
        <v>1687</v>
      </c>
      <c r="B33" s="815" t="s">
        <v>1513</v>
      </c>
      <c r="C33" s="815" t="s">
        <v>1564</v>
      </c>
      <c r="D33" s="815" t="s">
        <v>1633</v>
      </c>
      <c r="E33" s="815" t="s">
        <v>1634</v>
      </c>
      <c r="F33" s="832">
        <v>1</v>
      </c>
      <c r="G33" s="832">
        <v>719</v>
      </c>
      <c r="H33" s="832"/>
      <c r="I33" s="832">
        <v>719</v>
      </c>
      <c r="J33" s="832"/>
      <c r="K33" s="832"/>
      <c r="L33" s="832"/>
      <c r="M33" s="832"/>
      <c r="N33" s="832"/>
      <c r="O33" s="832"/>
      <c r="P33" s="820"/>
      <c r="Q33" s="833"/>
    </row>
    <row r="34" spans="1:17" ht="14.45" customHeight="1" x14ac:dyDescent="0.2">
      <c r="A34" s="814" t="s">
        <v>1690</v>
      </c>
      <c r="B34" s="815" t="s">
        <v>1513</v>
      </c>
      <c r="C34" s="815" t="s">
        <v>1514</v>
      </c>
      <c r="D34" s="815" t="s">
        <v>1645</v>
      </c>
      <c r="E34" s="815" t="s">
        <v>1646</v>
      </c>
      <c r="F34" s="832">
        <v>1.1499999999999999</v>
      </c>
      <c r="G34" s="832">
        <v>2091.9</v>
      </c>
      <c r="H34" s="832"/>
      <c r="I34" s="832">
        <v>1819.0434782608697</v>
      </c>
      <c r="J34" s="832"/>
      <c r="K34" s="832"/>
      <c r="L34" s="832"/>
      <c r="M34" s="832"/>
      <c r="N34" s="832"/>
      <c r="O34" s="832"/>
      <c r="P34" s="820"/>
      <c r="Q34" s="833"/>
    </row>
    <row r="35" spans="1:17" ht="14.45" customHeight="1" x14ac:dyDescent="0.2">
      <c r="A35" s="814" t="s">
        <v>1690</v>
      </c>
      <c r="B35" s="815" t="s">
        <v>1513</v>
      </c>
      <c r="C35" s="815" t="s">
        <v>1514</v>
      </c>
      <c r="D35" s="815" t="s">
        <v>1649</v>
      </c>
      <c r="E35" s="815" t="s">
        <v>1646</v>
      </c>
      <c r="F35" s="832"/>
      <c r="G35" s="832"/>
      <c r="H35" s="832"/>
      <c r="I35" s="832"/>
      <c r="J35" s="832">
        <v>5</v>
      </c>
      <c r="K35" s="832">
        <v>3277.6000000000004</v>
      </c>
      <c r="L35" s="832">
        <v>1</v>
      </c>
      <c r="M35" s="832">
        <v>655.5200000000001</v>
      </c>
      <c r="N35" s="832">
        <v>0.35</v>
      </c>
      <c r="O35" s="832">
        <v>229.43</v>
      </c>
      <c r="P35" s="820">
        <v>6.9999389797412742E-2</v>
      </c>
      <c r="Q35" s="833">
        <v>655.51428571428573</v>
      </c>
    </row>
    <row r="36" spans="1:17" ht="14.45" customHeight="1" x14ac:dyDescent="0.2">
      <c r="A36" s="814" t="s">
        <v>1690</v>
      </c>
      <c r="B36" s="815" t="s">
        <v>1513</v>
      </c>
      <c r="C36" s="815" t="s">
        <v>1517</v>
      </c>
      <c r="D36" s="815" t="s">
        <v>1522</v>
      </c>
      <c r="E36" s="815" t="s">
        <v>1523</v>
      </c>
      <c r="F36" s="832">
        <v>1980</v>
      </c>
      <c r="G36" s="832">
        <v>14236.2</v>
      </c>
      <c r="H36" s="832">
        <v>0.73758490448730907</v>
      </c>
      <c r="I36" s="832">
        <v>7.19</v>
      </c>
      <c r="J36" s="832">
        <v>2626</v>
      </c>
      <c r="K36" s="832">
        <v>19301.099999999999</v>
      </c>
      <c r="L36" s="832">
        <v>1</v>
      </c>
      <c r="M36" s="832">
        <v>7.35</v>
      </c>
      <c r="N36" s="832">
        <v>1240</v>
      </c>
      <c r="O36" s="832">
        <v>8850.5</v>
      </c>
      <c r="P36" s="820">
        <v>0.45854899461688714</v>
      </c>
      <c r="Q36" s="833">
        <v>7.1375000000000002</v>
      </c>
    </row>
    <row r="37" spans="1:17" ht="14.45" customHeight="1" x14ac:dyDescent="0.2">
      <c r="A37" s="814" t="s">
        <v>1690</v>
      </c>
      <c r="B37" s="815" t="s">
        <v>1513</v>
      </c>
      <c r="C37" s="815" t="s">
        <v>1517</v>
      </c>
      <c r="D37" s="815" t="s">
        <v>1526</v>
      </c>
      <c r="E37" s="815" t="s">
        <v>1527</v>
      </c>
      <c r="F37" s="832">
        <v>359</v>
      </c>
      <c r="G37" s="832">
        <v>1913.47</v>
      </c>
      <c r="H37" s="832"/>
      <c r="I37" s="832">
        <v>5.33</v>
      </c>
      <c r="J37" s="832"/>
      <c r="K37" s="832"/>
      <c r="L37" s="832"/>
      <c r="M37" s="832"/>
      <c r="N37" s="832"/>
      <c r="O37" s="832"/>
      <c r="P37" s="820"/>
      <c r="Q37" s="833"/>
    </row>
    <row r="38" spans="1:17" ht="14.45" customHeight="1" x14ac:dyDescent="0.2">
      <c r="A38" s="814" t="s">
        <v>1690</v>
      </c>
      <c r="B38" s="815" t="s">
        <v>1513</v>
      </c>
      <c r="C38" s="815" t="s">
        <v>1517</v>
      </c>
      <c r="D38" s="815" t="s">
        <v>1538</v>
      </c>
      <c r="E38" s="815" t="s">
        <v>1539</v>
      </c>
      <c r="F38" s="832">
        <v>440</v>
      </c>
      <c r="G38" s="832">
        <v>9196</v>
      </c>
      <c r="H38" s="832"/>
      <c r="I38" s="832">
        <v>20.9</v>
      </c>
      <c r="J38" s="832"/>
      <c r="K38" s="832"/>
      <c r="L38" s="832"/>
      <c r="M38" s="832"/>
      <c r="N38" s="832"/>
      <c r="O38" s="832"/>
      <c r="P38" s="820"/>
      <c r="Q38" s="833"/>
    </row>
    <row r="39" spans="1:17" ht="14.45" customHeight="1" x14ac:dyDescent="0.2">
      <c r="A39" s="814" t="s">
        <v>1690</v>
      </c>
      <c r="B39" s="815" t="s">
        <v>1513</v>
      </c>
      <c r="C39" s="815" t="s">
        <v>1517</v>
      </c>
      <c r="D39" s="815" t="s">
        <v>1542</v>
      </c>
      <c r="E39" s="815" t="s">
        <v>1543</v>
      </c>
      <c r="F39" s="832">
        <v>8</v>
      </c>
      <c r="G39" s="832">
        <v>16223.12</v>
      </c>
      <c r="H39" s="832">
        <v>0.81133084179640702</v>
      </c>
      <c r="I39" s="832">
        <v>2027.89</v>
      </c>
      <c r="J39" s="832">
        <v>11</v>
      </c>
      <c r="K39" s="832">
        <v>19995.690000000002</v>
      </c>
      <c r="L39" s="832">
        <v>1</v>
      </c>
      <c r="M39" s="832">
        <v>1817.7900000000002</v>
      </c>
      <c r="N39" s="832">
        <v>4</v>
      </c>
      <c r="O39" s="832">
        <v>7382.7999999999993</v>
      </c>
      <c r="P39" s="820">
        <v>0.36921956681664891</v>
      </c>
      <c r="Q39" s="833">
        <v>1845.6999999999998</v>
      </c>
    </row>
    <row r="40" spans="1:17" ht="14.45" customHeight="1" x14ac:dyDescent="0.2">
      <c r="A40" s="814" t="s">
        <v>1690</v>
      </c>
      <c r="B40" s="815" t="s">
        <v>1513</v>
      </c>
      <c r="C40" s="815" t="s">
        <v>1517</v>
      </c>
      <c r="D40" s="815" t="s">
        <v>1546</v>
      </c>
      <c r="E40" s="815" t="s">
        <v>1547</v>
      </c>
      <c r="F40" s="832"/>
      <c r="G40" s="832"/>
      <c r="H40" s="832"/>
      <c r="I40" s="832"/>
      <c r="J40" s="832">
        <v>570</v>
      </c>
      <c r="K40" s="832">
        <v>2200.1999999999998</v>
      </c>
      <c r="L40" s="832">
        <v>1</v>
      </c>
      <c r="M40" s="832">
        <v>3.86</v>
      </c>
      <c r="N40" s="832"/>
      <c r="O40" s="832"/>
      <c r="P40" s="820"/>
      <c r="Q40" s="833"/>
    </row>
    <row r="41" spans="1:17" ht="14.45" customHeight="1" x14ac:dyDescent="0.2">
      <c r="A41" s="814" t="s">
        <v>1690</v>
      </c>
      <c r="B41" s="815" t="s">
        <v>1513</v>
      </c>
      <c r="C41" s="815" t="s">
        <v>1517</v>
      </c>
      <c r="D41" s="815" t="s">
        <v>1651</v>
      </c>
      <c r="E41" s="815" t="s">
        <v>1652</v>
      </c>
      <c r="F41" s="832">
        <v>606</v>
      </c>
      <c r="G41" s="832">
        <v>20719.14</v>
      </c>
      <c r="H41" s="832">
        <v>0.20711451909051359</v>
      </c>
      <c r="I41" s="832">
        <v>34.19</v>
      </c>
      <c r="J41" s="832">
        <v>2944</v>
      </c>
      <c r="K41" s="832">
        <v>100037.12</v>
      </c>
      <c r="L41" s="832">
        <v>1</v>
      </c>
      <c r="M41" s="832">
        <v>33.979999999999997</v>
      </c>
      <c r="N41" s="832">
        <v>3094</v>
      </c>
      <c r="O41" s="832">
        <v>105589.19999999998</v>
      </c>
      <c r="P41" s="820">
        <v>1.0555001983263812</v>
      </c>
      <c r="Q41" s="833">
        <v>34.127084680025852</v>
      </c>
    </row>
    <row r="42" spans="1:17" ht="14.45" customHeight="1" x14ac:dyDescent="0.2">
      <c r="A42" s="814" t="s">
        <v>1690</v>
      </c>
      <c r="B42" s="815" t="s">
        <v>1513</v>
      </c>
      <c r="C42" s="815" t="s">
        <v>1564</v>
      </c>
      <c r="D42" s="815" t="s">
        <v>1569</v>
      </c>
      <c r="E42" s="815" t="s">
        <v>1570</v>
      </c>
      <c r="F42" s="832"/>
      <c r="G42" s="832"/>
      <c r="H42" s="832"/>
      <c r="I42" s="832"/>
      <c r="J42" s="832">
        <v>1</v>
      </c>
      <c r="K42" s="832">
        <v>179</v>
      </c>
      <c r="L42" s="832">
        <v>1</v>
      </c>
      <c r="M42" s="832">
        <v>179</v>
      </c>
      <c r="N42" s="832"/>
      <c r="O42" s="832"/>
      <c r="P42" s="820"/>
      <c r="Q42" s="833"/>
    </row>
    <row r="43" spans="1:17" ht="14.45" customHeight="1" x14ac:dyDescent="0.2">
      <c r="A43" s="814" t="s">
        <v>1690</v>
      </c>
      <c r="B43" s="815" t="s">
        <v>1513</v>
      </c>
      <c r="C43" s="815" t="s">
        <v>1564</v>
      </c>
      <c r="D43" s="815" t="s">
        <v>1589</v>
      </c>
      <c r="E43" s="815" t="s">
        <v>1590</v>
      </c>
      <c r="F43" s="832">
        <v>8</v>
      </c>
      <c r="G43" s="832">
        <v>5456</v>
      </c>
      <c r="H43" s="832">
        <v>0.72408759124087596</v>
      </c>
      <c r="I43" s="832">
        <v>682</v>
      </c>
      <c r="J43" s="832">
        <v>11</v>
      </c>
      <c r="K43" s="832">
        <v>7535</v>
      </c>
      <c r="L43" s="832">
        <v>1</v>
      </c>
      <c r="M43" s="832">
        <v>685</v>
      </c>
      <c r="N43" s="832">
        <v>4</v>
      </c>
      <c r="O43" s="832">
        <v>2748</v>
      </c>
      <c r="P43" s="820">
        <v>0.36469807564698076</v>
      </c>
      <c r="Q43" s="833">
        <v>687</v>
      </c>
    </row>
    <row r="44" spans="1:17" ht="14.45" customHeight="1" x14ac:dyDescent="0.2">
      <c r="A44" s="814" t="s">
        <v>1690</v>
      </c>
      <c r="B44" s="815" t="s">
        <v>1513</v>
      </c>
      <c r="C44" s="815" t="s">
        <v>1564</v>
      </c>
      <c r="D44" s="815" t="s">
        <v>1595</v>
      </c>
      <c r="E44" s="815" t="s">
        <v>1596</v>
      </c>
      <c r="F44" s="832">
        <v>14</v>
      </c>
      <c r="G44" s="832">
        <v>25564</v>
      </c>
      <c r="H44" s="832">
        <v>0.66484616784999084</v>
      </c>
      <c r="I44" s="832">
        <v>1826</v>
      </c>
      <c r="J44" s="832">
        <v>21</v>
      </c>
      <c r="K44" s="832">
        <v>38451</v>
      </c>
      <c r="L44" s="832">
        <v>1</v>
      </c>
      <c r="M44" s="832">
        <v>1831</v>
      </c>
      <c r="N44" s="832">
        <v>12</v>
      </c>
      <c r="O44" s="832">
        <v>22020</v>
      </c>
      <c r="P44" s="820">
        <v>0.57267691347429195</v>
      </c>
      <c r="Q44" s="833">
        <v>1835</v>
      </c>
    </row>
    <row r="45" spans="1:17" ht="14.45" customHeight="1" x14ac:dyDescent="0.2">
      <c r="A45" s="814" t="s">
        <v>1690</v>
      </c>
      <c r="B45" s="815" t="s">
        <v>1513</v>
      </c>
      <c r="C45" s="815" t="s">
        <v>1564</v>
      </c>
      <c r="D45" s="815" t="s">
        <v>1597</v>
      </c>
      <c r="E45" s="815" t="s">
        <v>1598</v>
      </c>
      <c r="F45" s="832">
        <v>2</v>
      </c>
      <c r="G45" s="832">
        <v>860</v>
      </c>
      <c r="H45" s="832"/>
      <c r="I45" s="832">
        <v>430</v>
      </c>
      <c r="J45" s="832"/>
      <c r="K45" s="832"/>
      <c r="L45" s="832"/>
      <c r="M45" s="832"/>
      <c r="N45" s="832"/>
      <c r="O45" s="832"/>
      <c r="P45" s="820"/>
      <c r="Q45" s="833"/>
    </row>
    <row r="46" spans="1:17" ht="14.45" customHeight="1" x14ac:dyDescent="0.2">
      <c r="A46" s="814" t="s">
        <v>1690</v>
      </c>
      <c r="B46" s="815" t="s">
        <v>1513</v>
      </c>
      <c r="C46" s="815" t="s">
        <v>1564</v>
      </c>
      <c r="D46" s="815" t="s">
        <v>1657</v>
      </c>
      <c r="E46" s="815" t="s">
        <v>1658</v>
      </c>
      <c r="F46" s="832">
        <v>3</v>
      </c>
      <c r="G46" s="832">
        <v>43527</v>
      </c>
      <c r="H46" s="832">
        <v>0.27261453668618668</v>
      </c>
      <c r="I46" s="832">
        <v>14509</v>
      </c>
      <c r="J46" s="832">
        <v>11</v>
      </c>
      <c r="K46" s="832">
        <v>159665</v>
      </c>
      <c r="L46" s="832">
        <v>1</v>
      </c>
      <c r="M46" s="832">
        <v>14515</v>
      </c>
      <c r="N46" s="832">
        <v>12</v>
      </c>
      <c r="O46" s="832">
        <v>174252</v>
      </c>
      <c r="P46" s="820">
        <v>1.0913600350734349</v>
      </c>
      <c r="Q46" s="833">
        <v>14521</v>
      </c>
    </row>
    <row r="47" spans="1:17" ht="14.45" customHeight="1" x14ac:dyDescent="0.2">
      <c r="A47" s="814" t="s">
        <v>1690</v>
      </c>
      <c r="B47" s="815" t="s">
        <v>1513</v>
      </c>
      <c r="C47" s="815" t="s">
        <v>1564</v>
      </c>
      <c r="D47" s="815" t="s">
        <v>1611</v>
      </c>
      <c r="E47" s="815" t="s">
        <v>1612</v>
      </c>
      <c r="F47" s="832"/>
      <c r="G47" s="832"/>
      <c r="H47" s="832"/>
      <c r="I47" s="832"/>
      <c r="J47" s="832">
        <v>1</v>
      </c>
      <c r="K47" s="832">
        <v>1347</v>
      </c>
      <c r="L47" s="832">
        <v>1</v>
      </c>
      <c r="M47" s="832">
        <v>1347</v>
      </c>
      <c r="N47" s="832"/>
      <c r="O47" s="832"/>
      <c r="P47" s="820"/>
      <c r="Q47" s="833"/>
    </row>
    <row r="48" spans="1:17" ht="14.45" customHeight="1" x14ac:dyDescent="0.2">
      <c r="A48" s="814" t="s">
        <v>1690</v>
      </c>
      <c r="B48" s="815" t="s">
        <v>1513</v>
      </c>
      <c r="C48" s="815" t="s">
        <v>1564</v>
      </c>
      <c r="D48" s="815" t="s">
        <v>1613</v>
      </c>
      <c r="E48" s="815" t="s">
        <v>1614</v>
      </c>
      <c r="F48" s="832">
        <v>11</v>
      </c>
      <c r="G48" s="832">
        <v>5610</v>
      </c>
      <c r="H48" s="832">
        <v>0.684814453125</v>
      </c>
      <c r="I48" s="832">
        <v>510</v>
      </c>
      <c r="J48" s="832">
        <v>16</v>
      </c>
      <c r="K48" s="832">
        <v>8192</v>
      </c>
      <c r="L48" s="832">
        <v>1</v>
      </c>
      <c r="M48" s="832">
        <v>512</v>
      </c>
      <c r="N48" s="832">
        <v>8</v>
      </c>
      <c r="O48" s="832">
        <v>4112</v>
      </c>
      <c r="P48" s="820">
        <v>0.501953125</v>
      </c>
      <c r="Q48" s="833">
        <v>514</v>
      </c>
    </row>
    <row r="49" spans="1:17" ht="14.45" customHeight="1" x14ac:dyDescent="0.2">
      <c r="A49" s="814" t="s">
        <v>1690</v>
      </c>
      <c r="B49" s="815" t="s">
        <v>1513</v>
      </c>
      <c r="C49" s="815" t="s">
        <v>1564</v>
      </c>
      <c r="D49" s="815" t="s">
        <v>1615</v>
      </c>
      <c r="E49" s="815" t="s">
        <v>1616</v>
      </c>
      <c r="F49" s="832">
        <v>1</v>
      </c>
      <c r="G49" s="832">
        <v>2333</v>
      </c>
      <c r="H49" s="832"/>
      <c r="I49" s="832">
        <v>2333</v>
      </c>
      <c r="J49" s="832"/>
      <c r="K49" s="832"/>
      <c r="L49" s="832"/>
      <c r="M49" s="832"/>
      <c r="N49" s="832"/>
      <c r="O49" s="832"/>
      <c r="P49" s="820"/>
      <c r="Q49" s="833"/>
    </row>
    <row r="50" spans="1:17" ht="14.45" customHeight="1" x14ac:dyDescent="0.2">
      <c r="A50" s="814" t="s">
        <v>1690</v>
      </c>
      <c r="B50" s="815" t="s">
        <v>1513</v>
      </c>
      <c r="C50" s="815" t="s">
        <v>1564</v>
      </c>
      <c r="D50" s="815" t="s">
        <v>1633</v>
      </c>
      <c r="E50" s="815" t="s">
        <v>1634</v>
      </c>
      <c r="F50" s="832">
        <v>1</v>
      </c>
      <c r="G50" s="832">
        <v>719</v>
      </c>
      <c r="H50" s="832"/>
      <c r="I50" s="832">
        <v>719</v>
      </c>
      <c r="J50" s="832"/>
      <c r="K50" s="832"/>
      <c r="L50" s="832"/>
      <c r="M50" s="832"/>
      <c r="N50" s="832"/>
      <c r="O50" s="832"/>
      <c r="P50" s="820"/>
      <c r="Q50" s="833"/>
    </row>
    <row r="51" spans="1:17" ht="14.45" customHeight="1" x14ac:dyDescent="0.2">
      <c r="A51" s="814" t="s">
        <v>1691</v>
      </c>
      <c r="B51" s="815" t="s">
        <v>1513</v>
      </c>
      <c r="C51" s="815" t="s">
        <v>1514</v>
      </c>
      <c r="D51" s="815" t="s">
        <v>1645</v>
      </c>
      <c r="E51" s="815" t="s">
        <v>1646</v>
      </c>
      <c r="F51" s="832">
        <v>8.8000000000000007</v>
      </c>
      <c r="G51" s="832">
        <v>16007.57</v>
      </c>
      <c r="H51" s="832"/>
      <c r="I51" s="832">
        <v>1819.0420454545454</v>
      </c>
      <c r="J51" s="832"/>
      <c r="K51" s="832"/>
      <c r="L51" s="832"/>
      <c r="M51" s="832"/>
      <c r="N51" s="832"/>
      <c r="O51" s="832"/>
      <c r="P51" s="820"/>
      <c r="Q51" s="833"/>
    </row>
    <row r="52" spans="1:17" ht="14.45" customHeight="1" x14ac:dyDescent="0.2">
      <c r="A52" s="814" t="s">
        <v>1691</v>
      </c>
      <c r="B52" s="815" t="s">
        <v>1513</v>
      </c>
      <c r="C52" s="815" t="s">
        <v>1514</v>
      </c>
      <c r="D52" s="815" t="s">
        <v>1649</v>
      </c>
      <c r="E52" s="815" t="s">
        <v>1646</v>
      </c>
      <c r="F52" s="832"/>
      <c r="G52" s="832"/>
      <c r="H52" s="832"/>
      <c r="I52" s="832"/>
      <c r="J52" s="832">
        <v>9.8999999999999986</v>
      </c>
      <c r="K52" s="832">
        <v>6489.6600000000017</v>
      </c>
      <c r="L52" s="832">
        <v>1</v>
      </c>
      <c r="M52" s="832">
        <v>655.52121212121233</v>
      </c>
      <c r="N52" s="832"/>
      <c r="O52" s="832"/>
      <c r="P52" s="820"/>
      <c r="Q52" s="833"/>
    </row>
    <row r="53" spans="1:17" ht="14.45" customHeight="1" x14ac:dyDescent="0.2">
      <c r="A53" s="814" t="s">
        <v>1691</v>
      </c>
      <c r="B53" s="815" t="s">
        <v>1513</v>
      </c>
      <c r="C53" s="815" t="s">
        <v>1514</v>
      </c>
      <c r="D53" s="815" t="s">
        <v>1650</v>
      </c>
      <c r="E53" s="815" t="s">
        <v>1646</v>
      </c>
      <c r="F53" s="832"/>
      <c r="G53" s="832"/>
      <c r="H53" s="832"/>
      <c r="I53" s="832"/>
      <c r="J53" s="832">
        <v>0.06</v>
      </c>
      <c r="K53" s="832">
        <v>196.56</v>
      </c>
      <c r="L53" s="832">
        <v>1</v>
      </c>
      <c r="M53" s="832">
        <v>3276</v>
      </c>
      <c r="N53" s="832"/>
      <c r="O53" s="832"/>
      <c r="P53" s="820"/>
      <c r="Q53" s="833"/>
    </row>
    <row r="54" spans="1:17" ht="14.45" customHeight="1" x14ac:dyDescent="0.2">
      <c r="A54" s="814" t="s">
        <v>1691</v>
      </c>
      <c r="B54" s="815" t="s">
        <v>1513</v>
      </c>
      <c r="C54" s="815" t="s">
        <v>1517</v>
      </c>
      <c r="D54" s="815" t="s">
        <v>1520</v>
      </c>
      <c r="E54" s="815" t="s">
        <v>1521</v>
      </c>
      <c r="F54" s="832"/>
      <c r="G54" s="832"/>
      <c r="H54" s="832"/>
      <c r="I54" s="832"/>
      <c r="J54" s="832">
        <v>751</v>
      </c>
      <c r="K54" s="832">
        <v>1997.66</v>
      </c>
      <c r="L54" s="832">
        <v>1</v>
      </c>
      <c r="M54" s="832">
        <v>2.66</v>
      </c>
      <c r="N54" s="832">
        <v>385</v>
      </c>
      <c r="O54" s="832">
        <v>958.65</v>
      </c>
      <c r="P54" s="820">
        <v>0.4798864671665849</v>
      </c>
      <c r="Q54" s="833">
        <v>2.4899999999999998</v>
      </c>
    </row>
    <row r="55" spans="1:17" ht="14.45" customHeight="1" x14ac:dyDescent="0.2">
      <c r="A55" s="814" t="s">
        <v>1691</v>
      </c>
      <c r="B55" s="815" t="s">
        <v>1513</v>
      </c>
      <c r="C55" s="815" t="s">
        <v>1517</v>
      </c>
      <c r="D55" s="815" t="s">
        <v>1522</v>
      </c>
      <c r="E55" s="815" t="s">
        <v>1523</v>
      </c>
      <c r="F55" s="832">
        <v>10775</v>
      </c>
      <c r="G55" s="832">
        <v>77472.249999999971</v>
      </c>
      <c r="H55" s="832">
        <v>2.6006519064571294</v>
      </c>
      <c r="I55" s="832">
        <v>7.1899999999999977</v>
      </c>
      <c r="J55" s="832">
        <v>4053</v>
      </c>
      <c r="K55" s="832">
        <v>29789.549999999996</v>
      </c>
      <c r="L55" s="832">
        <v>1</v>
      </c>
      <c r="M55" s="832">
        <v>7.3499999999999988</v>
      </c>
      <c r="N55" s="832">
        <v>2756</v>
      </c>
      <c r="O55" s="832">
        <v>19671.650000000001</v>
      </c>
      <c r="P55" s="820">
        <v>0.66035405032972982</v>
      </c>
      <c r="Q55" s="833">
        <v>7.1377539912917278</v>
      </c>
    </row>
    <row r="56" spans="1:17" ht="14.45" customHeight="1" x14ac:dyDescent="0.2">
      <c r="A56" s="814" t="s">
        <v>1691</v>
      </c>
      <c r="B56" s="815" t="s">
        <v>1513</v>
      </c>
      <c r="C56" s="815" t="s">
        <v>1517</v>
      </c>
      <c r="D56" s="815" t="s">
        <v>1524</v>
      </c>
      <c r="E56" s="815" t="s">
        <v>1525</v>
      </c>
      <c r="F56" s="832"/>
      <c r="G56" s="832"/>
      <c r="H56" s="832"/>
      <c r="I56" s="832"/>
      <c r="J56" s="832"/>
      <c r="K56" s="832"/>
      <c r="L56" s="832"/>
      <c r="M56" s="832"/>
      <c r="N56" s="832">
        <v>1</v>
      </c>
      <c r="O56" s="832">
        <v>10</v>
      </c>
      <c r="P56" s="820"/>
      <c r="Q56" s="833">
        <v>10</v>
      </c>
    </row>
    <row r="57" spans="1:17" ht="14.45" customHeight="1" x14ac:dyDescent="0.2">
      <c r="A57" s="814" t="s">
        <v>1691</v>
      </c>
      <c r="B57" s="815" t="s">
        <v>1513</v>
      </c>
      <c r="C57" s="815" t="s">
        <v>1517</v>
      </c>
      <c r="D57" s="815" t="s">
        <v>1526</v>
      </c>
      <c r="E57" s="815" t="s">
        <v>1527</v>
      </c>
      <c r="F57" s="832">
        <v>2955</v>
      </c>
      <c r="G57" s="832">
        <v>15750.15</v>
      </c>
      <c r="H57" s="832">
        <v>0.71171774492007822</v>
      </c>
      <c r="I57" s="832">
        <v>5.33</v>
      </c>
      <c r="J57" s="832">
        <v>4121</v>
      </c>
      <c r="K57" s="832">
        <v>22129.77</v>
      </c>
      <c r="L57" s="832">
        <v>1</v>
      </c>
      <c r="M57" s="832">
        <v>5.37</v>
      </c>
      <c r="N57" s="832">
        <v>3796</v>
      </c>
      <c r="O57" s="832">
        <v>19641.71</v>
      </c>
      <c r="P57" s="820">
        <v>0.8875695499772478</v>
      </c>
      <c r="Q57" s="833">
        <v>5.1743177028450997</v>
      </c>
    </row>
    <row r="58" spans="1:17" ht="14.45" customHeight="1" x14ac:dyDescent="0.2">
      <c r="A58" s="814" t="s">
        <v>1691</v>
      </c>
      <c r="B58" s="815" t="s">
        <v>1513</v>
      </c>
      <c r="C58" s="815" t="s">
        <v>1517</v>
      </c>
      <c r="D58" s="815" t="s">
        <v>1530</v>
      </c>
      <c r="E58" s="815" t="s">
        <v>1531</v>
      </c>
      <c r="F58" s="832">
        <v>268</v>
      </c>
      <c r="G58" s="832">
        <v>2460.2399999999998</v>
      </c>
      <c r="H58" s="832">
        <v>6.2316109422492394</v>
      </c>
      <c r="I58" s="832">
        <v>9.18</v>
      </c>
      <c r="J58" s="832">
        <v>42</v>
      </c>
      <c r="K58" s="832">
        <v>394.8</v>
      </c>
      <c r="L58" s="832">
        <v>1</v>
      </c>
      <c r="M58" s="832">
        <v>9.4</v>
      </c>
      <c r="N58" s="832">
        <v>88</v>
      </c>
      <c r="O58" s="832">
        <v>813.12000000000012</v>
      </c>
      <c r="P58" s="820">
        <v>2.0595744680851067</v>
      </c>
      <c r="Q58" s="833">
        <v>9.240000000000002</v>
      </c>
    </row>
    <row r="59" spans="1:17" ht="14.45" customHeight="1" x14ac:dyDescent="0.2">
      <c r="A59" s="814" t="s">
        <v>1691</v>
      </c>
      <c r="B59" s="815" t="s">
        <v>1513</v>
      </c>
      <c r="C59" s="815" t="s">
        <v>1517</v>
      </c>
      <c r="D59" s="815" t="s">
        <v>1532</v>
      </c>
      <c r="E59" s="815" t="s">
        <v>1533</v>
      </c>
      <c r="F59" s="832">
        <v>290</v>
      </c>
      <c r="G59" s="832">
        <v>2931.8999999999996</v>
      </c>
      <c r="H59" s="832"/>
      <c r="I59" s="832">
        <v>10.11</v>
      </c>
      <c r="J59" s="832"/>
      <c r="K59" s="832"/>
      <c r="L59" s="832"/>
      <c r="M59" s="832"/>
      <c r="N59" s="832"/>
      <c r="O59" s="832"/>
      <c r="P59" s="820"/>
      <c r="Q59" s="833"/>
    </row>
    <row r="60" spans="1:17" ht="14.45" customHeight="1" x14ac:dyDescent="0.2">
      <c r="A60" s="814" t="s">
        <v>1691</v>
      </c>
      <c r="B60" s="815" t="s">
        <v>1513</v>
      </c>
      <c r="C60" s="815" t="s">
        <v>1517</v>
      </c>
      <c r="D60" s="815" t="s">
        <v>1538</v>
      </c>
      <c r="E60" s="815" t="s">
        <v>1539</v>
      </c>
      <c r="F60" s="832"/>
      <c r="G60" s="832"/>
      <c r="H60" s="832"/>
      <c r="I60" s="832"/>
      <c r="J60" s="832">
        <v>560</v>
      </c>
      <c r="K60" s="832">
        <v>11228</v>
      </c>
      <c r="L60" s="832">
        <v>1</v>
      </c>
      <c r="M60" s="832">
        <v>20.05</v>
      </c>
      <c r="N60" s="832"/>
      <c r="O60" s="832"/>
      <c r="P60" s="820"/>
      <c r="Q60" s="833"/>
    </row>
    <row r="61" spans="1:17" ht="14.45" customHeight="1" x14ac:dyDescent="0.2">
      <c r="A61" s="814" t="s">
        <v>1691</v>
      </c>
      <c r="B61" s="815" t="s">
        <v>1513</v>
      </c>
      <c r="C61" s="815" t="s">
        <v>1517</v>
      </c>
      <c r="D61" s="815" t="s">
        <v>1542</v>
      </c>
      <c r="E61" s="815" t="s">
        <v>1543</v>
      </c>
      <c r="F61" s="832">
        <v>28</v>
      </c>
      <c r="G61" s="832">
        <v>56780.919999999991</v>
      </c>
      <c r="H61" s="832">
        <v>2.4027874930124362</v>
      </c>
      <c r="I61" s="832">
        <v>2027.8899999999996</v>
      </c>
      <c r="J61" s="832">
        <v>13</v>
      </c>
      <c r="K61" s="832">
        <v>23631.27</v>
      </c>
      <c r="L61" s="832">
        <v>1</v>
      </c>
      <c r="M61" s="832">
        <v>1817.79</v>
      </c>
      <c r="N61" s="832">
        <v>7</v>
      </c>
      <c r="O61" s="832">
        <v>12920.320000000002</v>
      </c>
      <c r="P61" s="820">
        <v>0.54674674700090187</v>
      </c>
      <c r="Q61" s="833">
        <v>1845.7600000000002</v>
      </c>
    </row>
    <row r="62" spans="1:17" ht="14.45" customHeight="1" x14ac:dyDescent="0.2">
      <c r="A62" s="814" t="s">
        <v>1691</v>
      </c>
      <c r="B62" s="815" t="s">
        <v>1513</v>
      </c>
      <c r="C62" s="815" t="s">
        <v>1517</v>
      </c>
      <c r="D62" s="815" t="s">
        <v>1546</v>
      </c>
      <c r="E62" s="815" t="s">
        <v>1547</v>
      </c>
      <c r="F62" s="832">
        <v>2820</v>
      </c>
      <c r="G62" s="832">
        <v>10575</v>
      </c>
      <c r="H62" s="832">
        <v>3.7529278160266872</v>
      </c>
      <c r="I62" s="832">
        <v>3.75</v>
      </c>
      <c r="J62" s="832">
        <v>730</v>
      </c>
      <c r="K62" s="832">
        <v>2817.8</v>
      </c>
      <c r="L62" s="832">
        <v>1</v>
      </c>
      <c r="M62" s="832">
        <v>3.8600000000000003</v>
      </c>
      <c r="N62" s="832">
        <v>3045</v>
      </c>
      <c r="O62" s="832">
        <v>11144.7</v>
      </c>
      <c r="P62" s="820">
        <v>3.9551068209241254</v>
      </c>
      <c r="Q62" s="833">
        <v>3.66</v>
      </c>
    </row>
    <row r="63" spans="1:17" ht="14.45" customHeight="1" x14ac:dyDescent="0.2">
      <c r="A63" s="814" t="s">
        <v>1691</v>
      </c>
      <c r="B63" s="815" t="s">
        <v>1513</v>
      </c>
      <c r="C63" s="815" t="s">
        <v>1517</v>
      </c>
      <c r="D63" s="815" t="s">
        <v>1651</v>
      </c>
      <c r="E63" s="815" t="s">
        <v>1652</v>
      </c>
      <c r="F63" s="832">
        <v>4760</v>
      </c>
      <c r="G63" s="832">
        <v>162744.40000000002</v>
      </c>
      <c r="H63" s="832">
        <v>0.71059603921315229</v>
      </c>
      <c r="I63" s="832">
        <v>34.190000000000005</v>
      </c>
      <c r="J63" s="832">
        <v>6740</v>
      </c>
      <c r="K63" s="832">
        <v>229025.19999999998</v>
      </c>
      <c r="L63" s="832">
        <v>1</v>
      </c>
      <c r="M63" s="832">
        <v>33.979999999999997</v>
      </c>
      <c r="N63" s="832">
        <v>3898</v>
      </c>
      <c r="O63" s="832">
        <v>133016.51999999999</v>
      </c>
      <c r="P63" s="820">
        <v>0.58079425320881717</v>
      </c>
      <c r="Q63" s="833">
        <v>34.124299640841457</v>
      </c>
    </row>
    <row r="64" spans="1:17" ht="14.45" customHeight="1" x14ac:dyDescent="0.2">
      <c r="A64" s="814" t="s">
        <v>1691</v>
      </c>
      <c r="B64" s="815" t="s">
        <v>1513</v>
      </c>
      <c r="C64" s="815" t="s">
        <v>1517</v>
      </c>
      <c r="D64" s="815" t="s">
        <v>1653</v>
      </c>
      <c r="E64" s="815" t="s">
        <v>1654</v>
      </c>
      <c r="F64" s="832"/>
      <c r="G64" s="832"/>
      <c r="H64" s="832"/>
      <c r="I64" s="832"/>
      <c r="J64" s="832">
        <v>359</v>
      </c>
      <c r="K64" s="832">
        <v>18373.62</v>
      </c>
      <c r="L64" s="832">
        <v>1</v>
      </c>
      <c r="M64" s="832">
        <v>51.18</v>
      </c>
      <c r="N64" s="832"/>
      <c r="O64" s="832"/>
      <c r="P64" s="820"/>
      <c r="Q64" s="833"/>
    </row>
    <row r="65" spans="1:17" ht="14.45" customHeight="1" x14ac:dyDescent="0.2">
      <c r="A65" s="814" t="s">
        <v>1691</v>
      </c>
      <c r="B65" s="815" t="s">
        <v>1513</v>
      </c>
      <c r="C65" s="815" t="s">
        <v>1517</v>
      </c>
      <c r="D65" s="815" t="s">
        <v>1554</v>
      </c>
      <c r="E65" s="815" t="s">
        <v>1555</v>
      </c>
      <c r="F65" s="832"/>
      <c r="G65" s="832"/>
      <c r="H65" s="832"/>
      <c r="I65" s="832"/>
      <c r="J65" s="832">
        <v>680</v>
      </c>
      <c r="K65" s="832">
        <v>12988</v>
      </c>
      <c r="L65" s="832">
        <v>1</v>
      </c>
      <c r="M65" s="832">
        <v>19.100000000000001</v>
      </c>
      <c r="N65" s="832"/>
      <c r="O65" s="832"/>
      <c r="P65" s="820"/>
      <c r="Q65" s="833"/>
    </row>
    <row r="66" spans="1:17" ht="14.45" customHeight="1" x14ac:dyDescent="0.2">
      <c r="A66" s="814" t="s">
        <v>1691</v>
      </c>
      <c r="B66" s="815" t="s">
        <v>1513</v>
      </c>
      <c r="C66" s="815" t="s">
        <v>1517</v>
      </c>
      <c r="D66" s="815" t="s">
        <v>1692</v>
      </c>
      <c r="E66" s="815" t="s">
        <v>1693</v>
      </c>
      <c r="F66" s="832"/>
      <c r="G66" s="832"/>
      <c r="H66" s="832"/>
      <c r="I66" s="832"/>
      <c r="J66" s="832">
        <v>100</v>
      </c>
      <c r="K66" s="832">
        <v>602</v>
      </c>
      <c r="L66" s="832">
        <v>1</v>
      </c>
      <c r="M66" s="832">
        <v>6.02</v>
      </c>
      <c r="N66" s="832"/>
      <c r="O66" s="832"/>
      <c r="P66" s="820"/>
      <c r="Q66" s="833"/>
    </row>
    <row r="67" spans="1:17" ht="14.45" customHeight="1" x14ac:dyDescent="0.2">
      <c r="A67" s="814" t="s">
        <v>1691</v>
      </c>
      <c r="B67" s="815" t="s">
        <v>1513</v>
      </c>
      <c r="C67" s="815" t="s">
        <v>1564</v>
      </c>
      <c r="D67" s="815" t="s">
        <v>1565</v>
      </c>
      <c r="E67" s="815" t="s">
        <v>1566</v>
      </c>
      <c r="F67" s="832"/>
      <c r="G67" s="832"/>
      <c r="H67" s="832"/>
      <c r="I67" s="832"/>
      <c r="J67" s="832">
        <v>1</v>
      </c>
      <c r="K67" s="832">
        <v>38</v>
      </c>
      <c r="L67" s="832">
        <v>1</v>
      </c>
      <c r="M67" s="832">
        <v>38</v>
      </c>
      <c r="N67" s="832"/>
      <c r="O67" s="832"/>
      <c r="P67" s="820"/>
      <c r="Q67" s="833"/>
    </row>
    <row r="68" spans="1:17" ht="14.45" customHeight="1" x14ac:dyDescent="0.2">
      <c r="A68" s="814" t="s">
        <v>1691</v>
      </c>
      <c r="B68" s="815" t="s">
        <v>1513</v>
      </c>
      <c r="C68" s="815" t="s">
        <v>1564</v>
      </c>
      <c r="D68" s="815" t="s">
        <v>1575</v>
      </c>
      <c r="E68" s="815" t="s">
        <v>1576</v>
      </c>
      <c r="F68" s="832"/>
      <c r="G68" s="832"/>
      <c r="H68" s="832"/>
      <c r="I68" s="832"/>
      <c r="J68" s="832">
        <v>1</v>
      </c>
      <c r="K68" s="832">
        <v>2047</v>
      </c>
      <c r="L68" s="832">
        <v>1</v>
      </c>
      <c r="M68" s="832">
        <v>2047</v>
      </c>
      <c r="N68" s="832">
        <v>2</v>
      </c>
      <c r="O68" s="832">
        <v>4104</v>
      </c>
      <c r="P68" s="820">
        <v>2.0048851978505131</v>
      </c>
      <c r="Q68" s="833">
        <v>2052</v>
      </c>
    </row>
    <row r="69" spans="1:17" ht="14.45" customHeight="1" x14ac:dyDescent="0.2">
      <c r="A69" s="814" t="s">
        <v>1691</v>
      </c>
      <c r="B69" s="815" t="s">
        <v>1513</v>
      </c>
      <c r="C69" s="815" t="s">
        <v>1564</v>
      </c>
      <c r="D69" s="815" t="s">
        <v>1579</v>
      </c>
      <c r="E69" s="815" t="s">
        <v>1580</v>
      </c>
      <c r="F69" s="832">
        <v>6</v>
      </c>
      <c r="G69" s="832">
        <v>4002</v>
      </c>
      <c r="H69" s="832">
        <v>5.9642324888226526</v>
      </c>
      <c r="I69" s="832">
        <v>667</v>
      </c>
      <c r="J69" s="832">
        <v>1</v>
      </c>
      <c r="K69" s="832">
        <v>671</v>
      </c>
      <c r="L69" s="832">
        <v>1</v>
      </c>
      <c r="M69" s="832">
        <v>671</v>
      </c>
      <c r="N69" s="832">
        <v>3</v>
      </c>
      <c r="O69" s="832">
        <v>2019</v>
      </c>
      <c r="P69" s="820">
        <v>3.0089418777943369</v>
      </c>
      <c r="Q69" s="833">
        <v>673</v>
      </c>
    </row>
    <row r="70" spans="1:17" ht="14.45" customHeight="1" x14ac:dyDescent="0.2">
      <c r="A70" s="814" t="s">
        <v>1691</v>
      </c>
      <c r="B70" s="815" t="s">
        <v>1513</v>
      </c>
      <c r="C70" s="815" t="s">
        <v>1564</v>
      </c>
      <c r="D70" s="815" t="s">
        <v>1585</v>
      </c>
      <c r="E70" s="815" t="s">
        <v>1586</v>
      </c>
      <c r="F70" s="832">
        <v>2</v>
      </c>
      <c r="G70" s="832">
        <v>3828</v>
      </c>
      <c r="H70" s="832"/>
      <c r="I70" s="832">
        <v>1914</v>
      </c>
      <c r="J70" s="832"/>
      <c r="K70" s="832"/>
      <c r="L70" s="832"/>
      <c r="M70" s="832"/>
      <c r="N70" s="832"/>
      <c r="O70" s="832"/>
      <c r="P70" s="820"/>
      <c r="Q70" s="833"/>
    </row>
    <row r="71" spans="1:17" ht="14.45" customHeight="1" x14ac:dyDescent="0.2">
      <c r="A71" s="814" t="s">
        <v>1691</v>
      </c>
      <c r="B71" s="815" t="s">
        <v>1513</v>
      </c>
      <c r="C71" s="815" t="s">
        <v>1564</v>
      </c>
      <c r="D71" s="815" t="s">
        <v>1587</v>
      </c>
      <c r="E71" s="815" t="s">
        <v>1588</v>
      </c>
      <c r="F71" s="832">
        <v>2</v>
      </c>
      <c r="G71" s="832">
        <v>2428</v>
      </c>
      <c r="H71" s="832"/>
      <c r="I71" s="832">
        <v>1214</v>
      </c>
      <c r="J71" s="832"/>
      <c r="K71" s="832"/>
      <c r="L71" s="832"/>
      <c r="M71" s="832"/>
      <c r="N71" s="832">
        <v>2</v>
      </c>
      <c r="O71" s="832">
        <v>2446</v>
      </c>
      <c r="P71" s="820"/>
      <c r="Q71" s="833">
        <v>1223</v>
      </c>
    </row>
    <row r="72" spans="1:17" ht="14.45" customHeight="1" x14ac:dyDescent="0.2">
      <c r="A72" s="814" t="s">
        <v>1691</v>
      </c>
      <c r="B72" s="815" t="s">
        <v>1513</v>
      </c>
      <c r="C72" s="815" t="s">
        <v>1564</v>
      </c>
      <c r="D72" s="815" t="s">
        <v>1589</v>
      </c>
      <c r="E72" s="815" t="s">
        <v>1590</v>
      </c>
      <c r="F72" s="832">
        <v>27</v>
      </c>
      <c r="G72" s="832">
        <v>18414</v>
      </c>
      <c r="H72" s="832">
        <v>2.0678270634475013</v>
      </c>
      <c r="I72" s="832">
        <v>682</v>
      </c>
      <c r="J72" s="832">
        <v>13</v>
      </c>
      <c r="K72" s="832">
        <v>8905</v>
      </c>
      <c r="L72" s="832">
        <v>1</v>
      </c>
      <c r="M72" s="832">
        <v>685</v>
      </c>
      <c r="N72" s="832">
        <v>7</v>
      </c>
      <c r="O72" s="832">
        <v>4809</v>
      </c>
      <c r="P72" s="820">
        <v>0.54003368893879844</v>
      </c>
      <c r="Q72" s="833">
        <v>687</v>
      </c>
    </row>
    <row r="73" spans="1:17" ht="14.45" customHeight="1" x14ac:dyDescent="0.2">
      <c r="A73" s="814" t="s">
        <v>1691</v>
      </c>
      <c r="B73" s="815" t="s">
        <v>1513</v>
      </c>
      <c r="C73" s="815" t="s">
        <v>1564</v>
      </c>
      <c r="D73" s="815" t="s">
        <v>1595</v>
      </c>
      <c r="E73" s="815" t="s">
        <v>1596</v>
      </c>
      <c r="F73" s="832">
        <v>65</v>
      </c>
      <c r="G73" s="832">
        <v>118690</v>
      </c>
      <c r="H73" s="832">
        <v>1.322908191130084</v>
      </c>
      <c r="I73" s="832">
        <v>1826</v>
      </c>
      <c r="J73" s="832">
        <v>49</v>
      </c>
      <c r="K73" s="832">
        <v>89719</v>
      </c>
      <c r="L73" s="832">
        <v>1</v>
      </c>
      <c r="M73" s="832">
        <v>1831</v>
      </c>
      <c r="N73" s="832">
        <v>43</v>
      </c>
      <c r="O73" s="832">
        <v>78905</v>
      </c>
      <c r="P73" s="820">
        <v>0.87946811712123407</v>
      </c>
      <c r="Q73" s="833">
        <v>1835</v>
      </c>
    </row>
    <row r="74" spans="1:17" ht="14.45" customHeight="1" x14ac:dyDescent="0.2">
      <c r="A74" s="814" t="s">
        <v>1691</v>
      </c>
      <c r="B74" s="815" t="s">
        <v>1513</v>
      </c>
      <c r="C74" s="815" t="s">
        <v>1564</v>
      </c>
      <c r="D74" s="815" t="s">
        <v>1597</v>
      </c>
      <c r="E74" s="815" t="s">
        <v>1598</v>
      </c>
      <c r="F74" s="832">
        <v>9</v>
      </c>
      <c r="G74" s="832">
        <v>3870</v>
      </c>
      <c r="H74" s="832">
        <v>0.81628348449694155</v>
      </c>
      <c r="I74" s="832">
        <v>430</v>
      </c>
      <c r="J74" s="832">
        <v>11</v>
      </c>
      <c r="K74" s="832">
        <v>4741</v>
      </c>
      <c r="L74" s="832">
        <v>1</v>
      </c>
      <c r="M74" s="832">
        <v>431</v>
      </c>
      <c r="N74" s="832">
        <v>8</v>
      </c>
      <c r="O74" s="832">
        <v>3464</v>
      </c>
      <c r="P74" s="820">
        <v>0.73064754271250787</v>
      </c>
      <c r="Q74" s="833">
        <v>433</v>
      </c>
    </row>
    <row r="75" spans="1:17" ht="14.45" customHeight="1" x14ac:dyDescent="0.2">
      <c r="A75" s="814" t="s">
        <v>1691</v>
      </c>
      <c r="B75" s="815" t="s">
        <v>1513</v>
      </c>
      <c r="C75" s="815" t="s">
        <v>1564</v>
      </c>
      <c r="D75" s="815" t="s">
        <v>1657</v>
      </c>
      <c r="E75" s="815" t="s">
        <v>1658</v>
      </c>
      <c r="F75" s="832">
        <v>19</v>
      </c>
      <c r="G75" s="832">
        <v>275671</v>
      </c>
      <c r="H75" s="832">
        <v>0.65490158813118415</v>
      </c>
      <c r="I75" s="832">
        <v>14509</v>
      </c>
      <c r="J75" s="832">
        <v>29</v>
      </c>
      <c r="K75" s="832">
        <v>420935</v>
      </c>
      <c r="L75" s="832">
        <v>1</v>
      </c>
      <c r="M75" s="832">
        <v>14515</v>
      </c>
      <c r="N75" s="832">
        <v>13</v>
      </c>
      <c r="O75" s="832">
        <v>188773</v>
      </c>
      <c r="P75" s="820">
        <v>0.44846116383764717</v>
      </c>
      <c r="Q75" s="833">
        <v>14521</v>
      </c>
    </row>
    <row r="76" spans="1:17" ht="14.45" customHeight="1" x14ac:dyDescent="0.2">
      <c r="A76" s="814" t="s">
        <v>1691</v>
      </c>
      <c r="B76" s="815" t="s">
        <v>1513</v>
      </c>
      <c r="C76" s="815" t="s">
        <v>1564</v>
      </c>
      <c r="D76" s="815" t="s">
        <v>1607</v>
      </c>
      <c r="E76" s="815" t="s">
        <v>1608</v>
      </c>
      <c r="F76" s="832">
        <v>1</v>
      </c>
      <c r="G76" s="832">
        <v>611</v>
      </c>
      <c r="H76" s="832">
        <v>0.99511400651465798</v>
      </c>
      <c r="I76" s="832">
        <v>611</v>
      </c>
      <c r="J76" s="832">
        <v>1</v>
      </c>
      <c r="K76" s="832">
        <v>614</v>
      </c>
      <c r="L76" s="832">
        <v>1</v>
      </c>
      <c r="M76" s="832">
        <v>614</v>
      </c>
      <c r="N76" s="832">
        <v>1</v>
      </c>
      <c r="O76" s="832">
        <v>618</v>
      </c>
      <c r="P76" s="820">
        <v>1.006514657980456</v>
      </c>
      <c r="Q76" s="833">
        <v>618</v>
      </c>
    </row>
    <row r="77" spans="1:17" ht="14.45" customHeight="1" x14ac:dyDescent="0.2">
      <c r="A77" s="814" t="s">
        <v>1691</v>
      </c>
      <c r="B77" s="815" t="s">
        <v>1513</v>
      </c>
      <c r="C77" s="815" t="s">
        <v>1564</v>
      </c>
      <c r="D77" s="815" t="s">
        <v>1609</v>
      </c>
      <c r="E77" s="815" t="s">
        <v>1610</v>
      </c>
      <c r="F77" s="832"/>
      <c r="G77" s="832"/>
      <c r="H77" s="832"/>
      <c r="I77" s="832"/>
      <c r="J77" s="832">
        <v>1</v>
      </c>
      <c r="K77" s="832">
        <v>438</v>
      </c>
      <c r="L77" s="832">
        <v>1</v>
      </c>
      <c r="M77" s="832">
        <v>438</v>
      </c>
      <c r="N77" s="832">
        <v>1</v>
      </c>
      <c r="O77" s="832">
        <v>440</v>
      </c>
      <c r="P77" s="820">
        <v>1.004566210045662</v>
      </c>
      <c r="Q77" s="833">
        <v>440</v>
      </c>
    </row>
    <row r="78" spans="1:17" ht="14.45" customHeight="1" x14ac:dyDescent="0.2">
      <c r="A78" s="814" t="s">
        <v>1691</v>
      </c>
      <c r="B78" s="815" t="s">
        <v>1513</v>
      </c>
      <c r="C78" s="815" t="s">
        <v>1564</v>
      </c>
      <c r="D78" s="815" t="s">
        <v>1611</v>
      </c>
      <c r="E78" s="815" t="s">
        <v>1612</v>
      </c>
      <c r="F78" s="832">
        <v>7</v>
      </c>
      <c r="G78" s="832">
        <v>9401</v>
      </c>
      <c r="H78" s="832">
        <v>6.979213066072754</v>
      </c>
      <c r="I78" s="832">
        <v>1343</v>
      </c>
      <c r="J78" s="832">
        <v>1</v>
      </c>
      <c r="K78" s="832">
        <v>1347</v>
      </c>
      <c r="L78" s="832">
        <v>1</v>
      </c>
      <c r="M78" s="832">
        <v>1347</v>
      </c>
      <c r="N78" s="832">
        <v>5</v>
      </c>
      <c r="O78" s="832">
        <v>6755</v>
      </c>
      <c r="P78" s="820">
        <v>5.0148478099480327</v>
      </c>
      <c r="Q78" s="833">
        <v>1351</v>
      </c>
    </row>
    <row r="79" spans="1:17" ht="14.45" customHeight="1" x14ac:dyDescent="0.2">
      <c r="A79" s="814" t="s">
        <v>1691</v>
      </c>
      <c r="B79" s="815" t="s">
        <v>1513</v>
      </c>
      <c r="C79" s="815" t="s">
        <v>1564</v>
      </c>
      <c r="D79" s="815" t="s">
        <v>1613</v>
      </c>
      <c r="E79" s="815" t="s">
        <v>1614</v>
      </c>
      <c r="F79" s="832">
        <v>60</v>
      </c>
      <c r="G79" s="832">
        <v>30600</v>
      </c>
      <c r="H79" s="832">
        <v>2.390625</v>
      </c>
      <c r="I79" s="832">
        <v>510</v>
      </c>
      <c r="J79" s="832">
        <v>25</v>
      </c>
      <c r="K79" s="832">
        <v>12800</v>
      </c>
      <c r="L79" s="832">
        <v>1</v>
      </c>
      <c r="M79" s="832">
        <v>512</v>
      </c>
      <c r="N79" s="832">
        <v>17</v>
      </c>
      <c r="O79" s="832">
        <v>8738</v>
      </c>
      <c r="P79" s="820">
        <v>0.68265624999999996</v>
      </c>
      <c r="Q79" s="833">
        <v>514</v>
      </c>
    </row>
    <row r="80" spans="1:17" ht="14.45" customHeight="1" x14ac:dyDescent="0.2">
      <c r="A80" s="814" t="s">
        <v>1691</v>
      </c>
      <c r="B80" s="815" t="s">
        <v>1513</v>
      </c>
      <c r="C80" s="815" t="s">
        <v>1564</v>
      </c>
      <c r="D80" s="815" t="s">
        <v>1615</v>
      </c>
      <c r="E80" s="815" t="s">
        <v>1616</v>
      </c>
      <c r="F80" s="832"/>
      <c r="G80" s="832"/>
      <c r="H80" s="832"/>
      <c r="I80" s="832"/>
      <c r="J80" s="832">
        <v>1</v>
      </c>
      <c r="K80" s="832">
        <v>2342</v>
      </c>
      <c r="L80" s="832">
        <v>1</v>
      </c>
      <c r="M80" s="832">
        <v>2342</v>
      </c>
      <c r="N80" s="832"/>
      <c r="O80" s="832"/>
      <c r="P80" s="820"/>
      <c r="Q80" s="833"/>
    </row>
    <row r="81" spans="1:17" ht="14.45" customHeight="1" x14ac:dyDescent="0.2">
      <c r="A81" s="814" t="s">
        <v>1691</v>
      </c>
      <c r="B81" s="815" t="s">
        <v>1513</v>
      </c>
      <c r="C81" s="815" t="s">
        <v>1564</v>
      </c>
      <c r="D81" s="815" t="s">
        <v>1617</v>
      </c>
      <c r="E81" s="815" t="s">
        <v>1618</v>
      </c>
      <c r="F81" s="832"/>
      <c r="G81" s="832"/>
      <c r="H81" s="832"/>
      <c r="I81" s="832"/>
      <c r="J81" s="832">
        <v>1</v>
      </c>
      <c r="K81" s="832">
        <v>2658</v>
      </c>
      <c r="L81" s="832">
        <v>1</v>
      </c>
      <c r="M81" s="832">
        <v>2658</v>
      </c>
      <c r="N81" s="832"/>
      <c r="O81" s="832"/>
      <c r="P81" s="820"/>
      <c r="Q81" s="833"/>
    </row>
    <row r="82" spans="1:17" ht="14.45" customHeight="1" x14ac:dyDescent="0.2">
      <c r="A82" s="814" t="s">
        <v>1691</v>
      </c>
      <c r="B82" s="815" t="s">
        <v>1513</v>
      </c>
      <c r="C82" s="815" t="s">
        <v>1564</v>
      </c>
      <c r="D82" s="815" t="s">
        <v>1633</v>
      </c>
      <c r="E82" s="815" t="s">
        <v>1634</v>
      </c>
      <c r="F82" s="832"/>
      <c r="G82" s="832"/>
      <c r="H82" s="832"/>
      <c r="I82" s="832"/>
      <c r="J82" s="832">
        <v>1</v>
      </c>
      <c r="K82" s="832">
        <v>722</v>
      </c>
      <c r="L82" s="832">
        <v>1</v>
      </c>
      <c r="M82" s="832">
        <v>722</v>
      </c>
      <c r="N82" s="832"/>
      <c r="O82" s="832"/>
      <c r="P82" s="820"/>
      <c r="Q82" s="833"/>
    </row>
    <row r="83" spans="1:17" ht="14.45" customHeight="1" x14ac:dyDescent="0.2">
      <c r="A83" s="814" t="s">
        <v>1691</v>
      </c>
      <c r="B83" s="815" t="s">
        <v>1513</v>
      </c>
      <c r="C83" s="815" t="s">
        <v>1564</v>
      </c>
      <c r="D83" s="815" t="s">
        <v>1694</v>
      </c>
      <c r="E83" s="815" t="s">
        <v>1695</v>
      </c>
      <c r="F83" s="832"/>
      <c r="G83" s="832"/>
      <c r="H83" s="832"/>
      <c r="I83" s="832"/>
      <c r="J83" s="832">
        <v>1</v>
      </c>
      <c r="K83" s="832">
        <v>1944</v>
      </c>
      <c r="L83" s="832">
        <v>1</v>
      </c>
      <c r="M83" s="832">
        <v>1944</v>
      </c>
      <c r="N83" s="832"/>
      <c r="O83" s="832"/>
      <c r="P83" s="820"/>
      <c r="Q83" s="833"/>
    </row>
    <row r="84" spans="1:17" ht="14.45" customHeight="1" x14ac:dyDescent="0.2">
      <c r="A84" s="814" t="s">
        <v>1696</v>
      </c>
      <c r="B84" s="815" t="s">
        <v>1513</v>
      </c>
      <c r="C84" s="815" t="s">
        <v>1514</v>
      </c>
      <c r="D84" s="815" t="s">
        <v>1645</v>
      </c>
      <c r="E84" s="815" t="s">
        <v>1646</v>
      </c>
      <c r="F84" s="832">
        <v>1.6</v>
      </c>
      <c r="G84" s="832">
        <v>2910.4599999999996</v>
      </c>
      <c r="H84" s="832"/>
      <c r="I84" s="832">
        <v>1819.0374999999997</v>
      </c>
      <c r="J84" s="832"/>
      <c r="K84" s="832"/>
      <c r="L84" s="832"/>
      <c r="M84" s="832"/>
      <c r="N84" s="832"/>
      <c r="O84" s="832"/>
      <c r="P84" s="820"/>
      <c r="Q84" s="833"/>
    </row>
    <row r="85" spans="1:17" ht="14.45" customHeight="1" x14ac:dyDescent="0.2">
      <c r="A85" s="814" t="s">
        <v>1696</v>
      </c>
      <c r="B85" s="815" t="s">
        <v>1513</v>
      </c>
      <c r="C85" s="815" t="s">
        <v>1514</v>
      </c>
      <c r="D85" s="815" t="s">
        <v>1649</v>
      </c>
      <c r="E85" s="815" t="s">
        <v>1646</v>
      </c>
      <c r="F85" s="832"/>
      <c r="G85" s="832"/>
      <c r="H85" s="832"/>
      <c r="I85" s="832"/>
      <c r="J85" s="832">
        <v>1.2</v>
      </c>
      <c r="K85" s="832">
        <v>786.62</v>
      </c>
      <c r="L85" s="832">
        <v>1</v>
      </c>
      <c r="M85" s="832">
        <v>655.51666666666665</v>
      </c>
      <c r="N85" s="832">
        <v>0.6</v>
      </c>
      <c r="O85" s="832">
        <v>393.31</v>
      </c>
      <c r="P85" s="820">
        <v>0.5</v>
      </c>
      <c r="Q85" s="833">
        <v>655.51666666666665</v>
      </c>
    </row>
    <row r="86" spans="1:17" ht="14.45" customHeight="1" x14ac:dyDescent="0.2">
      <c r="A86" s="814" t="s">
        <v>1696</v>
      </c>
      <c r="B86" s="815" t="s">
        <v>1513</v>
      </c>
      <c r="C86" s="815" t="s">
        <v>1517</v>
      </c>
      <c r="D86" s="815" t="s">
        <v>1651</v>
      </c>
      <c r="E86" s="815" t="s">
        <v>1652</v>
      </c>
      <c r="F86" s="832">
        <v>802</v>
      </c>
      <c r="G86" s="832">
        <v>27420.379999999997</v>
      </c>
      <c r="H86" s="832">
        <v>0.9864993214763178</v>
      </c>
      <c r="I86" s="832">
        <v>34.19</v>
      </c>
      <c r="J86" s="832">
        <v>818</v>
      </c>
      <c r="K86" s="832">
        <v>27795.64</v>
      </c>
      <c r="L86" s="832">
        <v>1</v>
      </c>
      <c r="M86" s="832">
        <v>33.979999999999997</v>
      </c>
      <c r="N86" s="832">
        <v>643</v>
      </c>
      <c r="O86" s="832">
        <v>21945.59</v>
      </c>
      <c r="P86" s="820">
        <v>0.78953353835349716</v>
      </c>
      <c r="Q86" s="833">
        <v>34.130000000000003</v>
      </c>
    </row>
    <row r="87" spans="1:17" ht="14.45" customHeight="1" x14ac:dyDescent="0.2">
      <c r="A87" s="814" t="s">
        <v>1696</v>
      </c>
      <c r="B87" s="815" t="s">
        <v>1513</v>
      </c>
      <c r="C87" s="815" t="s">
        <v>1517</v>
      </c>
      <c r="D87" s="815" t="s">
        <v>1550</v>
      </c>
      <c r="E87" s="815" t="s">
        <v>1551</v>
      </c>
      <c r="F87" s="832">
        <v>2243</v>
      </c>
      <c r="G87" s="832">
        <v>46519.82</v>
      </c>
      <c r="H87" s="832">
        <v>0.51544221889204977</v>
      </c>
      <c r="I87" s="832">
        <v>20.74</v>
      </c>
      <c r="J87" s="832">
        <v>4435</v>
      </c>
      <c r="K87" s="832">
        <v>90252.25</v>
      </c>
      <c r="L87" s="832">
        <v>1</v>
      </c>
      <c r="M87" s="832">
        <v>20.350000000000001</v>
      </c>
      <c r="N87" s="832">
        <v>4598.8</v>
      </c>
      <c r="O87" s="832">
        <v>94541.48000000001</v>
      </c>
      <c r="P87" s="820">
        <v>1.0475249093512906</v>
      </c>
      <c r="Q87" s="833">
        <v>20.55785857180134</v>
      </c>
    </row>
    <row r="88" spans="1:17" ht="14.45" customHeight="1" x14ac:dyDescent="0.2">
      <c r="A88" s="814" t="s">
        <v>1696</v>
      </c>
      <c r="B88" s="815" t="s">
        <v>1513</v>
      </c>
      <c r="C88" s="815" t="s">
        <v>1517</v>
      </c>
      <c r="D88" s="815" t="s">
        <v>1556</v>
      </c>
      <c r="E88" s="815" t="s">
        <v>1557</v>
      </c>
      <c r="F88" s="832">
        <v>300</v>
      </c>
      <c r="G88" s="832">
        <v>2562</v>
      </c>
      <c r="H88" s="832"/>
      <c r="I88" s="832">
        <v>8.5399999999999991</v>
      </c>
      <c r="J88" s="832"/>
      <c r="K88" s="832"/>
      <c r="L88" s="832"/>
      <c r="M88" s="832"/>
      <c r="N88" s="832"/>
      <c r="O88" s="832"/>
      <c r="P88" s="820"/>
      <c r="Q88" s="833"/>
    </row>
    <row r="89" spans="1:17" ht="14.45" customHeight="1" x14ac:dyDescent="0.2">
      <c r="A89" s="814" t="s">
        <v>1696</v>
      </c>
      <c r="B89" s="815" t="s">
        <v>1513</v>
      </c>
      <c r="C89" s="815" t="s">
        <v>1564</v>
      </c>
      <c r="D89" s="815" t="s">
        <v>1595</v>
      </c>
      <c r="E89" s="815" t="s">
        <v>1596</v>
      </c>
      <c r="F89" s="832">
        <v>2</v>
      </c>
      <c r="G89" s="832">
        <v>3652</v>
      </c>
      <c r="H89" s="832">
        <v>1.9945385035499728</v>
      </c>
      <c r="I89" s="832">
        <v>1826</v>
      </c>
      <c r="J89" s="832">
        <v>1</v>
      </c>
      <c r="K89" s="832">
        <v>1831</v>
      </c>
      <c r="L89" s="832">
        <v>1</v>
      </c>
      <c r="M89" s="832">
        <v>1831</v>
      </c>
      <c r="N89" s="832">
        <v>2</v>
      </c>
      <c r="O89" s="832">
        <v>3670</v>
      </c>
      <c r="P89" s="820">
        <v>2.0043691971600217</v>
      </c>
      <c r="Q89" s="833">
        <v>1835</v>
      </c>
    </row>
    <row r="90" spans="1:17" ht="14.45" customHeight="1" x14ac:dyDescent="0.2">
      <c r="A90" s="814" t="s">
        <v>1696</v>
      </c>
      <c r="B90" s="815" t="s">
        <v>1513</v>
      </c>
      <c r="C90" s="815" t="s">
        <v>1564</v>
      </c>
      <c r="D90" s="815" t="s">
        <v>1599</v>
      </c>
      <c r="E90" s="815" t="s">
        <v>1600</v>
      </c>
      <c r="F90" s="832">
        <v>28</v>
      </c>
      <c r="G90" s="832">
        <v>98616</v>
      </c>
      <c r="H90" s="832">
        <v>0.59388982902843102</v>
      </c>
      <c r="I90" s="832">
        <v>3522</v>
      </c>
      <c r="J90" s="832">
        <v>47</v>
      </c>
      <c r="K90" s="832">
        <v>166051</v>
      </c>
      <c r="L90" s="832">
        <v>1</v>
      </c>
      <c r="M90" s="832">
        <v>3533</v>
      </c>
      <c r="N90" s="832">
        <v>48</v>
      </c>
      <c r="O90" s="832">
        <v>170064</v>
      </c>
      <c r="P90" s="820">
        <v>1.0241672739098229</v>
      </c>
      <c r="Q90" s="833">
        <v>3543</v>
      </c>
    </row>
    <row r="91" spans="1:17" ht="14.45" customHeight="1" x14ac:dyDescent="0.2">
      <c r="A91" s="814" t="s">
        <v>1696</v>
      </c>
      <c r="B91" s="815" t="s">
        <v>1513</v>
      </c>
      <c r="C91" s="815" t="s">
        <v>1564</v>
      </c>
      <c r="D91" s="815" t="s">
        <v>1657</v>
      </c>
      <c r="E91" s="815" t="s">
        <v>1658</v>
      </c>
      <c r="F91" s="832">
        <v>4</v>
      </c>
      <c r="G91" s="832">
        <v>58036</v>
      </c>
      <c r="H91" s="832">
        <v>1.9991732690320358</v>
      </c>
      <c r="I91" s="832">
        <v>14509</v>
      </c>
      <c r="J91" s="832">
        <v>2</v>
      </c>
      <c r="K91" s="832">
        <v>29030</v>
      </c>
      <c r="L91" s="832">
        <v>1</v>
      </c>
      <c r="M91" s="832">
        <v>14515</v>
      </c>
      <c r="N91" s="832">
        <v>2</v>
      </c>
      <c r="O91" s="832">
        <v>29042</v>
      </c>
      <c r="P91" s="820">
        <v>1.0004133654839822</v>
      </c>
      <c r="Q91" s="833">
        <v>14521</v>
      </c>
    </row>
    <row r="92" spans="1:17" ht="14.45" customHeight="1" x14ac:dyDescent="0.2">
      <c r="A92" s="814" t="s">
        <v>1696</v>
      </c>
      <c r="B92" s="815" t="s">
        <v>1513</v>
      </c>
      <c r="C92" s="815" t="s">
        <v>1564</v>
      </c>
      <c r="D92" s="815" t="s">
        <v>1631</v>
      </c>
      <c r="E92" s="815" t="s">
        <v>1632</v>
      </c>
      <c r="F92" s="832">
        <v>1</v>
      </c>
      <c r="G92" s="832">
        <v>1693</v>
      </c>
      <c r="H92" s="832"/>
      <c r="I92" s="832">
        <v>1693</v>
      </c>
      <c r="J92" s="832"/>
      <c r="K92" s="832"/>
      <c r="L92" s="832"/>
      <c r="M92" s="832"/>
      <c r="N92" s="832"/>
      <c r="O92" s="832"/>
      <c r="P92" s="820"/>
      <c r="Q92" s="833"/>
    </row>
    <row r="93" spans="1:17" ht="14.45" customHeight="1" x14ac:dyDescent="0.2">
      <c r="A93" s="814" t="s">
        <v>1697</v>
      </c>
      <c r="B93" s="815" t="s">
        <v>1513</v>
      </c>
      <c r="C93" s="815" t="s">
        <v>1514</v>
      </c>
      <c r="D93" s="815" t="s">
        <v>1645</v>
      </c>
      <c r="E93" s="815" t="s">
        <v>1646</v>
      </c>
      <c r="F93" s="832">
        <v>0.9</v>
      </c>
      <c r="G93" s="832">
        <v>1637.13</v>
      </c>
      <c r="H93" s="832"/>
      <c r="I93" s="832">
        <v>1819.0333333333333</v>
      </c>
      <c r="J93" s="832"/>
      <c r="K93" s="832"/>
      <c r="L93" s="832"/>
      <c r="M93" s="832"/>
      <c r="N93" s="832"/>
      <c r="O93" s="832"/>
      <c r="P93" s="820"/>
      <c r="Q93" s="833"/>
    </row>
    <row r="94" spans="1:17" ht="14.45" customHeight="1" x14ac:dyDescent="0.2">
      <c r="A94" s="814" t="s">
        <v>1697</v>
      </c>
      <c r="B94" s="815" t="s">
        <v>1513</v>
      </c>
      <c r="C94" s="815" t="s">
        <v>1517</v>
      </c>
      <c r="D94" s="815" t="s">
        <v>1651</v>
      </c>
      <c r="E94" s="815" t="s">
        <v>1652</v>
      </c>
      <c r="F94" s="832">
        <v>522</v>
      </c>
      <c r="G94" s="832">
        <v>17847.18</v>
      </c>
      <c r="H94" s="832"/>
      <c r="I94" s="832">
        <v>34.19</v>
      </c>
      <c r="J94" s="832"/>
      <c r="K94" s="832"/>
      <c r="L94" s="832"/>
      <c r="M94" s="832"/>
      <c r="N94" s="832"/>
      <c r="O94" s="832"/>
      <c r="P94" s="820"/>
      <c r="Q94" s="833"/>
    </row>
    <row r="95" spans="1:17" ht="14.45" customHeight="1" x14ac:dyDescent="0.2">
      <c r="A95" s="814" t="s">
        <v>1697</v>
      </c>
      <c r="B95" s="815" t="s">
        <v>1513</v>
      </c>
      <c r="C95" s="815" t="s">
        <v>1564</v>
      </c>
      <c r="D95" s="815" t="s">
        <v>1565</v>
      </c>
      <c r="E95" s="815" t="s">
        <v>1566</v>
      </c>
      <c r="F95" s="832"/>
      <c r="G95" s="832"/>
      <c r="H95" s="832"/>
      <c r="I95" s="832"/>
      <c r="J95" s="832">
        <v>1</v>
      </c>
      <c r="K95" s="832">
        <v>38</v>
      </c>
      <c r="L95" s="832">
        <v>1</v>
      </c>
      <c r="M95" s="832">
        <v>38</v>
      </c>
      <c r="N95" s="832">
        <v>1</v>
      </c>
      <c r="O95" s="832">
        <v>38</v>
      </c>
      <c r="P95" s="820">
        <v>1</v>
      </c>
      <c r="Q95" s="833">
        <v>38</v>
      </c>
    </row>
    <row r="96" spans="1:17" ht="14.45" customHeight="1" x14ac:dyDescent="0.2">
      <c r="A96" s="814" t="s">
        <v>1697</v>
      </c>
      <c r="B96" s="815" t="s">
        <v>1513</v>
      </c>
      <c r="C96" s="815" t="s">
        <v>1564</v>
      </c>
      <c r="D96" s="815" t="s">
        <v>1657</v>
      </c>
      <c r="E96" s="815" t="s">
        <v>1658</v>
      </c>
      <c r="F96" s="832">
        <v>2</v>
      </c>
      <c r="G96" s="832">
        <v>29018</v>
      </c>
      <c r="H96" s="832"/>
      <c r="I96" s="832">
        <v>14509</v>
      </c>
      <c r="J96" s="832"/>
      <c r="K96" s="832"/>
      <c r="L96" s="832"/>
      <c r="M96" s="832"/>
      <c r="N96" s="832"/>
      <c r="O96" s="832"/>
      <c r="P96" s="820"/>
      <c r="Q96" s="833"/>
    </row>
    <row r="97" spans="1:17" ht="14.45" customHeight="1" x14ac:dyDescent="0.2">
      <c r="A97" s="814" t="s">
        <v>1512</v>
      </c>
      <c r="B97" s="815" t="s">
        <v>1513</v>
      </c>
      <c r="C97" s="815" t="s">
        <v>1514</v>
      </c>
      <c r="D97" s="815" t="s">
        <v>1645</v>
      </c>
      <c r="E97" s="815" t="s">
        <v>1646</v>
      </c>
      <c r="F97" s="832">
        <v>0.45</v>
      </c>
      <c r="G97" s="832">
        <v>818.57</v>
      </c>
      <c r="H97" s="832"/>
      <c r="I97" s="832">
        <v>1819.0444444444445</v>
      </c>
      <c r="J97" s="832"/>
      <c r="K97" s="832"/>
      <c r="L97" s="832"/>
      <c r="M97" s="832"/>
      <c r="N97" s="832"/>
      <c r="O97" s="832"/>
      <c r="P97" s="820"/>
      <c r="Q97" s="833"/>
    </row>
    <row r="98" spans="1:17" ht="14.45" customHeight="1" x14ac:dyDescent="0.2">
      <c r="A98" s="814" t="s">
        <v>1512</v>
      </c>
      <c r="B98" s="815" t="s">
        <v>1513</v>
      </c>
      <c r="C98" s="815" t="s">
        <v>1517</v>
      </c>
      <c r="D98" s="815" t="s">
        <v>1651</v>
      </c>
      <c r="E98" s="815" t="s">
        <v>1652</v>
      </c>
      <c r="F98" s="832">
        <v>243</v>
      </c>
      <c r="G98" s="832">
        <v>8308.17</v>
      </c>
      <c r="H98" s="832"/>
      <c r="I98" s="832">
        <v>34.19</v>
      </c>
      <c r="J98" s="832"/>
      <c r="K98" s="832"/>
      <c r="L98" s="832"/>
      <c r="M98" s="832"/>
      <c r="N98" s="832"/>
      <c r="O98" s="832"/>
      <c r="P98" s="820"/>
      <c r="Q98" s="833"/>
    </row>
    <row r="99" spans="1:17" ht="14.45" customHeight="1" x14ac:dyDescent="0.2">
      <c r="A99" s="814" t="s">
        <v>1512</v>
      </c>
      <c r="B99" s="815" t="s">
        <v>1513</v>
      </c>
      <c r="C99" s="815" t="s">
        <v>1564</v>
      </c>
      <c r="D99" s="815" t="s">
        <v>1657</v>
      </c>
      <c r="E99" s="815" t="s">
        <v>1658</v>
      </c>
      <c r="F99" s="832">
        <v>1</v>
      </c>
      <c r="G99" s="832">
        <v>14509</v>
      </c>
      <c r="H99" s="832"/>
      <c r="I99" s="832">
        <v>14509</v>
      </c>
      <c r="J99" s="832"/>
      <c r="K99" s="832"/>
      <c r="L99" s="832"/>
      <c r="M99" s="832"/>
      <c r="N99" s="832"/>
      <c r="O99" s="832"/>
      <c r="P99" s="820"/>
      <c r="Q99" s="833"/>
    </row>
    <row r="100" spans="1:17" ht="14.45" customHeight="1" x14ac:dyDescent="0.2">
      <c r="A100" s="814" t="s">
        <v>1698</v>
      </c>
      <c r="B100" s="815" t="s">
        <v>1513</v>
      </c>
      <c r="C100" s="815" t="s">
        <v>1514</v>
      </c>
      <c r="D100" s="815" t="s">
        <v>1649</v>
      </c>
      <c r="E100" s="815" t="s">
        <v>1646</v>
      </c>
      <c r="F100" s="832"/>
      <c r="G100" s="832"/>
      <c r="H100" s="832"/>
      <c r="I100" s="832"/>
      <c r="J100" s="832">
        <v>0.4</v>
      </c>
      <c r="K100" s="832">
        <v>262.20999999999998</v>
      </c>
      <c r="L100" s="832">
        <v>1</v>
      </c>
      <c r="M100" s="832">
        <v>655.52499999999986</v>
      </c>
      <c r="N100" s="832"/>
      <c r="O100" s="832"/>
      <c r="P100" s="820"/>
      <c r="Q100" s="833"/>
    </row>
    <row r="101" spans="1:17" ht="14.45" customHeight="1" x14ac:dyDescent="0.2">
      <c r="A101" s="814" t="s">
        <v>1698</v>
      </c>
      <c r="B101" s="815" t="s">
        <v>1513</v>
      </c>
      <c r="C101" s="815" t="s">
        <v>1517</v>
      </c>
      <c r="D101" s="815" t="s">
        <v>1651</v>
      </c>
      <c r="E101" s="815" t="s">
        <v>1652</v>
      </c>
      <c r="F101" s="832"/>
      <c r="G101" s="832"/>
      <c r="H101" s="832"/>
      <c r="I101" s="832"/>
      <c r="J101" s="832">
        <v>509</v>
      </c>
      <c r="K101" s="832">
        <v>17295.82</v>
      </c>
      <c r="L101" s="832">
        <v>1</v>
      </c>
      <c r="M101" s="832">
        <v>33.979999999999997</v>
      </c>
      <c r="N101" s="832"/>
      <c r="O101" s="832"/>
      <c r="P101" s="820"/>
      <c r="Q101" s="833"/>
    </row>
    <row r="102" spans="1:17" ht="14.45" customHeight="1" x14ac:dyDescent="0.2">
      <c r="A102" s="814" t="s">
        <v>1698</v>
      </c>
      <c r="B102" s="815" t="s">
        <v>1513</v>
      </c>
      <c r="C102" s="815" t="s">
        <v>1564</v>
      </c>
      <c r="D102" s="815" t="s">
        <v>1657</v>
      </c>
      <c r="E102" s="815" t="s">
        <v>1658</v>
      </c>
      <c r="F102" s="832"/>
      <c r="G102" s="832"/>
      <c r="H102" s="832"/>
      <c r="I102" s="832"/>
      <c r="J102" s="832">
        <v>2</v>
      </c>
      <c r="K102" s="832">
        <v>29030</v>
      </c>
      <c r="L102" s="832">
        <v>1</v>
      </c>
      <c r="M102" s="832">
        <v>14515</v>
      </c>
      <c r="N102" s="832"/>
      <c r="O102" s="832"/>
      <c r="P102" s="820"/>
      <c r="Q102" s="833"/>
    </row>
    <row r="103" spans="1:17" ht="14.45" customHeight="1" x14ac:dyDescent="0.2">
      <c r="A103" s="814" t="s">
        <v>1699</v>
      </c>
      <c r="B103" s="815" t="s">
        <v>1513</v>
      </c>
      <c r="C103" s="815" t="s">
        <v>1514</v>
      </c>
      <c r="D103" s="815" t="s">
        <v>1645</v>
      </c>
      <c r="E103" s="815" t="s">
        <v>1646</v>
      </c>
      <c r="F103" s="832">
        <v>1.35</v>
      </c>
      <c r="G103" s="832">
        <v>2455.6999999999998</v>
      </c>
      <c r="H103" s="832"/>
      <c r="I103" s="832">
        <v>1819.0370370370367</v>
      </c>
      <c r="J103" s="832"/>
      <c r="K103" s="832"/>
      <c r="L103" s="832"/>
      <c r="M103" s="832"/>
      <c r="N103" s="832"/>
      <c r="O103" s="832"/>
      <c r="P103" s="820"/>
      <c r="Q103" s="833"/>
    </row>
    <row r="104" spans="1:17" ht="14.45" customHeight="1" x14ac:dyDescent="0.2">
      <c r="A104" s="814" t="s">
        <v>1699</v>
      </c>
      <c r="B104" s="815" t="s">
        <v>1513</v>
      </c>
      <c r="C104" s="815" t="s">
        <v>1517</v>
      </c>
      <c r="D104" s="815" t="s">
        <v>1522</v>
      </c>
      <c r="E104" s="815" t="s">
        <v>1523</v>
      </c>
      <c r="F104" s="832">
        <v>380</v>
      </c>
      <c r="G104" s="832">
        <v>2732.2</v>
      </c>
      <c r="H104" s="832">
        <v>4.6465986394557817</v>
      </c>
      <c r="I104" s="832">
        <v>7.1899999999999995</v>
      </c>
      <c r="J104" s="832">
        <v>80</v>
      </c>
      <c r="K104" s="832">
        <v>588</v>
      </c>
      <c r="L104" s="832">
        <v>1</v>
      </c>
      <c r="M104" s="832">
        <v>7.35</v>
      </c>
      <c r="N104" s="832">
        <v>340</v>
      </c>
      <c r="O104" s="832">
        <v>2423.5</v>
      </c>
      <c r="P104" s="820">
        <v>4.1215986394557822</v>
      </c>
      <c r="Q104" s="833">
        <v>7.1279411764705882</v>
      </c>
    </row>
    <row r="105" spans="1:17" ht="14.45" customHeight="1" x14ac:dyDescent="0.2">
      <c r="A105" s="814" t="s">
        <v>1699</v>
      </c>
      <c r="B105" s="815" t="s">
        <v>1513</v>
      </c>
      <c r="C105" s="815" t="s">
        <v>1517</v>
      </c>
      <c r="D105" s="815" t="s">
        <v>1542</v>
      </c>
      <c r="E105" s="815" t="s">
        <v>1543</v>
      </c>
      <c r="F105" s="832">
        <v>1</v>
      </c>
      <c r="G105" s="832">
        <v>2027.89</v>
      </c>
      <c r="H105" s="832"/>
      <c r="I105" s="832">
        <v>2027.89</v>
      </c>
      <c r="J105" s="832"/>
      <c r="K105" s="832"/>
      <c r="L105" s="832"/>
      <c r="M105" s="832"/>
      <c r="N105" s="832">
        <v>1</v>
      </c>
      <c r="O105" s="832">
        <v>1845.28</v>
      </c>
      <c r="P105" s="820"/>
      <c r="Q105" s="833">
        <v>1845.28</v>
      </c>
    </row>
    <row r="106" spans="1:17" ht="14.45" customHeight="1" x14ac:dyDescent="0.2">
      <c r="A106" s="814" t="s">
        <v>1699</v>
      </c>
      <c r="B106" s="815" t="s">
        <v>1513</v>
      </c>
      <c r="C106" s="815" t="s">
        <v>1517</v>
      </c>
      <c r="D106" s="815" t="s">
        <v>1651</v>
      </c>
      <c r="E106" s="815" t="s">
        <v>1652</v>
      </c>
      <c r="F106" s="832">
        <v>776</v>
      </c>
      <c r="G106" s="832">
        <v>26531.440000000002</v>
      </c>
      <c r="H106" s="832"/>
      <c r="I106" s="832">
        <v>34.190000000000005</v>
      </c>
      <c r="J106" s="832"/>
      <c r="K106" s="832"/>
      <c r="L106" s="832"/>
      <c r="M106" s="832"/>
      <c r="N106" s="832">
        <v>711</v>
      </c>
      <c r="O106" s="832">
        <v>24262.33</v>
      </c>
      <c r="P106" s="820"/>
      <c r="Q106" s="833">
        <v>34.124233473980311</v>
      </c>
    </row>
    <row r="107" spans="1:17" ht="14.45" customHeight="1" x14ac:dyDescent="0.2">
      <c r="A107" s="814" t="s">
        <v>1699</v>
      </c>
      <c r="B107" s="815" t="s">
        <v>1513</v>
      </c>
      <c r="C107" s="815" t="s">
        <v>1517</v>
      </c>
      <c r="D107" s="815" t="s">
        <v>1550</v>
      </c>
      <c r="E107" s="815" t="s">
        <v>1551</v>
      </c>
      <c r="F107" s="832">
        <v>450</v>
      </c>
      <c r="G107" s="832">
        <v>9333</v>
      </c>
      <c r="H107" s="832">
        <v>1.126840488019849</v>
      </c>
      <c r="I107" s="832">
        <v>20.74</v>
      </c>
      <c r="J107" s="832">
        <v>407</v>
      </c>
      <c r="K107" s="832">
        <v>8282.4500000000007</v>
      </c>
      <c r="L107" s="832">
        <v>1</v>
      </c>
      <c r="M107" s="832">
        <v>20.350000000000001</v>
      </c>
      <c r="N107" s="832">
        <v>150</v>
      </c>
      <c r="O107" s="832">
        <v>3090</v>
      </c>
      <c r="P107" s="820">
        <v>0.37307801435565557</v>
      </c>
      <c r="Q107" s="833">
        <v>20.6</v>
      </c>
    </row>
    <row r="108" spans="1:17" ht="14.45" customHeight="1" x14ac:dyDescent="0.2">
      <c r="A108" s="814" t="s">
        <v>1699</v>
      </c>
      <c r="B108" s="815" t="s">
        <v>1513</v>
      </c>
      <c r="C108" s="815" t="s">
        <v>1564</v>
      </c>
      <c r="D108" s="815" t="s">
        <v>1589</v>
      </c>
      <c r="E108" s="815" t="s">
        <v>1590</v>
      </c>
      <c r="F108" s="832">
        <v>1</v>
      </c>
      <c r="G108" s="832">
        <v>682</v>
      </c>
      <c r="H108" s="832"/>
      <c r="I108" s="832">
        <v>682</v>
      </c>
      <c r="J108" s="832"/>
      <c r="K108" s="832"/>
      <c r="L108" s="832"/>
      <c r="M108" s="832"/>
      <c r="N108" s="832"/>
      <c r="O108" s="832"/>
      <c r="P108" s="820"/>
      <c r="Q108" s="833"/>
    </row>
    <row r="109" spans="1:17" ht="14.45" customHeight="1" x14ac:dyDescent="0.2">
      <c r="A109" s="814" t="s">
        <v>1699</v>
      </c>
      <c r="B109" s="815" t="s">
        <v>1513</v>
      </c>
      <c r="C109" s="815" t="s">
        <v>1564</v>
      </c>
      <c r="D109" s="815" t="s">
        <v>1595</v>
      </c>
      <c r="E109" s="815" t="s">
        <v>1596</v>
      </c>
      <c r="F109" s="832">
        <v>3</v>
      </c>
      <c r="G109" s="832">
        <v>5478</v>
      </c>
      <c r="H109" s="832">
        <v>0.99726925177498638</v>
      </c>
      <c r="I109" s="832">
        <v>1826</v>
      </c>
      <c r="J109" s="832">
        <v>3</v>
      </c>
      <c r="K109" s="832">
        <v>5493</v>
      </c>
      <c r="L109" s="832">
        <v>1</v>
      </c>
      <c r="M109" s="832">
        <v>1831</v>
      </c>
      <c r="N109" s="832">
        <v>1</v>
      </c>
      <c r="O109" s="832">
        <v>1835</v>
      </c>
      <c r="P109" s="820">
        <v>0.33406153286000362</v>
      </c>
      <c r="Q109" s="833">
        <v>1835</v>
      </c>
    </row>
    <row r="110" spans="1:17" ht="14.45" customHeight="1" x14ac:dyDescent="0.2">
      <c r="A110" s="814" t="s">
        <v>1699</v>
      </c>
      <c r="B110" s="815" t="s">
        <v>1513</v>
      </c>
      <c r="C110" s="815" t="s">
        <v>1564</v>
      </c>
      <c r="D110" s="815" t="s">
        <v>1599</v>
      </c>
      <c r="E110" s="815" t="s">
        <v>1600</v>
      </c>
      <c r="F110" s="832">
        <v>3</v>
      </c>
      <c r="G110" s="832">
        <v>10566</v>
      </c>
      <c r="H110" s="832">
        <v>0.99688649872629498</v>
      </c>
      <c r="I110" s="832">
        <v>3522</v>
      </c>
      <c r="J110" s="832">
        <v>3</v>
      </c>
      <c r="K110" s="832">
        <v>10599</v>
      </c>
      <c r="L110" s="832">
        <v>1</v>
      </c>
      <c r="M110" s="832">
        <v>3533</v>
      </c>
      <c r="N110" s="832">
        <v>1</v>
      </c>
      <c r="O110" s="832">
        <v>3543</v>
      </c>
      <c r="P110" s="820">
        <v>0.3342768185677894</v>
      </c>
      <c r="Q110" s="833">
        <v>3543</v>
      </c>
    </row>
    <row r="111" spans="1:17" ht="14.45" customHeight="1" x14ac:dyDescent="0.2">
      <c r="A111" s="814" t="s">
        <v>1699</v>
      </c>
      <c r="B111" s="815" t="s">
        <v>1513</v>
      </c>
      <c r="C111" s="815" t="s">
        <v>1564</v>
      </c>
      <c r="D111" s="815" t="s">
        <v>1657</v>
      </c>
      <c r="E111" s="815" t="s">
        <v>1658</v>
      </c>
      <c r="F111" s="832">
        <v>3</v>
      </c>
      <c r="G111" s="832">
        <v>43527</v>
      </c>
      <c r="H111" s="832"/>
      <c r="I111" s="832">
        <v>14509</v>
      </c>
      <c r="J111" s="832"/>
      <c r="K111" s="832"/>
      <c r="L111" s="832"/>
      <c r="M111" s="832"/>
      <c r="N111" s="832">
        <v>2</v>
      </c>
      <c r="O111" s="832">
        <v>29042</v>
      </c>
      <c r="P111" s="820"/>
      <c r="Q111" s="833">
        <v>14521</v>
      </c>
    </row>
    <row r="112" spans="1:17" ht="14.45" customHeight="1" x14ac:dyDescent="0.2">
      <c r="A112" s="814" t="s">
        <v>1699</v>
      </c>
      <c r="B112" s="815" t="s">
        <v>1513</v>
      </c>
      <c r="C112" s="815" t="s">
        <v>1564</v>
      </c>
      <c r="D112" s="815" t="s">
        <v>1613</v>
      </c>
      <c r="E112" s="815" t="s">
        <v>1614</v>
      </c>
      <c r="F112" s="832">
        <v>2</v>
      </c>
      <c r="G112" s="832">
        <v>1020</v>
      </c>
      <c r="H112" s="832">
        <v>1.9921875</v>
      </c>
      <c r="I112" s="832">
        <v>510</v>
      </c>
      <c r="J112" s="832">
        <v>1</v>
      </c>
      <c r="K112" s="832">
        <v>512</v>
      </c>
      <c r="L112" s="832">
        <v>1</v>
      </c>
      <c r="M112" s="832">
        <v>512</v>
      </c>
      <c r="N112" s="832">
        <v>4</v>
      </c>
      <c r="O112" s="832">
        <v>2056</v>
      </c>
      <c r="P112" s="820">
        <v>4.015625</v>
      </c>
      <c r="Q112" s="833">
        <v>514</v>
      </c>
    </row>
    <row r="113" spans="1:17" ht="14.45" customHeight="1" x14ac:dyDescent="0.2">
      <c r="A113" s="814" t="s">
        <v>1699</v>
      </c>
      <c r="B113" s="815" t="s">
        <v>1513</v>
      </c>
      <c r="C113" s="815" t="s">
        <v>1564</v>
      </c>
      <c r="D113" s="815" t="s">
        <v>1617</v>
      </c>
      <c r="E113" s="815" t="s">
        <v>1618</v>
      </c>
      <c r="F113" s="832"/>
      <c r="G113" s="832"/>
      <c r="H113" s="832"/>
      <c r="I113" s="832"/>
      <c r="J113" s="832">
        <v>1</v>
      </c>
      <c r="K113" s="832">
        <v>2658</v>
      </c>
      <c r="L113" s="832">
        <v>1</v>
      </c>
      <c r="M113" s="832">
        <v>2658</v>
      </c>
      <c r="N113" s="832"/>
      <c r="O113" s="832"/>
      <c r="P113" s="820"/>
      <c r="Q113" s="833"/>
    </row>
    <row r="114" spans="1:17" ht="14.45" customHeight="1" x14ac:dyDescent="0.2">
      <c r="A114" s="814" t="s">
        <v>1700</v>
      </c>
      <c r="B114" s="815" t="s">
        <v>1513</v>
      </c>
      <c r="C114" s="815" t="s">
        <v>1514</v>
      </c>
      <c r="D114" s="815" t="s">
        <v>1645</v>
      </c>
      <c r="E114" s="815" t="s">
        <v>1646</v>
      </c>
      <c r="F114" s="832">
        <v>0.05</v>
      </c>
      <c r="G114" s="832">
        <v>90.95</v>
      </c>
      <c r="H114" s="832"/>
      <c r="I114" s="832">
        <v>1819</v>
      </c>
      <c r="J114" s="832"/>
      <c r="K114" s="832"/>
      <c r="L114" s="832"/>
      <c r="M114" s="832"/>
      <c r="N114" s="832"/>
      <c r="O114" s="832"/>
      <c r="P114" s="820"/>
      <c r="Q114" s="833"/>
    </row>
    <row r="115" spans="1:17" ht="14.45" customHeight="1" x14ac:dyDescent="0.2">
      <c r="A115" s="814" t="s">
        <v>1700</v>
      </c>
      <c r="B115" s="815" t="s">
        <v>1513</v>
      </c>
      <c r="C115" s="815" t="s">
        <v>1514</v>
      </c>
      <c r="D115" s="815" t="s">
        <v>1649</v>
      </c>
      <c r="E115" s="815" t="s">
        <v>1646</v>
      </c>
      <c r="F115" s="832"/>
      <c r="G115" s="832"/>
      <c r="H115" s="832"/>
      <c r="I115" s="832"/>
      <c r="J115" s="832"/>
      <c r="K115" s="832"/>
      <c r="L115" s="832"/>
      <c r="M115" s="832"/>
      <c r="N115" s="832">
        <v>0.7</v>
      </c>
      <c r="O115" s="832">
        <v>458.86</v>
      </c>
      <c r="P115" s="820"/>
      <c r="Q115" s="833">
        <v>655.51428571428573</v>
      </c>
    </row>
    <row r="116" spans="1:17" ht="14.45" customHeight="1" x14ac:dyDescent="0.2">
      <c r="A116" s="814" t="s">
        <v>1700</v>
      </c>
      <c r="B116" s="815" t="s">
        <v>1513</v>
      </c>
      <c r="C116" s="815" t="s">
        <v>1517</v>
      </c>
      <c r="D116" s="815" t="s">
        <v>1520</v>
      </c>
      <c r="E116" s="815" t="s">
        <v>1521</v>
      </c>
      <c r="F116" s="832"/>
      <c r="G116" s="832"/>
      <c r="H116" s="832"/>
      <c r="I116" s="832"/>
      <c r="J116" s="832">
        <v>161</v>
      </c>
      <c r="K116" s="832">
        <v>428.26</v>
      </c>
      <c r="L116" s="832">
        <v>1</v>
      </c>
      <c r="M116" s="832">
        <v>2.66</v>
      </c>
      <c r="N116" s="832">
        <v>64</v>
      </c>
      <c r="O116" s="832">
        <v>159.36000000000001</v>
      </c>
      <c r="P116" s="820">
        <v>0.37211040022416292</v>
      </c>
      <c r="Q116" s="833">
        <v>2.4900000000000002</v>
      </c>
    </row>
    <row r="117" spans="1:17" ht="14.45" customHeight="1" x14ac:dyDescent="0.2">
      <c r="A117" s="814" t="s">
        <v>1700</v>
      </c>
      <c r="B117" s="815" t="s">
        <v>1513</v>
      </c>
      <c r="C117" s="815" t="s">
        <v>1517</v>
      </c>
      <c r="D117" s="815" t="s">
        <v>1522</v>
      </c>
      <c r="E117" s="815" t="s">
        <v>1523</v>
      </c>
      <c r="F117" s="832"/>
      <c r="G117" s="832"/>
      <c r="H117" s="832"/>
      <c r="I117" s="832"/>
      <c r="J117" s="832">
        <v>95</v>
      </c>
      <c r="K117" s="832">
        <v>698.25</v>
      </c>
      <c r="L117" s="832">
        <v>1</v>
      </c>
      <c r="M117" s="832">
        <v>7.35</v>
      </c>
      <c r="N117" s="832"/>
      <c r="O117" s="832"/>
      <c r="P117" s="820"/>
      <c r="Q117" s="833"/>
    </row>
    <row r="118" spans="1:17" ht="14.45" customHeight="1" x14ac:dyDescent="0.2">
      <c r="A118" s="814" t="s">
        <v>1700</v>
      </c>
      <c r="B118" s="815" t="s">
        <v>1513</v>
      </c>
      <c r="C118" s="815" t="s">
        <v>1517</v>
      </c>
      <c r="D118" s="815" t="s">
        <v>1528</v>
      </c>
      <c r="E118" s="815" t="s">
        <v>1529</v>
      </c>
      <c r="F118" s="832">
        <v>87</v>
      </c>
      <c r="G118" s="832">
        <v>795.18</v>
      </c>
      <c r="H118" s="832">
        <v>1.4904408457040035</v>
      </c>
      <c r="I118" s="832">
        <v>9.1399999999999988</v>
      </c>
      <c r="J118" s="832">
        <v>57</v>
      </c>
      <c r="K118" s="832">
        <v>533.52</v>
      </c>
      <c r="L118" s="832">
        <v>1</v>
      </c>
      <c r="M118" s="832">
        <v>9.36</v>
      </c>
      <c r="N118" s="832">
        <v>37.200000000000003</v>
      </c>
      <c r="O118" s="832">
        <v>343.72</v>
      </c>
      <c r="P118" s="820">
        <v>0.64424951267056541</v>
      </c>
      <c r="Q118" s="833">
        <v>9.2397849462365595</v>
      </c>
    </row>
    <row r="119" spans="1:17" ht="14.45" customHeight="1" x14ac:dyDescent="0.2">
      <c r="A119" s="814" t="s">
        <v>1700</v>
      </c>
      <c r="B119" s="815" t="s">
        <v>1513</v>
      </c>
      <c r="C119" s="815" t="s">
        <v>1517</v>
      </c>
      <c r="D119" s="815" t="s">
        <v>1532</v>
      </c>
      <c r="E119" s="815" t="s">
        <v>1533</v>
      </c>
      <c r="F119" s="832">
        <v>20</v>
      </c>
      <c r="G119" s="832">
        <v>202.2</v>
      </c>
      <c r="H119" s="832">
        <v>0.20449029126213591</v>
      </c>
      <c r="I119" s="832">
        <v>10.11</v>
      </c>
      <c r="J119" s="832">
        <v>96</v>
      </c>
      <c r="K119" s="832">
        <v>988.8</v>
      </c>
      <c r="L119" s="832">
        <v>1</v>
      </c>
      <c r="M119" s="832">
        <v>10.299999999999999</v>
      </c>
      <c r="N119" s="832">
        <v>62.5</v>
      </c>
      <c r="O119" s="832">
        <v>645.62</v>
      </c>
      <c r="P119" s="820">
        <v>0.65293284789644013</v>
      </c>
      <c r="Q119" s="833">
        <v>10.32992</v>
      </c>
    </row>
    <row r="120" spans="1:17" ht="14.45" customHeight="1" x14ac:dyDescent="0.2">
      <c r="A120" s="814" t="s">
        <v>1700</v>
      </c>
      <c r="B120" s="815" t="s">
        <v>1513</v>
      </c>
      <c r="C120" s="815" t="s">
        <v>1517</v>
      </c>
      <c r="D120" s="815" t="s">
        <v>1538</v>
      </c>
      <c r="E120" s="815" t="s">
        <v>1539</v>
      </c>
      <c r="F120" s="832">
        <v>240</v>
      </c>
      <c r="G120" s="832">
        <v>5016</v>
      </c>
      <c r="H120" s="832"/>
      <c r="I120" s="832">
        <v>20.9</v>
      </c>
      <c r="J120" s="832"/>
      <c r="K120" s="832"/>
      <c r="L120" s="832"/>
      <c r="M120" s="832"/>
      <c r="N120" s="832"/>
      <c r="O120" s="832"/>
      <c r="P120" s="820"/>
      <c r="Q120" s="833"/>
    </row>
    <row r="121" spans="1:17" ht="14.45" customHeight="1" x14ac:dyDescent="0.2">
      <c r="A121" s="814" t="s">
        <v>1700</v>
      </c>
      <c r="B121" s="815" t="s">
        <v>1513</v>
      </c>
      <c r="C121" s="815" t="s">
        <v>1517</v>
      </c>
      <c r="D121" s="815" t="s">
        <v>1542</v>
      </c>
      <c r="E121" s="815" t="s">
        <v>1543</v>
      </c>
      <c r="F121" s="832"/>
      <c r="G121" s="832"/>
      <c r="H121" s="832"/>
      <c r="I121" s="832"/>
      <c r="J121" s="832">
        <v>1</v>
      </c>
      <c r="K121" s="832">
        <v>1817.79</v>
      </c>
      <c r="L121" s="832">
        <v>1</v>
      </c>
      <c r="M121" s="832">
        <v>1817.79</v>
      </c>
      <c r="N121" s="832"/>
      <c r="O121" s="832"/>
      <c r="P121" s="820"/>
      <c r="Q121" s="833"/>
    </row>
    <row r="122" spans="1:17" ht="14.45" customHeight="1" x14ac:dyDescent="0.2">
      <c r="A122" s="814" t="s">
        <v>1700</v>
      </c>
      <c r="B122" s="815" t="s">
        <v>1513</v>
      </c>
      <c r="C122" s="815" t="s">
        <v>1517</v>
      </c>
      <c r="D122" s="815" t="s">
        <v>1546</v>
      </c>
      <c r="E122" s="815" t="s">
        <v>1547</v>
      </c>
      <c r="F122" s="832">
        <v>202</v>
      </c>
      <c r="G122" s="832">
        <v>757.5</v>
      </c>
      <c r="H122" s="832"/>
      <c r="I122" s="832">
        <v>3.75</v>
      </c>
      <c r="J122" s="832"/>
      <c r="K122" s="832"/>
      <c r="L122" s="832"/>
      <c r="M122" s="832"/>
      <c r="N122" s="832"/>
      <c r="O122" s="832"/>
      <c r="P122" s="820"/>
      <c r="Q122" s="833"/>
    </row>
    <row r="123" spans="1:17" ht="14.45" customHeight="1" x14ac:dyDescent="0.2">
      <c r="A123" s="814" t="s">
        <v>1700</v>
      </c>
      <c r="B123" s="815" t="s">
        <v>1513</v>
      </c>
      <c r="C123" s="815" t="s">
        <v>1517</v>
      </c>
      <c r="D123" s="815" t="s">
        <v>1651</v>
      </c>
      <c r="E123" s="815" t="s">
        <v>1652</v>
      </c>
      <c r="F123" s="832">
        <v>35</v>
      </c>
      <c r="G123" s="832">
        <v>1196.6500000000001</v>
      </c>
      <c r="H123" s="832"/>
      <c r="I123" s="832">
        <v>34.190000000000005</v>
      </c>
      <c r="J123" s="832"/>
      <c r="K123" s="832"/>
      <c r="L123" s="832"/>
      <c r="M123" s="832"/>
      <c r="N123" s="832">
        <v>411</v>
      </c>
      <c r="O123" s="832">
        <v>14025.150000000001</v>
      </c>
      <c r="P123" s="820"/>
      <c r="Q123" s="833">
        <v>34.124452554744529</v>
      </c>
    </row>
    <row r="124" spans="1:17" ht="14.45" customHeight="1" x14ac:dyDescent="0.2">
      <c r="A124" s="814" t="s">
        <v>1700</v>
      </c>
      <c r="B124" s="815" t="s">
        <v>1513</v>
      </c>
      <c r="C124" s="815" t="s">
        <v>1564</v>
      </c>
      <c r="D124" s="815" t="s">
        <v>1581</v>
      </c>
      <c r="E124" s="815" t="s">
        <v>1582</v>
      </c>
      <c r="F124" s="832"/>
      <c r="G124" s="832"/>
      <c r="H124" s="832"/>
      <c r="I124" s="832"/>
      <c r="J124" s="832">
        <v>2</v>
      </c>
      <c r="K124" s="832">
        <v>2714</v>
      </c>
      <c r="L124" s="832">
        <v>1</v>
      </c>
      <c r="M124" s="832">
        <v>1357</v>
      </c>
      <c r="N124" s="832">
        <v>2</v>
      </c>
      <c r="O124" s="832">
        <v>2724</v>
      </c>
      <c r="P124" s="820">
        <v>1.0036845983787768</v>
      </c>
      <c r="Q124" s="833">
        <v>1362</v>
      </c>
    </row>
    <row r="125" spans="1:17" ht="14.45" customHeight="1" x14ac:dyDescent="0.2">
      <c r="A125" s="814" t="s">
        <v>1700</v>
      </c>
      <c r="B125" s="815" t="s">
        <v>1513</v>
      </c>
      <c r="C125" s="815" t="s">
        <v>1564</v>
      </c>
      <c r="D125" s="815" t="s">
        <v>1583</v>
      </c>
      <c r="E125" s="815" t="s">
        <v>1584</v>
      </c>
      <c r="F125" s="832">
        <v>2</v>
      </c>
      <c r="G125" s="832">
        <v>2864</v>
      </c>
      <c r="H125" s="832">
        <v>0.66434701925307349</v>
      </c>
      <c r="I125" s="832">
        <v>1432</v>
      </c>
      <c r="J125" s="832">
        <v>3</v>
      </c>
      <c r="K125" s="832">
        <v>4311</v>
      </c>
      <c r="L125" s="832">
        <v>1</v>
      </c>
      <c r="M125" s="832">
        <v>1437</v>
      </c>
      <c r="N125" s="832">
        <v>1</v>
      </c>
      <c r="O125" s="832">
        <v>1441</v>
      </c>
      <c r="P125" s="820">
        <v>0.3342611922987706</v>
      </c>
      <c r="Q125" s="833">
        <v>1441</v>
      </c>
    </row>
    <row r="126" spans="1:17" ht="14.45" customHeight="1" x14ac:dyDescent="0.2">
      <c r="A126" s="814" t="s">
        <v>1700</v>
      </c>
      <c r="B126" s="815" t="s">
        <v>1513</v>
      </c>
      <c r="C126" s="815" t="s">
        <v>1564</v>
      </c>
      <c r="D126" s="815" t="s">
        <v>1585</v>
      </c>
      <c r="E126" s="815" t="s">
        <v>1586</v>
      </c>
      <c r="F126" s="832">
        <v>1</v>
      </c>
      <c r="G126" s="832">
        <v>1914</v>
      </c>
      <c r="H126" s="832">
        <v>0.49843749999999998</v>
      </c>
      <c r="I126" s="832">
        <v>1914</v>
      </c>
      <c r="J126" s="832">
        <v>2</v>
      </c>
      <c r="K126" s="832">
        <v>3840</v>
      </c>
      <c r="L126" s="832">
        <v>1</v>
      </c>
      <c r="M126" s="832">
        <v>1920</v>
      </c>
      <c r="N126" s="832">
        <v>2</v>
      </c>
      <c r="O126" s="832">
        <v>3850</v>
      </c>
      <c r="P126" s="820">
        <v>1.0026041666666667</v>
      </c>
      <c r="Q126" s="833">
        <v>1925</v>
      </c>
    </row>
    <row r="127" spans="1:17" ht="14.45" customHeight="1" x14ac:dyDescent="0.2">
      <c r="A127" s="814" t="s">
        <v>1700</v>
      </c>
      <c r="B127" s="815" t="s">
        <v>1513</v>
      </c>
      <c r="C127" s="815" t="s">
        <v>1564</v>
      </c>
      <c r="D127" s="815" t="s">
        <v>1589</v>
      </c>
      <c r="E127" s="815" t="s">
        <v>1590</v>
      </c>
      <c r="F127" s="832"/>
      <c r="G127" s="832"/>
      <c r="H127" s="832"/>
      <c r="I127" s="832"/>
      <c r="J127" s="832">
        <v>1</v>
      </c>
      <c r="K127" s="832">
        <v>685</v>
      </c>
      <c r="L127" s="832">
        <v>1</v>
      </c>
      <c r="M127" s="832">
        <v>685</v>
      </c>
      <c r="N127" s="832"/>
      <c r="O127" s="832"/>
      <c r="P127" s="820"/>
      <c r="Q127" s="833"/>
    </row>
    <row r="128" spans="1:17" ht="14.45" customHeight="1" x14ac:dyDescent="0.2">
      <c r="A128" s="814" t="s">
        <v>1700</v>
      </c>
      <c r="B128" s="815" t="s">
        <v>1513</v>
      </c>
      <c r="C128" s="815" t="s">
        <v>1564</v>
      </c>
      <c r="D128" s="815" t="s">
        <v>1595</v>
      </c>
      <c r="E128" s="815" t="s">
        <v>1596</v>
      </c>
      <c r="F128" s="832">
        <v>3</v>
      </c>
      <c r="G128" s="832">
        <v>5478</v>
      </c>
      <c r="H128" s="832">
        <v>2.9918077553249591</v>
      </c>
      <c r="I128" s="832">
        <v>1826</v>
      </c>
      <c r="J128" s="832">
        <v>1</v>
      </c>
      <c r="K128" s="832">
        <v>1831</v>
      </c>
      <c r="L128" s="832">
        <v>1</v>
      </c>
      <c r="M128" s="832">
        <v>1831</v>
      </c>
      <c r="N128" s="832">
        <v>2</v>
      </c>
      <c r="O128" s="832">
        <v>3670</v>
      </c>
      <c r="P128" s="820">
        <v>2.0043691971600217</v>
      </c>
      <c r="Q128" s="833">
        <v>1835</v>
      </c>
    </row>
    <row r="129" spans="1:17" ht="14.45" customHeight="1" x14ac:dyDescent="0.2">
      <c r="A129" s="814" t="s">
        <v>1700</v>
      </c>
      <c r="B129" s="815" t="s">
        <v>1513</v>
      </c>
      <c r="C129" s="815" t="s">
        <v>1564</v>
      </c>
      <c r="D129" s="815" t="s">
        <v>1597</v>
      </c>
      <c r="E129" s="815" t="s">
        <v>1598</v>
      </c>
      <c r="F129" s="832">
        <v>1</v>
      </c>
      <c r="G129" s="832">
        <v>430</v>
      </c>
      <c r="H129" s="832"/>
      <c r="I129" s="832">
        <v>430</v>
      </c>
      <c r="J129" s="832"/>
      <c r="K129" s="832"/>
      <c r="L129" s="832"/>
      <c r="M129" s="832"/>
      <c r="N129" s="832"/>
      <c r="O129" s="832"/>
      <c r="P129" s="820"/>
      <c r="Q129" s="833"/>
    </row>
    <row r="130" spans="1:17" ht="14.45" customHeight="1" x14ac:dyDescent="0.2">
      <c r="A130" s="814" t="s">
        <v>1700</v>
      </c>
      <c r="B130" s="815" t="s">
        <v>1513</v>
      </c>
      <c r="C130" s="815" t="s">
        <v>1564</v>
      </c>
      <c r="D130" s="815" t="s">
        <v>1657</v>
      </c>
      <c r="E130" s="815" t="s">
        <v>1658</v>
      </c>
      <c r="F130" s="832">
        <v>1</v>
      </c>
      <c r="G130" s="832">
        <v>14509</v>
      </c>
      <c r="H130" s="832"/>
      <c r="I130" s="832">
        <v>14509</v>
      </c>
      <c r="J130" s="832"/>
      <c r="K130" s="832"/>
      <c r="L130" s="832"/>
      <c r="M130" s="832"/>
      <c r="N130" s="832">
        <v>3</v>
      </c>
      <c r="O130" s="832">
        <v>43563</v>
      </c>
      <c r="P130" s="820"/>
      <c r="Q130" s="833">
        <v>14521</v>
      </c>
    </row>
    <row r="131" spans="1:17" ht="14.45" customHeight="1" x14ac:dyDescent="0.2">
      <c r="A131" s="814" t="s">
        <v>1700</v>
      </c>
      <c r="B131" s="815" t="s">
        <v>1513</v>
      </c>
      <c r="C131" s="815" t="s">
        <v>1564</v>
      </c>
      <c r="D131" s="815" t="s">
        <v>1611</v>
      </c>
      <c r="E131" s="815" t="s">
        <v>1612</v>
      </c>
      <c r="F131" s="832">
        <v>1</v>
      </c>
      <c r="G131" s="832">
        <v>1343</v>
      </c>
      <c r="H131" s="832"/>
      <c r="I131" s="832">
        <v>1343</v>
      </c>
      <c r="J131" s="832"/>
      <c r="K131" s="832"/>
      <c r="L131" s="832"/>
      <c r="M131" s="832"/>
      <c r="N131" s="832"/>
      <c r="O131" s="832"/>
      <c r="P131" s="820"/>
      <c r="Q131" s="833"/>
    </row>
    <row r="132" spans="1:17" ht="14.45" customHeight="1" x14ac:dyDescent="0.2">
      <c r="A132" s="814" t="s">
        <v>1700</v>
      </c>
      <c r="B132" s="815" t="s">
        <v>1513</v>
      </c>
      <c r="C132" s="815" t="s">
        <v>1564</v>
      </c>
      <c r="D132" s="815" t="s">
        <v>1613</v>
      </c>
      <c r="E132" s="815" t="s">
        <v>1614</v>
      </c>
      <c r="F132" s="832"/>
      <c r="G132" s="832"/>
      <c r="H132" s="832"/>
      <c r="I132" s="832"/>
      <c r="J132" s="832">
        <v>1</v>
      </c>
      <c r="K132" s="832">
        <v>512</v>
      </c>
      <c r="L132" s="832">
        <v>1</v>
      </c>
      <c r="M132" s="832">
        <v>512</v>
      </c>
      <c r="N132" s="832"/>
      <c r="O132" s="832"/>
      <c r="P132" s="820"/>
      <c r="Q132" s="833"/>
    </row>
    <row r="133" spans="1:17" ht="14.45" customHeight="1" x14ac:dyDescent="0.2">
      <c r="A133" s="814" t="s">
        <v>1700</v>
      </c>
      <c r="B133" s="815" t="s">
        <v>1513</v>
      </c>
      <c r="C133" s="815" t="s">
        <v>1564</v>
      </c>
      <c r="D133" s="815" t="s">
        <v>1615</v>
      </c>
      <c r="E133" s="815" t="s">
        <v>1616</v>
      </c>
      <c r="F133" s="832">
        <v>1</v>
      </c>
      <c r="G133" s="832">
        <v>2333</v>
      </c>
      <c r="H133" s="832"/>
      <c r="I133" s="832">
        <v>2333</v>
      </c>
      <c r="J133" s="832"/>
      <c r="K133" s="832"/>
      <c r="L133" s="832"/>
      <c r="M133" s="832"/>
      <c r="N133" s="832"/>
      <c r="O133" s="832"/>
      <c r="P133" s="820"/>
      <c r="Q133" s="833"/>
    </row>
    <row r="134" spans="1:17" ht="14.45" customHeight="1" x14ac:dyDescent="0.2">
      <c r="A134" s="814" t="s">
        <v>1700</v>
      </c>
      <c r="B134" s="815" t="s">
        <v>1513</v>
      </c>
      <c r="C134" s="815" t="s">
        <v>1564</v>
      </c>
      <c r="D134" s="815" t="s">
        <v>1625</v>
      </c>
      <c r="E134" s="815" t="s">
        <v>1626</v>
      </c>
      <c r="F134" s="832"/>
      <c r="G134" s="832"/>
      <c r="H134" s="832"/>
      <c r="I134" s="832"/>
      <c r="J134" s="832"/>
      <c r="K134" s="832"/>
      <c r="L134" s="832"/>
      <c r="M134" s="832"/>
      <c r="N134" s="832">
        <v>1</v>
      </c>
      <c r="O134" s="832">
        <v>529</v>
      </c>
      <c r="P134" s="820"/>
      <c r="Q134" s="833">
        <v>529</v>
      </c>
    </row>
    <row r="135" spans="1:17" ht="14.45" customHeight="1" x14ac:dyDescent="0.2">
      <c r="A135" s="814" t="s">
        <v>1700</v>
      </c>
      <c r="B135" s="815" t="s">
        <v>1513</v>
      </c>
      <c r="C135" s="815" t="s">
        <v>1564</v>
      </c>
      <c r="D135" s="815" t="s">
        <v>1633</v>
      </c>
      <c r="E135" s="815" t="s">
        <v>1634</v>
      </c>
      <c r="F135" s="832">
        <v>1</v>
      </c>
      <c r="G135" s="832">
        <v>719</v>
      </c>
      <c r="H135" s="832"/>
      <c r="I135" s="832">
        <v>719</v>
      </c>
      <c r="J135" s="832"/>
      <c r="K135" s="832"/>
      <c r="L135" s="832"/>
      <c r="M135" s="832"/>
      <c r="N135" s="832"/>
      <c r="O135" s="832"/>
      <c r="P135" s="820"/>
      <c r="Q135" s="833"/>
    </row>
    <row r="136" spans="1:17" ht="14.45" customHeight="1" x14ac:dyDescent="0.2">
      <c r="A136" s="814" t="s">
        <v>1701</v>
      </c>
      <c r="B136" s="815" t="s">
        <v>1513</v>
      </c>
      <c r="C136" s="815" t="s">
        <v>1514</v>
      </c>
      <c r="D136" s="815" t="s">
        <v>1645</v>
      </c>
      <c r="E136" s="815" t="s">
        <v>1646</v>
      </c>
      <c r="F136" s="832">
        <v>0.9</v>
      </c>
      <c r="G136" s="832">
        <v>1637.1399999999999</v>
      </c>
      <c r="H136" s="832"/>
      <c r="I136" s="832">
        <v>1819.0444444444443</v>
      </c>
      <c r="J136" s="832"/>
      <c r="K136" s="832"/>
      <c r="L136" s="832"/>
      <c r="M136" s="832"/>
      <c r="N136" s="832"/>
      <c r="O136" s="832"/>
      <c r="P136" s="820"/>
      <c r="Q136" s="833"/>
    </row>
    <row r="137" spans="1:17" ht="14.45" customHeight="1" x14ac:dyDescent="0.2">
      <c r="A137" s="814" t="s">
        <v>1701</v>
      </c>
      <c r="B137" s="815" t="s">
        <v>1513</v>
      </c>
      <c r="C137" s="815" t="s">
        <v>1514</v>
      </c>
      <c r="D137" s="815" t="s">
        <v>1649</v>
      </c>
      <c r="E137" s="815" t="s">
        <v>1646</v>
      </c>
      <c r="F137" s="832"/>
      <c r="G137" s="832"/>
      <c r="H137" s="832"/>
      <c r="I137" s="832"/>
      <c r="J137" s="832">
        <v>2.0999999999999996</v>
      </c>
      <c r="K137" s="832">
        <v>1376.59</v>
      </c>
      <c r="L137" s="832">
        <v>1</v>
      </c>
      <c r="M137" s="832">
        <v>655.51904761904768</v>
      </c>
      <c r="N137" s="832"/>
      <c r="O137" s="832"/>
      <c r="P137" s="820"/>
      <c r="Q137" s="833"/>
    </row>
    <row r="138" spans="1:17" ht="14.45" customHeight="1" x14ac:dyDescent="0.2">
      <c r="A138" s="814" t="s">
        <v>1701</v>
      </c>
      <c r="B138" s="815" t="s">
        <v>1513</v>
      </c>
      <c r="C138" s="815" t="s">
        <v>1517</v>
      </c>
      <c r="D138" s="815" t="s">
        <v>1522</v>
      </c>
      <c r="E138" s="815" t="s">
        <v>1523</v>
      </c>
      <c r="F138" s="832">
        <v>910</v>
      </c>
      <c r="G138" s="832">
        <v>6542.9</v>
      </c>
      <c r="H138" s="832"/>
      <c r="I138" s="832">
        <v>7.1899999999999995</v>
      </c>
      <c r="J138" s="832"/>
      <c r="K138" s="832"/>
      <c r="L138" s="832"/>
      <c r="M138" s="832"/>
      <c r="N138" s="832"/>
      <c r="O138" s="832"/>
      <c r="P138" s="820"/>
      <c r="Q138" s="833"/>
    </row>
    <row r="139" spans="1:17" ht="14.45" customHeight="1" x14ac:dyDescent="0.2">
      <c r="A139" s="814" t="s">
        <v>1701</v>
      </c>
      <c r="B139" s="815" t="s">
        <v>1513</v>
      </c>
      <c r="C139" s="815" t="s">
        <v>1517</v>
      </c>
      <c r="D139" s="815" t="s">
        <v>1526</v>
      </c>
      <c r="E139" s="815" t="s">
        <v>1527</v>
      </c>
      <c r="F139" s="832"/>
      <c r="G139" s="832"/>
      <c r="H139" s="832"/>
      <c r="I139" s="832"/>
      <c r="J139" s="832">
        <v>280</v>
      </c>
      <c r="K139" s="832">
        <v>1503.6</v>
      </c>
      <c r="L139" s="832">
        <v>1</v>
      </c>
      <c r="M139" s="832">
        <v>5.37</v>
      </c>
      <c r="N139" s="832"/>
      <c r="O139" s="832"/>
      <c r="P139" s="820"/>
      <c r="Q139" s="833"/>
    </row>
    <row r="140" spans="1:17" ht="14.45" customHeight="1" x14ac:dyDescent="0.2">
      <c r="A140" s="814" t="s">
        <v>1701</v>
      </c>
      <c r="B140" s="815" t="s">
        <v>1513</v>
      </c>
      <c r="C140" s="815" t="s">
        <v>1517</v>
      </c>
      <c r="D140" s="815" t="s">
        <v>1538</v>
      </c>
      <c r="E140" s="815" t="s">
        <v>1539</v>
      </c>
      <c r="F140" s="832"/>
      <c r="G140" s="832"/>
      <c r="H140" s="832"/>
      <c r="I140" s="832"/>
      <c r="J140" s="832">
        <v>1643</v>
      </c>
      <c r="K140" s="832">
        <v>32942.15</v>
      </c>
      <c r="L140" s="832">
        <v>1</v>
      </c>
      <c r="M140" s="832">
        <v>20.05</v>
      </c>
      <c r="N140" s="832">
        <v>490</v>
      </c>
      <c r="O140" s="832">
        <v>9829.4</v>
      </c>
      <c r="P140" s="820">
        <v>0.29838368169654983</v>
      </c>
      <c r="Q140" s="833">
        <v>20.059999999999999</v>
      </c>
    </row>
    <row r="141" spans="1:17" ht="14.45" customHeight="1" x14ac:dyDescent="0.2">
      <c r="A141" s="814" t="s">
        <v>1701</v>
      </c>
      <c r="B141" s="815" t="s">
        <v>1513</v>
      </c>
      <c r="C141" s="815" t="s">
        <v>1517</v>
      </c>
      <c r="D141" s="815" t="s">
        <v>1542</v>
      </c>
      <c r="E141" s="815" t="s">
        <v>1543</v>
      </c>
      <c r="F141" s="832">
        <v>3</v>
      </c>
      <c r="G141" s="832">
        <v>6083.67</v>
      </c>
      <c r="H141" s="832"/>
      <c r="I141" s="832">
        <v>2027.89</v>
      </c>
      <c r="J141" s="832"/>
      <c r="K141" s="832"/>
      <c r="L141" s="832"/>
      <c r="M141" s="832"/>
      <c r="N141" s="832"/>
      <c r="O141" s="832"/>
      <c r="P141" s="820"/>
      <c r="Q141" s="833"/>
    </row>
    <row r="142" spans="1:17" ht="14.45" customHeight="1" x14ac:dyDescent="0.2">
      <c r="A142" s="814" t="s">
        <v>1701</v>
      </c>
      <c r="B142" s="815" t="s">
        <v>1513</v>
      </c>
      <c r="C142" s="815" t="s">
        <v>1517</v>
      </c>
      <c r="D142" s="815" t="s">
        <v>1651</v>
      </c>
      <c r="E142" s="815" t="s">
        <v>1652</v>
      </c>
      <c r="F142" s="832">
        <v>707</v>
      </c>
      <c r="G142" s="832">
        <v>24172.33</v>
      </c>
      <c r="H142" s="832">
        <v>0.37778509554056511</v>
      </c>
      <c r="I142" s="832">
        <v>34.190000000000005</v>
      </c>
      <c r="J142" s="832">
        <v>1883</v>
      </c>
      <c r="K142" s="832">
        <v>63984.34</v>
      </c>
      <c r="L142" s="832">
        <v>1</v>
      </c>
      <c r="M142" s="832">
        <v>33.979999999999997</v>
      </c>
      <c r="N142" s="832"/>
      <c r="O142" s="832"/>
      <c r="P142" s="820"/>
      <c r="Q142" s="833"/>
    </row>
    <row r="143" spans="1:17" ht="14.45" customHeight="1" x14ac:dyDescent="0.2">
      <c r="A143" s="814" t="s">
        <v>1701</v>
      </c>
      <c r="B143" s="815" t="s">
        <v>1513</v>
      </c>
      <c r="C143" s="815" t="s">
        <v>1564</v>
      </c>
      <c r="D143" s="815" t="s">
        <v>1589</v>
      </c>
      <c r="E143" s="815" t="s">
        <v>1590</v>
      </c>
      <c r="F143" s="832">
        <v>3</v>
      </c>
      <c r="G143" s="832">
        <v>2046</v>
      </c>
      <c r="H143" s="832"/>
      <c r="I143" s="832">
        <v>682</v>
      </c>
      <c r="J143" s="832"/>
      <c r="K143" s="832"/>
      <c r="L143" s="832"/>
      <c r="M143" s="832"/>
      <c r="N143" s="832"/>
      <c r="O143" s="832"/>
      <c r="P143" s="820"/>
      <c r="Q143" s="833"/>
    </row>
    <row r="144" spans="1:17" ht="14.45" customHeight="1" x14ac:dyDescent="0.2">
      <c r="A144" s="814" t="s">
        <v>1701</v>
      </c>
      <c r="B144" s="815" t="s">
        <v>1513</v>
      </c>
      <c r="C144" s="815" t="s">
        <v>1564</v>
      </c>
      <c r="D144" s="815" t="s">
        <v>1595</v>
      </c>
      <c r="E144" s="815" t="s">
        <v>1596</v>
      </c>
      <c r="F144" s="832">
        <v>3</v>
      </c>
      <c r="G144" s="832">
        <v>5478</v>
      </c>
      <c r="H144" s="832">
        <v>0.42740110790356556</v>
      </c>
      <c r="I144" s="832">
        <v>1826</v>
      </c>
      <c r="J144" s="832">
        <v>7</v>
      </c>
      <c r="K144" s="832">
        <v>12817</v>
      </c>
      <c r="L144" s="832">
        <v>1</v>
      </c>
      <c r="M144" s="832">
        <v>1831</v>
      </c>
      <c r="N144" s="832">
        <v>2</v>
      </c>
      <c r="O144" s="832">
        <v>3670</v>
      </c>
      <c r="P144" s="820">
        <v>0.28633845673714597</v>
      </c>
      <c r="Q144" s="833">
        <v>1835</v>
      </c>
    </row>
    <row r="145" spans="1:17" ht="14.45" customHeight="1" x14ac:dyDescent="0.2">
      <c r="A145" s="814" t="s">
        <v>1701</v>
      </c>
      <c r="B145" s="815" t="s">
        <v>1513</v>
      </c>
      <c r="C145" s="815" t="s">
        <v>1564</v>
      </c>
      <c r="D145" s="815" t="s">
        <v>1597</v>
      </c>
      <c r="E145" s="815" t="s">
        <v>1598</v>
      </c>
      <c r="F145" s="832"/>
      <c r="G145" s="832"/>
      <c r="H145" s="832"/>
      <c r="I145" s="832"/>
      <c r="J145" s="832">
        <v>4</v>
      </c>
      <c r="K145" s="832">
        <v>1724</v>
      </c>
      <c r="L145" s="832">
        <v>1</v>
      </c>
      <c r="M145" s="832">
        <v>431</v>
      </c>
      <c r="N145" s="832">
        <v>1</v>
      </c>
      <c r="O145" s="832">
        <v>433</v>
      </c>
      <c r="P145" s="820">
        <v>0.25116009280742457</v>
      </c>
      <c r="Q145" s="833">
        <v>433</v>
      </c>
    </row>
    <row r="146" spans="1:17" ht="14.45" customHeight="1" x14ac:dyDescent="0.2">
      <c r="A146" s="814" t="s">
        <v>1701</v>
      </c>
      <c r="B146" s="815" t="s">
        <v>1513</v>
      </c>
      <c r="C146" s="815" t="s">
        <v>1564</v>
      </c>
      <c r="D146" s="815" t="s">
        <v>1657</v>
      </c>
      <c r="E146" s="815" t="s">
        <v>1658</v>
      </c>
      <c r="F146" s="832">
        <v>3</v>
      </c>
      <c r="G146" s="832">
        <v>43527</v>
      </c>
      <c r="H146" s="832">
        <v>0.49979331725800896</v>
      </c>
      <c r="I146" s="832">
        <v>14509</v>
      </c>
      <c r="J146" s="832">
        <v>6</v>
      </c>
      <c r="K146" s="832">
        <v>87090</v>
      </c>
      <c r="L146" s="832">
        <v>1</v>
      </c>
      <c r="M146" s="832">
        <v>14515</v>
      </c>
      <c r="N146" s="832"/>
      <c r="O146" s="832"/>
      <c r="P146" s="820"/>
      <c r="Q146" s="833"/>
    </row>
    <row r="147" spans="1:17" ht="14.45" customHeight="1" x14ac:dyDescent="0.2">
      <c r="A147" s="814" t="s">
        <v>1701</v>
      </c>
      <c r="B147" s="815" t="s">
        <v>1513</v>
      </c>
      <c r="C147" s="815" t="s">
        <v>1564</v>
      </c>
      <c r="D147" s="815" t="s">
        <v>1613</v>
      </c>
      <c r="E147" s="815" t="s">
        <v>1614</v>
      </c>
      <c r="F147" s="832">
        <v>4</v>
      </c>
      <c r="G147" s="832">
        <v>2040</v>
      </c>
      <c r="H147" s="832"/>
      <c r="I147" s="832">
        <v>510</v>
      </c>
      <c r="J147" s="832"/>
      <c r="K147" s="832"/>
      <c r="L147" s="832"/>
      <c r="M147" s="832"/>
      <c r="N147" s="832"/>
      <c r="O147" s="832"/>
      <c r="P147" s="820"/>
      <c r="Q147" s="833"/>
    </row>
    <row r="148" spans="1:17" ht="14.45" customHeight="1" x14ac:dyDescent="0.2">
      <c r="A148" s="814" t="s">
        <v>1701</v>
      </c>
      <c r="B148" s="815" t="s">
        <v>1513</v>
      </c>
      <c r="C148" s="815" t="s">
        <v>1564</v>
      </c>
      <c r="D148" s="815" t="s">
        <v>1615</v>
      </c>
      <c r="E148" s="815" t="s">
        <v>1616</v>
      </c>
      <c r="F148" s="832"/>
      <c r="G148" s="832"/>
      <c r="H148" s="832"/>
      <c r="I148" s="832"/>
      <c r="J148" s="832">
        <v>3</v>
      </c>
      <c r="K148" s="832">
        <v>7026</v>
      </c>
      <c r="L148" s="832">
        <v>1</v>
      </c>
      <c r="M148" s="832">
        <v>2342</v>
      </c>
      <c r="N148" s="832">
        <v>1</v>
      </c>
      <c r="O148" s="832">
        <v>2351</v>
      </c>
      <c r="P148" s="820">
        <v>0.33461428978081414</v>
      </c>
      <c r="Q148" s="833">
        <v>2351</v>
      </c>
    </row>
    <row r="149" spans="1:17" ht="14.45" customHeight="1" x14ac:dyDescent="0.2">
      <c r="A149" s="814" t="s">
        <v>1701</v>
      </c>
      <c r="B149" s="815" t="s">
        <v>1513</v>
      </c>
      <c r="C149" s="815" t="s">
        <v>1564</v>
      </c>
      <c r="D149" s="815" t="s">
        <v>1633</v>
      </c>
      <c r="E149" s="815" t="s">
        <v>1634</v>
      </c>
      <c r="F149" s="832"/>
      <c r="G149" s="832"/>
      <c r="H149" s="832"/>
      <c r="I149" s="832"/>
      <c r="J149" s="832">
        <v>3</v>
      </c>
      <c r="K149" s="832">
        <v>2166</v>
      </c>
      <c r="L149" s="832">
        <v>1</v>
      </c>
      <c r="M149" s="832">
        <v>722</v>
      </c>
      <c r="N149" s="832">
        <v>1</v>
      </c>
      <c r="O149" s="832">
        <v>724</v>
      </c>
      <c r="P149" s="820">
        <v>0.33425669436749766</v>
      </c>
      <c r="Q149" s="833">
        <v>724</v>
      </c>
    </row>
    <row r="150" spans="1:17" ht="14.45" customHeight="1" x14ac:dyDescent="0.2">
      <c r="A150" s="814" t="s">
        <v>1702</v>
      </c>
      <c r="B150" s="815" t="s">
        <v>1513</v>
      </c>
      <c r="C150" s="815" t="s">
        <v>1514</v>
      </c>
      <c r="D150" s="815" t="s">
        <v>1649</v>
      </c>
      <c r="E150" s="815" t="s">
        <v>1646</v>
      </c>
      <c r="F150" s="832"/>
      <c r="G150" s="832"/>
      <c r="H150" s="832"/>
      <c r="I150" s="832"/>
      <c r="J150" s="832"/>
      <c r="K150" s="832"/>
      <c r="L150" s="832"/>
      <c r="M150" s="832"/>
      <c r="N150" s="832">
        <v>0.5</v>
      </c>
      <c r="O150" s="832">
        <v>327.76</v>
      </c>
      <c r="P150" s="820"/>
      <c r="Q150" s="833">
        <v>655.52</v>
      </c>
    </row>
    <row r="151" spans="1:17" ht="14.45" customHeight="1" x14ac:dyDescent="0.2">
      <c r="A151" s="814" t="s">
        <v>1702</v>
      </c>
      <c r="B151" s="815" t="s">
        <v>1513</v>
      </c>
      <c r="C151" s="815" t="s">
        <v>1517</v>
      </c>
      <c r="D151" s="815" t="s">
        <v>1528</v>
      </c>
      <c r="E151" s="815" t="s">
        <v>1529</v>
      </c>
      <c r="F151" s="832"/>
      <c r="G151" s="832"/>
      <c r="H151" s="832"/>
      <c r="I151" s="832"/>
      <c r="J151" s="832">
        <v>208</v>
      </c>
      <c r="K151" s="832">
        <v>1946.88</v>
      </c>
      <c r="L151" s="832">
        <v>1</v>
      </c>
      <c r="M151" s="832">
        <v>9.3600000000000012</v>
      </c>
      <c r="N151" s="832">
        <v>282</v>
      </c>
      <c r="O151" s="832">
        <v>2616.96</v>
      </c>
      <c r="P151" s="820">
        <v>1.3441814595660748</v>
      </c>
      <c r="Q151" s="833">
        <v>9.2799999999999994</v>
      </c>
    </row>
    <row r="152" spans="1:17" ht="14.45" customHeight="1" x14ac:dyDescent="0.2">
      <c r="A152" s="814" t="s">
        <v>1702</v>
      </c>
      <c r="B152" s="815" t="s">
        <v>1513</v>
      </c>
      <c r="C152" s="815" t="s">
        <v>1517</v>
      </c>
      <c r="D152" s="815" t="s">
        <v>1532</v>
      </c>
      <c r="E152" s="815" t="s">
        <v>1533</v>
      </c>
      <c r="F152" s="832">
        <v>140</v>
      </c>
      <c r="G152" s="832">
        <v>1415.4</v>
      </c>
      <c r="H152" s="832">
        <v>0.98861493329608163</v>
      </c>
      <c r="I152" s="832">
        <v>10.110000000000001</v>
      </c>
      <c r="J152" s="832">
        <v>139</v>
      </c>
      <c r="K152" s="832">
        <v>1431.7</v>
      </c>
      <c r="L152" s="832">
        <v>1</v>
      </c>
      <c r="M152" s="832">
        <v>10.3</v>
      </c>
      <c r="N152" s="832">
        <v>130</v>
      </c>
      <c r="O152" s="832">
        <v>1342.9</v>
      </c>
      <c r="P152" s="820">
        <v>0.93797583292589237</v>
      </c>
      <c r="Q152" s="833">
        <v>10.33</v>
      </c>
    </row>
    <row r="153" spans="1:17" ht="14.45" customHeight="1" x14ac:dyDescent="0.2">
      <c r="A153" s="814" t="s">
        <v>1702</v>
      </c>
      <c r="B153" s="815" t="s">
        <v>1513</v>
      </c>
      <c r="C153" s="815" t="s">
        <v>1517</v>
      </c>
      <c r="D153" s="815" t="s">
        <v>1546</v>
      </c>
      <c r="E153" s="815" t="s">
        <v>1547</v>
      </c>
      <c r="F153" s="832">
        <v>1595</v>
      </c>
      <c r="G153" s="832">
        <v>5981.25</v>
      </c>
      <c r="H153" s="832">
        <v>2.1521481001727119</v>
      </c>
      <c r="I153" s="832">
        <v>3.75</v>
      </c>
      <c r="J153" s="832">
        <v>720</v>
      </c>
      <c r="K153" s="832">
        <v>2779.2</v>
      </c>
      <c r="L153" s="832">
        <v>1</v>
      </c>
      <c r="M153" s="832">
        <v>3.86</v>
      </c>
      <c r="N153" s="832">
        <v>725</v>
      </c>
      <c r="O153" s="832">
        <v>2653.5</v>
      </c>
      <c r="P153" s="820">
        <v>0.95477115716753025</v>
      </c>
      <c r="Q153" s="833">
        <v>3.66</v>
      </c>
    </row>
    <row r="154" spans="1:17" ht="14.45" customHeight="1" x14ac:dyDescent="0.2">
      <c r="A154" s="814" t="s">
        <v>1702</v>
      </c>
      <c r="B154" s="815" t="s">
        <v>1513</v>
      </c>
      <c r="C154" s="815" t="s">
        <v>1517</v>
      </c>
      <c r="D154" s="815" t="s">
        <v>1651</v>
      </c>
      <c r="E154" s="815" t="s">
        <v>1652</v>
      </c>
      <c r="F154" s="832"/>
      <c r="G154" s="832"/>
      <c r="H154" s="832"/>
      <c r="I154" s="832"/>
      <c r="J154" s="832"/>
      <c r="K154" s="832"/>
      <c r="L154" s="832"/>
      <c r="M154" s="832"/>
      <c r="N154" s="832">
        <v>958</v>
      </c>
      <c r="O154" s="832">
        <v>32691.86</v>
      </c>
      <c r="P154" s="820"/>
      <c r="Q154" s="833">
        <v>34.125114822546976</v>
      </c>
    </row>
    <row r="155" spans="1:17" ht="14.45" customHeight="1" x14ac:dyDescent="0.2">
      <c r="A155" s="814" t="s">
        <v>1702</v>
      </c>
      <c r="B155" s="815" t="s">
        <v>1513</v>
      </c>
      <c r="C155" s="815" t="s">
        <v>1517</v>
      </c>
      <c r="D155" s="815" t="s">
        <v>1550</v>
      </c>
      <c r="E155" s="815" t="s">
        <v>1551</v>
      </c>
      <c r="F155" s="832"/>
      <c r="G155" s="832"/>
      <c r="H155" s="832"/>
      <c r="I155" s="832"/>
      <c r="J155" s="832"/>
      <c r="K155" s="832"/>
      <c r="L155" s="832"/>
      <c r="M155" s="832"/>
      <c r="N155" s="832">
        <v>531</v>
      </c>
      <c r="O155" s="832">
        <v>10932.48</v>
      </c>
      <c r="P155" s="820"/>
      <c r="Q155" s="833">
        <v>20.588474576271185</v>
      </c>
    </row>
    <row r="156" spans="1:17" ht="14.45" customHeight="1" x14ac:dyDescent="0.2">
      <c r="A156" s="814" t="s">
        <v>1702</v>
      </c>
      <c r="B156" s="815" t="s">
        <v>1513</v>
      </c>
      <c r="C156" s="815" t="s">
        <v>1564</v>
      </c>
      <c r="D156" s="815" t="s">
        <v>1583</v>
      </c>
      <c r="E156" s="815" t="s">
        <v>1584</v>
      </c>
      <c r="F156" s="832"/>
      <c r="G156" s="832"/>
      <c r="H156" s="832"/>
      <c r="I156" s="832"/>
      <c r="J156" s="832"/>
      <c r="K156" s="832"/>
      <c r="L156" s="832"/>
      <c r="M156" s="832"/>
      <c r="N156" s="832">
        <v>1</v>
      </c>
      <c r="O156" s="832">
        <v>1441</v>
      </c>
      <c r="P156" s="820"/>
      <c r="Q156" s="833">
        <v>1441</v>
      </c>
    </row>
    <row r="157" spans="1:17" ht="14.45" customHeight="1" x14ac:dyDescent="0.2">
      <c r="A157" s="814" t="s">
        <v>1702</v>
      </c>
      <c r="B157" s="815" t="s">
        <v>1513</v>
      </c>
      <c r="C157" s="815" t="s">
        <v>1564</v>
      </c>
      <c r="D157" s="815" t="s">
        <v>1585</v>
      </c>
      <c r="E157" s="815" t="s">
        <v>1586</v>
      </c>
      <c r="F157" s="832">
        <v>1</v>
      </c>
      <c r="G157" s="832">
        <v>1914</v>
      </c>
      <c r="H157" s="832">
        <v>0.99687499999999996</v>
      </c>
      <c r="I157" s="832">
        <v>1914</v>
      </c>
      <c r="J157" s="832">
        <v>1</v>
      </c>
      <c r="K157" s="832">
        <v>1920</v>
      </c>
      <c r="L157" s="832">
        <v>1</v>
      </c>
      <c r="M157" s="832">
        <v>1920</v>
      </c>
      <c r="N157" s="832">
        <v>1</v>
      </c>
      <c r="O157" s="832">
        <v>1925</v>
      </c>
      <c r="P157" s="820">
        <v>1.0026041666666667</v>
      </c>
      <c r="Q157" s="833">
        <v>1925</v>
      </c>
    </row>
    <row r="158" spans="1:17" ht="14.45" customHeight="1" x14ac:dyDescent="0.2">
      <c r="A158" s="814" t="s">
        <v>1702</v>
      </c>
      <c r="B158" s="815" t="s">
        <v>1513</v>
      </c>
      <c r="C158" s="815" t="s">
        <v>1564</v>
      </c>
      <c r="D158" s="815" t="s">
        <v>1591</v>
      </c>
      <c r="E158" s="815" t="s">
        <v>1592</v>
      </c>
      <c r="F158" s="832"/>
      <c r="G158" s="832"/>
      <c r="H158" s="832"/>
      <c r="I158" s="832"/>
      <c r="J158" s="832"/>
      <c r="K158" s="832"/>
      <c r="L158" s="832"/>
      <c r="M158" s="832"/>
      <c r="N158" s="832">
        <v>3</v>
      </c>
      <c r="O158" s="832">
        <v>2166</v>
      </c>
      <c r="P158" s="820"/>
      <c r="Q158" s="833">
        <v>722</v>
      </c>
    </row>
    <row r="159" spans="1:17" ht="14.45" customHeight="1" x14ac:dyDescent="0.2">
      <c r="A159" s="814" t="s">
        <v>1702</v>
      </c>
      <c r="B159" s="815" t="s">
        <v>1513</v>
      </c>
      <c r="C159" s="815" t="s">
        <v>1564</v>
      </c>
      <c r="D159" s="815" t="s">
        <v>1595</v>
      </c>
      <c r="E159" s="815" t="s">
        <v>1596</v>
      </c>
      <c r="F159" s="832">
        <v>4</v>
      </c>
      <c r="G159" s="832">
        <v>7304</v>
      </c>
      <c r="H159" s="832">
        <v>1.9945385035499728</v>
      </c>
      <c r="I159" s="832">
        <v>1826</v>
      </c>
      <c r="J159" s="832">
        <v>2</v>
      </c>
      <c r="K159" s="832">
        <v>3662</v>
      </c>
      <c r="L159" s="832">
        <v>1</v>
      </c>
      <c r="M159" s="832">
        <v>1831</v>
      </c>
      <c r="N159" s="832">
        <v>3</v>
      </c>
      <c r="O159" s="832">
        <v>5505</v>
      </c>
      <c r="P159" s="820">
        <v>1.5032768978700164</v>
      </c>
      <c r="Q159" s="833">
        <v>1835</v>
      </c>
    </row>
    <row r="160" spans="1:17" ht="14.45" customHeight="1" x14ac:dyDescent="0.2">
      <c r="A160" s="814" t="s">
        <v>1702</v>
      </c>
      <c r="B160" s="815" t="s">
        <v>1513</v>
      </c>
      <c r="C160" s="815" t="s">
        <v>1564</v>
      </c>
      <c r="D160" s="815" t="s">
        <v>1599</v>
      </c>
      <c r="E160" s="815" t="s">
        <v>1600</v>
      </c>
      <c r="F160" s="832"/>
      <c r="G160" s="832"/>
      <c r="H160" s="832"/>
      <c r="I160" s="832"/>
      <c r="J160" s="832"/>
      <c r="K160" s="832"/>
      <c r="L160" s="832"/>
      <c r="M160" s="832"/>
      <c r="N160" s="832">
        <v>1</v>
      </c>
      <c r="O160" s="832">
        <v>3543</v>
      </c>
      <c r="P160" s="820"/>
      <c r="Q160" s="833">
        <v>3543</v>
      </c>
    </row>
    <row r="161" spans="1:17" ht="14.45" customHeight="1" x14ac:dyDescent="0.2">
      <c r="A161" s="814" t="s">
        <v>1702</v>
      </c>
      <c r="B161" s="815" t="s">
        <v>1513</v>
      </c>
      <c r="C161" s="815" t="s">
        <v>1564</v>
      </c>
      <c r="D161" s="815" t="s">
        <v>1657</v>
      </c>
      <c r="E161" s="815" t="s">
        <v>1658</v>
      </c>
      <c r="F161" s="832"/>
      <c r="G161" s="832"/>
      <c r="H161" s="832"/>
      <c r="I161" s="832"/>
      <c r="J161" s="832"/>
      <c r="K161" s="832"/>
      <c r="L161" s="832"/>
      <c r="M161" s="832"/>
      <c r="N161" s="832">
        <v>3</v>
      </c>
      <c r="O161" s="832">
        <v>43563</v>
      </c>
      <c r="P161" s="820"/>
      <c r="Q161" s="833">
        <v>14521</v>
      </c>
    </row>
    <row r="162" spans="1:17" ht="14.45" customHeight="1" x14ac:dyDescent="0.2">
      <c r="A162" s="814" t="s">
        <v>1702</v>
      </c>
      <c r="B162" s="815" t="s">
        <v>1513</v>
      </c>
      <c r="C162" s="815" t="s">
        <v>1564</v>
      </c>
      <c r="D162" s="815" t="s">
        <v>1611</v>
      </c>
      <c r="E162" s="815" t="s">
        <v>1612</v>
      </c>
      <c r="F162" s="832">
        <v>2</v>
      </c>
      <c r="G162" s="832">
        <v>2686</v>
      </c>
      <c r="H162" s="832">
        <v>1.994060876020787</v>
      </c>
      <c r="I162" s="832">
        <v>1343</v>
      </c>
      <c r="J162" s="832">
        <v>1</v>
      </c>
      <c r="K162" s="832">
        <v>1347</v>
      </c>
      <c r="L162" s="832">
        <v>1</v>
      </c>
      <c r="M162" s="832">
        <v>1347</v>
      </c>
      <c r="N162" s="832">
        <v>1</v>
      </c>
      <c r="O162" s="832">
        <v>1351</v>
      </c>
      <c r="P162" s="820">
        <v>1.0029695619896066</v>
      </c>
      <c r="Q162" s="833">
        <v>1351</v>
      </c>
    </row>
    <row r="163" spans="1:17" ht="14.45" customHeight="1" x14ac:dyDescent="0.2">
      <c r="A163" s="814" t="s">
        <v>1702</v>
      </c>
      <c r="B163" s="815" t="s">
        <v>1513</v>
      </c>
      <c r="C163" s="815" t="s">
        <v>1564</v>
      </c>
      <c r="D163" s="815" t="s">
        <v>1625</v>
      </c>
      <c r="E163" s="815" t="s">
        <v>1626</v>
      </c>
      <c r="F163" s="832"/>
      <c r="G163" s="832"/>
      <c r="H163" s="832"/>
      <c r="I163" s="832"/>
      <c r="J163" s="832">
        <v>2</v>
      </c>
      <c r="K163" s="832">
        <v>1054</v>
      </c>
      <c r="L163" s="832">
        <v>1</v>
      </c>
      <c r="M163" s="832">
        <v>527</v>
      </c>
      <c r="N163" s="832">
        <v>1</v>
      </c>
      <c r="O163" s="832">
        <v>529</v>
      </c>
      <c r="P163" s="820">
        <v>0.50189753320683117</v>
      </c>
      <c r="Q163" s="833">
        <v>529</v>
      </c>
    </row>
    <row r="164" spans="1:17" ht="14.45" customHeight="1" x14ac:dyDescent="0.2">
      <c r="A164" s="814" t="s">
        <v>1703</v>
      </c>
      <c r="B164" s="815" t="s">
        <v>1513</v>
      </c>
      <c r="C164" s="815" t="s">
        <v>1514</v>
      </c>
      <c r="D164" s="815" t="s">
        <v>1645</v>
      </c>
      <c r="E164" s="815" t="s">
        <v>1646</v>
      </c>
      <c r="F164" s="832">
        <v>0.45</v>
      </c>
      <c r="G164" s="832">
        <v>818.57</v>
      </c>
      <c r="H164" s="832"/>
      <c r="I164" s="832">
        <v>1819.0444444444445</v>
      </c>
      <c r="J164" s="832"/>
      <c r="K164" s="832"/>
      <c r="L164" s="832"/>
      <c r="M164" s="832"/>
      <c r="N164" s="832"/>
      <c r="O164" s="832"/>
      <c r="P164" s="820"/>
      <c r="Q164" s="833"/>
    </row>
    <row r="165" spans="1:17" ht="14.45" customHeight="1" x14ac:dyDescent="0.2">
      <c r="A165" s="814" t="s">
        <v>1703</v>
      </c>
      <c r="B165" s="815" t="s">
        <v>1513</v>
      </c>
      <c r="C165" s="815" t="s">
        <v>1514</v>
      </c>
      <c r="D165" s="815" t="s">
        <v>1649</v>
      </c>
      <c r="E165" s="815" t="s">
        <v>1646</v>
      </c>
      <c r="F165" s="832"/>
      <c r="G165" s="832"/>
      <c r="H165" s="832"/>
      <c r="I165" s="832"/>
      <c r="J165" s="832">
        <v>0.5</v>
      </c>
      <c r="K165" s="832">
        <v>327.76</v>
      </c>
      <c r="L165" s="832">
        <v>1</v>
      </c>
      <c r="M165" s="832">
        <v>655.52</v>
      </c>
      <c r="N165" s="832"/>
      <c r="O165" s="832"/>
      <c r="P165" s="820"/>
      <c r="Q165" s="833"/>
    </row>
    <row r="166" spans="1:17" ht="14.45" customHeight="1" x14ac:dyDescent="0.2">
      <c r="A166" s="814" t="s">
        <v>1703</v>
      </c>
      <c r="B166" s="815" t="s">
        <v>1513</v>
      </c>
      <c r="C166" s="815" t="s">
        <v>1517</v>
      </c>
      <c r="D166" s="815" t="s">
        <v>1538</v>
      </c>
      <c r="E166" s="815" t="s">
        <v>1539</v>
      </c>
      <c r="F166" s="832"/>
      <c r="G166" s="832"/>
      <c r="H166" s="832"/>
      <c r="I166" s="832"/>
      <c r="J166" s="832"/>
      <c r="K166" s="832"/>
      <c r="L166" s="832"/>
      <c r="M166" s="832"/>
      <c r="N166" s="832">
        <v>500</v>
      </c>
      <c r="O166" s="832">
        <v>10030</v>
      </c>
      <c r="P166" s="820"/>
      <c r="Q166" s="833">
        <v>20.059999999999999</v>
      </c>
    </row>
    <row r="167" spans="1:17" ht="14.45" customHeight="1" x14ac:dyDescent="0.2">
      <c r="A167" s="814" t="s">
        <v>1703</v>
      </c>
      <c r="B167" s="815" t="s">
        <v>1513</v>
      </c>
      <c r="C167" s="815" t="s">
        <v>1517</v>
      </c>
      <c r="D167" s="815" t="s">
        <v>1546</v>
      </c>
      <c r="E167" s="815" t="s">
        <v>1547</v>
      </c>
      <c r="F167" s="832"/>
      <c r="G167" s="832"/>
      <c r="H167" s="832"/>
      <c r="I167" s="832"/>
      <c r="J167" s="832"/>
      <c r="K167" s="832"/>
      <c r="L167" s="832"/>
      <c r="M167" s="832"/>
      <c r="N167" s="832">
        <v>830</v>
      </c>
      <c r="O167" s="832">
        <v>3037.8</v>
      </c>
      <c r="P167" s="820"/>
      <c r="Q167" s="833">
        <v>3.66</v>
      </c>
    </row>
    <row r="168" spans="1:17" ht="14.45" customHeight="1" x14ac:dyDescent="0.2">
      <c r="A168" s="814" t="s">
        <v>1703</v>
      </c>
      <c r="B168" s="815" t="s">
        <v>1513</v>
      </c>
      <c r="C168" s="815" t="s">
        <v>1517</v>
      </c>
      <c r="D168" s="815" t="s">
        <v>1651</v>
      </c>
      <c r="E168" s="815" t="s">
        <v>1652</v>
      </c>
      <c r="F168" s="832">
        <v>196</v>
      </c>
      <c r="G168" s="832">
        <v>6701.24</v>
      </c>
      <c r="H168" s="832">
        <v>0.97148424022244328</v>
      </c>
      <c r="I168" s="832">
        <v>34.19</v>
      </c>
      <c r="J168" s="832">
        <v>203</v>
      </c>
      <c r="K168" s="832">
        <v>6897.94</v>
      </c>
      <c r="L168" s="832">
        <v>1</v>
      </c>
      <c r="M168" s="832">
        <v>33.979999999999997</v>
      </c>
      <c r="N168" s="832">
        <v>242</v>
      </c>
      <c r="O168" s="832">
        <v>8259.4599999999991</v>
      </c>
      <c r="P168" s="820">
        <v>1.1973806672716782</v>
      </c>
      <c r="Q168" s="833">
        <v>34.129999999999995</v>
      </c>
    </row>
    <row r="169" spans="1:17" ht="14.45" customHeight="1" x14ac:dyDescent="0.2">
      <c r="A169" s="814" t="s">
        <v>1703</v>
      </c>
      <c r="B169" s="815" t="s">
        <v>1513</v>
      </c>
      <c r="C169" s="815" t="s">
        <v>1564</v>
      </c>
      <c r="D169" s="815" t="s">
        <v>1595</v>
      </c>
      <c r="E169" s="815" t="s">
        <v>1596</v>
      </c>
      <c r="F169" s="832"/>
      <c r="G169" s="832"/>
      <c r="H169" s="832"/>
      <c r="I169" s="832"/>
      <c r="J169" s="832"/>
      <c r="K169" s="832"/>
      <c r="L169" s="832"/>
      <c r="M169" s="832"/>
      <c r="N169" s="832">
        <v>4</v>
      </c>
      <c r="O169" s="832">
        <v>7340</v>
      </c>
      <c r="P169" s="820"/>
      <c r="Q169" s="833">
        <v>1835</v>
      </c>
    </row>
    <row r="170" spans="1:17" ht="14.45" customHeight="1" x14ac:dyDescent="0.2">
      <c r="A170" s="814" t="s">
        <v>1703</v>
      </c>
      <c r="B170" s="815" t="s">
        <v>1513</v>
      </c>
      <c r="C170" s="815" t="s">
        <v>1564</v>
      </c>
      <c r="D170" s="815" t="s">
        <v>1597</v>
      </c>
      <c r="E170" s="815" t="s">
        <v>1598</v>
      </c>
      <c r="F170" s="832"/>
      <c r="G170" s="832"/>
      <c r="H170" s="832"/>
      <c r="I170" s="832"/>
      <c r="J170" s="832"/>
      <c r="K170" s="832"/>
      <c r="L170" s="832"/>
      <c r="M170" s="832"/>
      <c r="N170" s="832">
        <v>1</v>
      </c>
      <c r="O170" s="832">
        <v>433</v>
      </c>
      <c r="P170" s="820"/>
      <c r="Q170" s="833">
        <v>433</v>
      </c>
    </row>
    <row r="171" spans="1:17" ht="14.45" customHeight="1" x14ac:dyDescent="0.2">
      <c r="A171" s="814" t="s">
        <v>1703</v>
      </c>
      <c r="B171" s="815" t="s">
        <v>1513</v>
      </c>
      <c r="C171" s="815" t="s">
        <v>1564</v>
      </c>
      <c r="D171" s="815" t="s">
        <v>1657</v>
      </c>
      <c r="E171" s="815" t="s">
        <v>1658</v>
      </c>
      <c r="F171" s="832">
        <v>1</v>
      </c>
      <c r="G171" s="832">
        <v>14509</v>
      </c>
      <c r="H171" s="832">
        <v>0.99958663451601792</v>
      </c>
      <c r="I171" s="832">
        <v>14509</v>
      </c>
      <c r="J171" s="832">
        <v>1</v>
      </c>
      <c r="K171" s="832">
        <v>14515</v>
      </c>
      <c r="L171" s="832">
        <v>1</v>
      </c>
      <c r="M171" s="832">
        <v>14515</v>
      </c>
      <c r="N171" s="832">
        <v>1</v>
      </c>
      <c r="O171" s="832">
        <v>14521</v>
      </c>
      <c r="P171" s="820">
        <v>1.0004133654839822</v>
      </c>
      <c r="Q171" s="833">
        <v>14521</v>
      </c>
    </row>
    <row r="172" spans="1:17" ht="14.45" customHeight="1" x14ac:dyDescent="0.2">
      <c r="A172" s="814" t="s">
        <v>1703</v>
      </c>
      <c r="B172" s="815" t="s">
        <v>1513</v>
      </c>
      <c r="C172" s="815" t="s">
        <v>1564</v>
      </c>
      <c r="D172" s="815" t="s">
        <v>1603</v>
      </c>
      <c r="E172" s="815" t="s">
        <v>1604</v>
      </c>
      <c r="F172" s="832">
        <v>1</v>
      </c>
      <c r="G172" s="832">
        <v>33.33</v>
      </c>
      <c r="H172" s="832"/>
      <c r="I172" s="832">
        <v>33.33</v>
      </c>
      <c r="J172" s="832"/>
      <c r="K172" s="832"/>
      <c r="L172" s="832"/>
      <c r="M172" s="832"/>
      <c r="N172" s="832"/>
      <c r="O172" s="832"/>
      <c r="P172" s="820"/>
      <c r="Q172" s="833"/>
    </row>
    <row r="173" spans="1:17" ht="14.45" customHeight="1" x14ac:dyDescent="0.2">
      <c r="A173" s="814" t="s">
        <v>1703</v>
      </c>
      <c r="B173" s="815" t="s">
        <v>1513</v>
      </c>
      <c r="C173" s="815" t="s">
        <v>1564</v>
      </c>
      <c r="D173" s="815" t="s">
        <v>1611</v>
      </c>
      <c r="E173" s="815" t="s">
        <v>1612</v>
      </c>
      <c r="F173" s="832"/>
      <c r="G173" s="832"/>
      <c r="H173" s="832"/>
      <c r="I173" s="832"/>
      <c r="J173" s="832"/>
      <c r="K173" s="832"/>
      <c r="L173" s="832"/>
      <c r="M173" s="832"/>
      <c r="N173" s="832">
        <v>1</v>
      </c>
      <c r="O173" s="832">
        <v>1351</v>
      </c>
      <c r="P173" s="820"/>
      <c r="Q173" s="833">
        <v>1351</v>
      </c>
    </row>
    <row r="174" spans="1:17" ht="14.45" customHeight="1" x14ac:dyDescent="0.2">
      <c r="A174" s="814" t="s">
        <v>1703</v>
      </c>
      <c r="B174" s="815" t="s">
        <v>1513</v>
      </c>
      <c r="C174" s="815" t="s">
        <v>1564</v>
      </c>
      <c r="D174" s="815" t="s">
        <v>1615</v>
      </c>
      <c r="E174" s="815" t="s">
        <v>1616</v>
      </c>
      <c r="F174" s="832"/>
      <c r="G174" s="832"/>
      <c r="H174" s="832"/>
      <c r="I174" s="832"/>
      <c r="J174" s="832"/>
      <c r="K174" s="832"/>
      <c r="L174" s="832"/>
      <c r="M174" s="832"/>
      <c r="N174" s="832">
        <v>1</v>
      </c>
      <c r="O174" s="832">
        <v>2351</v>
      </c>
      <c r="P174" s="820"/>
      <c r="Q174" s="833">
        <v>2351</v>
      </c>
    </row>
    <row r="175" spans="1:17" ht="14.45" customHeight="1" x14ac:dyDescent="0.2">
      <c r="A175" s="814" t="s">
        <v>1703</v>
      </c>
      <c r="B175" s="815" t="s">
        <v>1513</v>
      </c>
      <c r="C175" s="815" t="s">
        <v>1564</v>
      </c>
      <c r="D175" s="815" t="s">
        <v>1704</v>
      </c>
      <c r="E175" s="815" t="s">
        <v>1705</v>
      </c>
      <c r="F175" s="832">
        <v>2</v>
      </c>
      <c r="G175" s="832">
        <v>1404</v>
      </c>
      <c r="H175" s="832">
        <v>0.66195190947666194</v>
      </c>
      <c r="I175" s="832">
        <v>702</v>
      </c>
      <c r="J175" s="832">
        <v>3</v>
      </c>
      <c r="K175" s="832">
        <v>2121</v>
      </c>
      <c r="L175" s="832">
        <v>1</v>
      </c>
      <c r="M175" s="832">
        <v>707</v>
      </c>
      <c r="N175" s="832"/>
      <c r="O175" s="832"/>
      <c r="P175" s="820"/>
      <c r="Q175" s="833"/>
    </row>
    <row r="176" spans="1:17" ht="14.45" customHeight="1" x14ac:dyDescent="0.2">
      <c r="A176" s="814" t="s">
        <v>1703</v>
      </c>
      <c r="B176" s="815" t="s">
        <v>1513</v>
      </c>
      <c r="C176" s="815" t="s">
        <v>1564</v>
      </c>
      <c r="D176" s="815" t="s">
        <v>1633</v>
      </c>
      <c r="E176" s="815" t="s">
        <v>1634</v>
      </c>
      <c r="F176" s="832"/>
      <c r="G176" s="832"/>
      <c r="H176" s="832"/>
      <c r="I176" s="832"/>
      <c r="J176" s="832"/>
      <c r="K176" s="832"/>
      <c r="L176" s="832"/>
      <c r="M176" s="832"/>
      <c r="N176" s="832">
        <v>1</v>
      </c>
      <c r="O176" s="832">
        <v>724</v>
      </c>
      <c r="P176" s="820"/>
      <c r="Q176" s="833">
        <v>724</v>
      </c>
    </row>
    <row r="177" spans="1:17" ht="14.45" customHeight="1" x14ac:dyDescent="0.2">
      <c r="A177" s="814" t="s">
        <v>1706</v>
      </c>
      <c r="B177" s="815" t="s">
        <v>1513</v>
      </c>
      <c r="C177" s="815" t="s">
        <v>1514</v>
      </c>
      <c r="D177" s="815" t="s">
        <v>1645</v>
      </c>
      <c r="E177" s="815" t="s">
        <v>1646</v>
      </c>
      <c r="F177" s="832">
        <v>3.7499999999999996</v>
      </c>
      <c r="G177" s="832">
        <v>6821.42</v>
      </c>
      <c r="H177" s="832">
        <v>7.5000219896208993</v>
      </c>
      <c r="I177" s="832">
        <v>1819.0453333333335</v>
      </c>
      <c r="J177" s="832">
        <v>0.5</v>
      </c>
      <c r="K177" s="832">
        <v>909.52</v>
      </c>
      <c r="L177" s="832">
        <v>1</v>
      </c>
      <c r="M177" s="832">
        <v>1819.04</v>
      </c>
      <c r="N177" s="832"/>
      <c r="O177" s="832"/>
      <c r="P177" s="820"/>
      <c r="Q177" s="833"/>
    </row>
    <row r="178" spans="1:17" ht="14.45" customHeight="1" x14ac:dyDescent="0.2">
      <c r="A178" s="814" t="s">
        <v>1706</v>
      </c>
      <c r="B178" s="815" t="s">
        <v>1513</v>
      </c>
      <c r="C178" s="815" t="s">
        <v>1514</v>
      </c>
      <c r="D178" s="815" t="s">
        <v>1649</v>
      </c>
      <c r="E178" s="815" t="s">
        <v>1646</v>
      </c>
      <c r="F178" s="832"/>
      <c r="G178" s="832"/>
      <c r="H178" s="832"/>
      <c r="I178" s="832"/>
      <c r="J178" s="832">
        <v>2.9</v>
      </c>
      <c r="K178" s="832">
        <v>1901</v>
      </c>
      <c r="L178" s="832">
        <v>1</v>
      </c>
      <c r="M178" s="832">
        <v>655.51724137931035</v>
      </c>
      <c r="N178" s="832"/>
      <c r="O178" s="832"/>
      <c r="P178" s="820"/>
      <c r="Q178" s="833"/>
    </row>
    <row r="179" spans="1:17" ht="14.45" customHeight="1" x14ac:dyDescent="0.2">
      <c r="A179" s="814" t="s">
        <v>1706</v>
      </c>
      <c r="B179" s="815" t="s">
        <v>1513</v>
      </c>
      <c r="C179" s="815" t="s">
        <v>1517</v>
      </c>
      <c r="D179" s="815" t="s">
        <v>1520</v>
      </c>
      <c r="E179" s="815" t="s">
        <v>1521</v>
      </c>
      <c r="F179" s="832"/>
      <c r="G179" s="832"/>
      <c r="H179" s="832"/>
      <c r="I179" s="832"/>
      <c r="J179" s="832">
        <v>190</v>
      </c>
      <c r="K179" s="832">
        <v>505.4</v>
      </c>
      <c r="L179" s="832">
        <v>1</v>
      </c>
      <c r="M179" s="832">
        <v>2.6599999999999997</v>
      </c>
      <c r="N179" s="832"/>
      <c r="O179" s="832"/>
      <c r="P179" s="820"/>
      <c r="Q179" s="833"/>
    </row>
    <row r="180" spans="1:17" ht="14.45" customHeight="1" x14ac:dyDescent="0.2">
      <c r="A180" s="814" t="s">
        <v>1706</v>
      </c>
      <c r="B180" s="815" t="s">
        <v>1513</v>
      </c>
      <c r="C180" s="815" t="s">
        <v>1517</v>
      </c>
      <c r="D180" s="815" t="s">
        <v>1522</v>
      </c>
      <c r="E180" s="815" t="s">
        <v>1523</v>
      </c>
      <c r="F180" s="832">
        <v>3070</v>
      </c>
      <c r="G180" s="832">
        <v>22073.300000000007</v>
      </c>
      <c r="H180" s="832">
        <v>0.41394487498652133</v>
      </c>
      <c r="I180" s="832">
        <v>7.1900000000000022</v>
      </c>
      <c r="J180" s="832">
        <v>7255</v>
      </c>
      <c r="K180" s="832">
        <v>53324.249999999993</v>
      </c>
      <c r="L180" s="832">
        <v>1</v>
      </c>
      <c r="M180" s="832">
        <v>7.3499999999999988</v>
      </c>
      <c r="N180" s="832">
        <v>4149</v>
      </c>
      <c r="O180" s="832">
        <v>29572.45</v>
      </c>
      <c r="P180" s="820">
        <v>0.55457788904672833</v>
      </c>
      <c r="Q180" s="833">
        <v>7.1276090624246811</v>
      </c>
    </row>
    <row r="181" spans="1:17" ht="14.45" customHeight="1" x14ac:dyDescent="0.2">
      <c r="A181" s="814" t="s">
        <v>1706</v>
      </c>
      <c r="B181" s="815" t="s">
        <v>1513</v>
      </c>
      <c r="C181" s="815" t="s">
        <v>1517</v>
      </c>
      <c r="D181" s="815" t="s">
        <v>1526</v>
      </c>
      <c r="E181" s="815" t="s">
        <v>1527</v>
      </c>
      <c r="F181" s="832">
        <v>1575</v>
      </c>
      <c r="G181" s="832">
        <v>8394.75</v>
      </c>
      <c r="H181" s="832">
        <v>0.79474741048529796</v>
      </c>
      <c r="I181" s="832">
        <v>5.33</v>
      </c>
      <c r="J181" s="832">
        <v>1967</v>
      </c>
      <c r="K181" s="832">
        <v>10562.789999999999</v>
      </c>
      <c r="L181" s="832">
        <v>1</v>
      </c>
      <c r="M181" s="832">
        <v>5.3699999999999992</v>
      </c>
      <c r="N181" s="832">
        <v>343</v>
      </c>
      <c r="O181" s="832">
        <v>1773.31</v>
      </c>
      <c r="P181" s="820">
        <v>0.16788272795350473</v>
      </c>
      <c r="Q181" s="833">
        <v>5.17</v>
      </c>
    </row>
    <row r="182" spans="1:17" ht="14.45" customHeight="1" x14ac:dyDescent="0.2">
      <c r="A182" s="814" t="s">
        <v>1706</v>
      </c>
      <c r="B182" s="815" t="s">
        <v>1513</v>
      </c>
      <c r="C182" s="815" t="s">
        <v>1517</v>
      </c>
      <c r="D182" s="815" t="s">
        <v>1530</v>
      </c>
      <c r="E182" s="815" t="s">
        <v>1531</v>
      </c>
      <c r="F182" s="832"/>
      <c r="G182" s="832"/>
      <c r="H182" s="832"/>
      <c r="I182" s="832"/>
      <c r="J182" s="832">
        <v>482</v>
      </c>
      <c r="K182" s="832">
        <v>4530.8</v>
      </c>
      <c r="L182" s="832">
        <v>1</v>
      </c>
      <c r="M182" s="832">
        <v>9.4</v>
      </c>
      <c r="N182" s="832"/>
      <c r="O182" s="832"/>
      <c r="P182" s="820"/>
      <c r="Q182" s="833"/>
    </row>
    <row r="183" spans="1:17" ht="14.45" customHeight="1" x14ac:dyDescent="0.2">
      <c r="A183" s="814" t="s">
        <v>1706</v>
      </c>
      <c r="B183" s="815" t="s">
        <v>1513</v>
      </c>
      <c r="C183" s="815" t="s">
        <v>1517</v>
      </c>
      <c r="D183" s="815" t="s">
        <v>1538</v>
      </c>
      <c r="E183" s="815" t="s">
        <v>1539</v>
      </c>
      <c r="F183" s="832">
        <v>520</v>
      </c>
      <c r="G183" s="832">
        <v>10868</v>
      </c>
      <c r="H183" s="832"/>
      <c r="I183" s="832">
        <v>20.9</v>
      </c>
      <c r="J183" s="832"/>
      <c r="K183" s="832"/>
      <c r="L183" s="832"/>
      <c r="M183" s="832"/>
      <c r="N183" s="832">
        <v>550</v>
      </c>
      <c r="O183" s="832">
        <v>11033</v>
      </c>
      <c r="P183" s="820"/>
      <c r="Q183" s="833">
        <v>20.059999999999999</v>
      </c>
    </row>
    <row r="184" spans="1:17" ht="14.45" customHeight="1" x14ac:dyDescent="0.2">
      <c r="A184" s="814" t="s">
        <v>1706</v>
      </c>
      <c r="B184" s="815" t="s">
        <v>1513</v>
      </c>
      <c r="C184" s="815" t="s">
        <v>1517</v>
      </c>
      <c r="D184" s="815" t="s">
        <v>1542</v>
      </c>
      <c r="E184" s="815" t="s">
        <v>1543</v>
      </c>
      <c r="F184" s="832">
        <v>14</v>
      </c>
      <c r="G184" s="832">
        <v>28390.46</v>
      </c>
      <c r="H184" s="832">
        <v>0.57844884091040127</v>
      </c>
      <c r="I184" s="832">
        <v>2027.8899999999999</v>
      </c>
      <c r="J184" s="832">
        <v>27</v>
      </c>
      <c r="K184" s="832">
        <v>49080.330000000009</v>
      </c>
      <c r="L184" s="832">
        <v>1</v>
      </c>
      <c r="M184" s="832">
        <v>1817.7900000000004</v>
      </c>
      <c r="N184" s="832">
        <v>15</v>
      </c>
      <c r="O184" s="832">
        <v>27684.240000000002</v>
      </c>
      <c r="P184" s="820">
        <v>0.56405977710418809</v>
      </c>
      <c r="Q184" s="833">
        <v>1845.6160000000002</v>
      </c>
    </row>
    <row r="185" spans="1:17" ht="14.45" customHeight="1" x14ac:dyDescent="0.2">
      <c r="A185" s="814" t="s">
        <v>1706</v>
      </c>
      <c r="B185" s="815" t="s">
        <v>1513</v>
      </c>
      <c r="C185" s="815" t="s">
        <v>1517</v>
      </c>
      <c r="D185" s="815" t="s">
        <v>1546</v>
      </c>
      <c r="E185" s="815" t="s">
        <v>1547</v>
      </c>
      <c r="F185" s="832">
        <v>4089</v>
      </c>
      <c r="G185" s="832">
        <v>15333.75</v>
      </c>
      <c r="H185" s="832">
        <v>1.2484205195676457</v>
      </c>
      <c r="I185" s="832">
        <v>3.75</v>
      </c>
      <c r="J185" s="832">
        <v>3182</v>
      </c>
      <c r="K185" s="832">
        <v>12282.52</v>
      </c>
      <c r="L185" s="832">
        <v>1</v>
      </c>
      <c r="M185" s="832">
        <v>3.8600000000000003</v>
      </c>
      <c r="N185" s="832">
        <v>2241</v>
      </c>
      <c r="O185" s="832">
        <v>8202.06</v>
      </c>
      <c r="P185" s="820">
        <v>0.66778315850493219</v>
      </c>
      <c r="Q185" s="833">
        <v>3.6599999999999997</v>
      </c>
    </row>
    <row r="186" spans="1:17" ht="14.45" customHeight="1" x14ac:dyDescent="0.2">
      <c r="A186" s="814" t="s">
        <v>1706</v>
      </c>
      <c r="B186" s="815" t="s">
        <v>1513</v>
      </c>
      <c r="C186" s="815" t="s">
        <v>1517</v>
      </c>
      <c r="D186" s="815" t="s">
        <v>1651</v>
      </c>
      <c r="E186" s="815" t="s">
        <v>1652</v>
      </c>
      <c r="F186" s="832">
        <v>2413</v>
      </c>
      <c r="G186" s="832">
        <v>82500.47</v>
      </c>
      <c r="H186" s="832">
        <v>0.99790899944286759</v>
      </c>
      <c r="I186" s="832">
        <v>34.19</v>
      </c>
      <c r="J186" s="832">
        <v>2433</v>
      </c>
      <c r="K186" s="832">
        <v>82673.34</v>
      </c>
      <c r="L186" s="832">
        <v>1</v>
      </c>
      <c r="M186" s="832">
        <v>33.979999999999997</v>
      </c>
      <c r="N186" s="832">
        <v>1678</v>
      </c>
      <c r="O186" s="832">
        <v>57267.58</v>
      </c>
      <c r="P186" s="820">
        <v>0.69269706534174147</v>
      </c>
      <c r="Q186" s="833">
        <v>34.128474374255063</v>
      </c>
    </row>
    <row r="187" spans="1:17" ht="14.45" customHeight="1" x14ac:dyDescent="0.2">
      <c r="A187" s="814" t="s">
        <v>1706</v>
      </c>
      <c r="B187" s="815" t="s">
        <v>1513</v>
      </c>
      <c r="C187" s="815" t="s">
        <v>1564</v>
      </c>
      <c r="D187" s="815" t="s">
        <v>1567</v>
      </c>
      <c r="E187" s="815" t="s">
        <v>1568</v>
      </c>
      <c r="F187" s="832"/>
      <c r="G187" s="832"/>
      <c r="H187" s="832"/>
      <c r="I187" s="832"/>
      <c r="J187" s="832">
        <v>1</v>
      </c>
      <c r="K187" s="832">
        <v>447</v>
      </c>
      <c r="L187" s="832">
        <v>1</v>
      </c>
      <c r="M187" s="832">
        <v>447</v>
      </c>
      <c r="N187" s="832"/>
      <c r="O187" s="832"/>
      <c r="P187" s="820"/>
      <c r="Q187" s="833"/>
    </row>
    <row r="188" spans="1:17" ht="14.45" customHeight="1" x14ac:dyDescent="0.2">
      <c r="A188" s="814" t="s">
        <v>1706</v>
      </c>
      <c r="B188" s="815" t="s">
        <v>1513</v>
      </c>
      <c r="C188" s="815" t="s">
        <v>1564</v>
      </c>
      <c r="D188" s="815" t="s">
        <v>1585</v>
      </c>
      <c r="E188" s="815" t="s">
        <v>1586</v>
      </c>
      <c r="F188" s="832"/>
      <c r="G188" s="832"/>
      <c r="H188" s="832"/>
      <c r="I188" s="832"/>
      <c r="J188" s="832">
        <v>3</v>
      </c>
      <c r="K188" s="832">
        <v>5760</v>
      </c>
      <c r="L188" s="832">
        <v>1</v>
      </c>
      <c r="M188" s="832">
        <v>1920</v>
      </c>
      <c r="N188" s="832"/>
      <c r="O188" s="832"/>
      <c r="P188" s="820"/>
      <c r="Q188" s="833"/>
    </row>
    <row r="189" spans="1:17" ht="14.45" customHeight="1" x14ac:dyDescent="0.2">
      <c r="A189" s="814" t="s">
        <v>1706</v>
      </c>
      <c r="B189" s="815" t="s">
        <v>1513</v>
      </c>
      <c r="C189" s="815" t="s">
        <v>1564</v>
      </c>
      <c r="D189" s="815" t="s">
        <v>1589</v>
      </c>
      <c r="E189" s="815" t="s">
        <v>1590</v>
      </c>
      <c r="F189" s="832">
        <v>14</v>
      </c>
      <c r="G189" s="832">
        <v>9548</v>
      </c>
      <c r="H189" s="832">
        <v>0.53610331274564849</v>
      </c>
      <c r="I189" s="832">
        <v>682</v>
      </c>
      <c r="J189" s="832">
        <v>26</v>
      </c>
      <c r="K189" s="832">
        <v>17810</v>
      </c>
      <c r="L189" s="832">
        <v>1</v>
      </c>
      <c r="M189" s="832">
        <v>685</v>
      </c>
      <c r="N189" s="832">
        <v>15</v>
      </c>
      <c r="O189" s="832">
        <v>10305</v>
      </c>
      <c r="P189" s="820">
        <v>0.5786075238629983</v>
      </c>
      <c r="Q189" s="833">
        <v>687</v>
      </c>
    </row>
    <row r="190" spans="1:17" ht="14.45" customHeight="1" x14ac:dyDescent="0.2">
      <c r="A190" s="814" t="s">
        <v>1706</v>
      </c>
      <c r="B190" s="815" t="s">
        <v>1513</v>
      </c>
      <c r="C190" s="815" t="s">
        <v>1564</v>
      </c>
      <c r="D190" s="815" t="s">
        <v>1595</v>
      </c>
      <c r="E190" s="815" t="s">
        <v>1596</v>
      </c>
      <c r="F190" s="832">
        <v>28</v>
      </c>
      <c r="G190" s="832">
        <v>51128</v>
      </c>
      <c r="H190" s="832">
        <v>0.43630529765155651</v>
      </c>
      <c r="I190" s="832">
        <v>1826</v>
      </c>
      <c r="J190" s="832">
        <v>64</v>
      </c>
      <c r="K190" s="832">
        <v>117184</v>
      </c>
      <c r="L190" s="832">
        <v>1</v>
      </c>
      <c r="M190" s="832">
        <v>1831</v>
      </c>
      <c r="N190" s="832">
        <v>45</v>
      </c>
      <c r="O190" s="832">
        <v>82575</v>
      </c>
      <c r="P190" s="820">
        <v>0.70466104587657019</v>
      </c>
      <c r="Q190" s="833">
        <v>1835</v>
      </c>
    </row>
    <row r="191" spans="1:17" ht="14.45" customHeight="1" x14ac:dyDescent="0.2">
      <c r="A191" s="814" t="s">
        <v>1706</v>
      </c>
      <c r="B191" s="815" t="s">
        <v>1513</v>
      </c>
      <c r="C191" s="815" t="s">
        <v>1564</v>
      </c>
      <c r="D191" s="815" t="s">
        <v>1597</v>
      </c>
      <c r="E191" s="815" t="s">
        <v>1598</v>
      </c>
      <c r="F191" s="832">
        <v>4</v>
      </c>
      <c r="G191" s="832">
        <v>1720</v>
      </c>
      <c r="H191" s="832">
        <v>0.79814385150812062</v>
      </c>
      <c r="I191" s="832">
        <v>430</v>
      </c>
      <c r="J191" s="832">
        <v>5</v>
      </c>
      <c r="K191" s="832">
        <v>2155</v>
      </c>
      <c r="L191" s="832">
        <v>1</v>
      </c>
      <c r="M191" s="832">
        <v>431</v>
      </c>
      <c r="N191" s="832">
        <v>3</v>
      </c>
      <c r="O191" s="832">
        <v>1299</v>
      </c>
      <c r="P191" s="820">
        <v>0.60278422273781906</v>
      </c>
      <c r="Q191" s="833">
        <v>433</v>
      </c>
    </row>
    <row r="192" spans="1:17" ht="14.45" customHeight="1" x14ac:dyDescent="0.2">
      <c r="A192" s="814" t="s">
        <v>1706</v>
      </c>
      <c r="B192" s="815" t="s">
        <v>1513</v>
      </c>
      <c r="C192" s="815" t="s">
        <v>1564</v>
      </c>
      <c r="D192" s="815" t="s">
        <v>1657</v>
      </c>
      <c r="E192" s="815" t="s">
        <v>1658</v>
      </c>
      <c r="F192" s="832">
        <v>9</v>
      </c>
      <c r="G192" s="832">
        <v>130581</v>
      </c>
      <c r="H192" s="832">
        <v>0.99958663451601792</v>
      </c>
      <c r="I192" s="832">
        <v>14509</v>
      </c>
      <c r="J192" s="832">
        <v>9</v>
      </c>
      <c r="K192" s="832">
        <v>130635</v>
      </c>
      <c r="L192" s="832">
        <v>1</v>
      </c>
      <c r="M192" s="832">
        <v>14515</v>
      </c>
      <c r="N192" s="832">
        <v>7</v>
      </c>
      <c r="O192" s="832">
        <v>101647</v>
      </c>
      <c r="P192" s="820">
        <v>0.77809928426531938</v>
      </c>
      <c r="Q192" s="833">
        <v>14521</v>
      </c>
    </row>
    <row r="193" spans="1:17" ht="14.45" customHeight="1" x14ac:dyDescent="0.2">
      <c r="A193" s="814" t="s">
        <v>1706</v>
      </c>
      <c r="B193" s="815" t="s">
        <v>1513</v>
      </c>
      <c r="C193" s="815" t="s">
        <v>1564</v>
      </c>
      <c r="D193" s="815" t="s">
        <v>1607</v>
      </c>
      <c r="E193" s="815" t="s">
        <v>1608</v>
      </c>
      <c r="F193" s="832">
        <v>1</v>
      </c>
      <c r="G193" s="832">
        <v>611</v>
      </c>
      <c r="H193" s="832"/>
      <c r="I193" s="832">
        <v>611</v>
      </c>
      <c r="J193" s="832"/>
      <c r="K193" s="832"/>
      <c r="L193" s="832"/>
      <c r="M193" s="832"/>
      <c r="N193" s="832"/>
      <c r="O193" s="832"/>
      <c r="P193" s="820"/>
      <c r="Q193" s="833"/>
    </row>
    <row r="194" spans="1:17" ht="14.45" customHeight="1" x14ac:dyDescent="0.2">
      <c r="A194" s="814" t="s">
        <v>1706</v>
      </c>
      <c r="B194" s="815" t="s">
        <v>1513</v>
      </c>
      <c r="C194" s="815" t="s">
        <v>1564</v>
      </c>
      <c r="D194" s="815" t="s">
        <v>1609</v>
      </c>
      <c r="E194" s="815" t="s">
        <v>1610</v>
      </c>
      <c r="F194" s="832"/>
      <c r="G194" s="832"/>
      <c r="H194" s="832"/>
      <c r="I194" s="832"/>
      <c r="J194" s="832">
        <v>1</v>
      </c>
      <c r="K194" s="832">
        <v>438</v>
      </c>
      <c r="L194" s="832">
        <v>1</v>
      </c>
      <c r="M194" s="832">
        <v>438</v>
      </c>
      <c r="N194" s="832"/>
      <c r="O194" s="832"/>
      <c r="P194" s="820"/>
      <c r="Q194" s="833"/>
    </row>
    <row r="195" spans="1:17" ht="14.45" customHeight="1" x14ac:dyDescent="0.2">
      <c r="A195" s="814" t="s">
        <v>1706</v>
      </c>
      <c r="B195" s="815" t="s">
        <v>1513</v>
      </c>
      <c r="C195" s="815" t="s">
        <v>1564</v>
      </c>
      <c r="D195" s="815" t="s">
        <v>1611</v>
      </c>
      <c r="E195" s="815" t="s">
        <v>1612</v>
      </c>
      <c r="F195" s="832">
        <v>6</v>
      </c>
      <c r="G195" s="832">
        <v>8058</v>
      </c>
      <c r="H195" s="832">
        <v>1.1964365256124723</v>
      </c>
      <c r="I195" s="832">
        <v>1343</v>
      </c>
      <c r="J195" s="832">
        <v>5</v>
      </c>
      <c r="K195" s="832">
        <v>6735</v>
      </c>
      <c r="L195" s="832">
        <v>1</v>
      </c>
      <c r="M195" s="832">
        <v>1347</v>
      </c>
      <c r="N195" s="832">
        <v>3</v>
      </c>
      <c r="O195" s="832">
        <v>4053</v>
      </c>
      <c r="P195" s="820">
        <v>0.60178173719376393</v>
      </c>
      <c r="Q195" s="833">
        <v>1351</v>
      </c>
    </row>
    <row r="196" spans="1:17" ht="14.45" customHeight="1" x14ac:dyDescent="0.2">
      <c r="A196" s="814" t="s">
        <v>1706</v>
      </c>
      <c r="B196" s="815" t="s">
        <v>1513</v>
      </c>
      <c r="C196" s="815" t="s">
        <v>1564</v>
      </c>
      <c r="D196" s="815" t="s">
        <v>1613</v>
      </c>
      <c r="E196" s="815" t="s">
        <v>1614</v>
      </c>
      <c r="F196" s="832">
        <v>17</v>
      </c>
      <c r="G196" s="832">
        <v>8670</v>
      </c>
      <c r="H196" s="832">
        <v>0.39380450581395349</v>
      </c>
      <c r="I196" s="832">
        <v>510</v>
      </c>
      <c r="J196" s="832">
        <v>43</v>
      </c>
      <c r="K196" s="832">
        <v>22016</v>
      </c>
      <c r="L196" s="832">
        <v>1</v>
      </c>
      <c r="M196" s="832">
        <v>512</v>
      </c>
      <c r="N196" s="832">
        <v>27</v>
      </c>
      <c r="O196" s="832">
        <v>13878</v>
      </c>
      <c r="P196" s="820">
        <v>0.63035973837209303</v>
      </c>
      <c r="Q196" s="833">
        <v>514</v>
      </c>
    </row>
    <row r="197" spans="1:17" ht="14.45" customHeight="1" x14ac:dyDescent="0.2">
      <c r="A197" s="814" t="s">
        <v>1706</v>
      </c>
      <c r="B197" s="815" t="s">
        <v>1513</v>
      </c>
      <c r="C197" s="815" t="s">
        <v>1564</v>
      </c>
      <c r="D197" s="815" t="s">
        <v>1615</v>
      </c>
      <c r="E197" s="815" t="s">
        <v>1616</v>
      </c>
      <c r="F197" s="832">
        <v>1</v>
      </c>
      <c r="G197" s="832">
        <v>2333</v>
      </c>
      <c r="H197" s="832"/>
      <c r="I197" s="832">
        <v>2333</v>
      </c>
      <c r="J197" s="832"/>
      <c r="K197" s="832"/>
      <c r="L197" s="832"/>
      <c r="M197" s="832"/>
      <c r="N197" s="832">
        <v>1</v>
      </c>
      <c r="O197" s="832">
        <v>2351</v>
      </c>
      <c r="P197" s="820"/>
      <c r="Q197" s="833">
        <v>2351</v>
      </c>
    </row>
    <row r="198" spans="1:17" ht="14.45" customHeight="1" x14ac:dyDescent="0.2">
      <c r="A198" s="814" t="s">
        <v>1706</v>
      </c>
      <c r="B198" s="815" t="s">
        <v>1513</v>
      </c>
      <c r="C198" s="815" t="s">
        <v>1564</v>
      </c>
      <c r="D198" s="815" t="s">
        <v>1633</v>
      </c>
      <c r="E198" s="815" t="s">
        <v>1634</v>
      </c>
      <c r="F198" s="832">
        <v>1</v>
      </c>
      <c r="G198" s="832">
        <v>719</v>
      </c>
      <c r="H198" s="832"/>
      <c r="I198" s="832">
        <v>719</v>
      </c>
      <c r="J198" s="832"/>
      <c r="K198" s="832"/>
      <c r="L198" s="832"/>
      <c r="M198" s="832"/>
      <c r="N198" s="832">
        <v>1</v>
      </c>
      <c r="O198" s="832">
        <v>724</v>
      </c>
      <c r="P198" s="820"/>
      <c r="Q198" s="833">
        <v>724</v>
      </c>
    </row>
    <row r="199" spans="1:17" ht="14.45" customHeight="1" x14ac:dyDescent="0.2">
      <c r="A199" s="814" t="s">
        <v>1707</v>
      </c>
      <c r="B199" s="815" t="s">
        <v>1513</v>
      </c>
      <c r="C199" s="815" t="s">
        <v>1514</v>
      </c>
      <c r="D199" s="815" t="s">
        <v>1645</v>
      </c>
      <c r="E199" s="815" t="s">
        <v>1646</v>
      </c>
      <c r="F199" s="832">
        <v>3.9000000000000004</v>
      </c>
      <c r="G199" s="832">
        <v>7094.26</v>
      </c>
      <c r="H199" s="832"/>
      <c r="I199" s="832">
        <v>1819.0410256410255</v>
      </c>
      <c r="J199" s="832"/>
      <c r="K199" s="832"/>
      <c r="L199" s="832"/>
      <c r="M199" s="832"/>
      <c r="N199" s="832"/>
      <c r="O199" s="832"/>
      <c r="P199" s="820"/>
      <c r="Q199" s="833"/>
    </row>
    <row r="200" spans="1:17" ht="14.45" customHeight="1" x14ac:dyDescent="0.2">
      <c r="A200" s="814" t="s">
        <v>1707</v>
      </c>
      <c r="B200" s="815" t="s">
        <v>1513</v>
      </c>
      <c r="C200" s="815" t="s">
        <v>1514</v>
      </c>
      <c r="D200" s="815" t="s">
        <v>1649</v>
      </c>
      <c r="E200" s="815" t="s">
        <v>1646</v>
      </c>
      <c r="F200" s="832"/>
      <c r="G200" s="832"/>
      <c r="H200" s="832"/>
      <c r="I200" s="832"/>
      <c r="J200" s="832">
        <v>2.75</v>
      </c>
      <c r="K200" s="832">
        <v>1802.68</v>
      </c>
      <c r="L200" s="832">
        <v>1</v>
      </c>
      <c r="M200" s="832">
        <v>655.52</v>
      </c>
      <c r="N200" s="832">
        <v>0.03</v>
      </c>
      <c r="O200" s="832">
        <v>19.670000000000002</v>
      </c>
      <c r="P200" s="820">
        <v>1.0911531719439945E-2</v>
      </c>
      <c r="Q200" s="833">
        <v>655.66666666666674</v>
      </c>
    </row>
    <row r="201" spans="1:17" ht="14.45" customHeight="1" x14ac:dyDescent="0.2">
      <c r="A201" s="814" t="s">
        <v>1707</v>
      </c>
      <c r="B201" s="815" t="s">
        <v>1513</v>
      </c>
      <c r="C201" s="815" t="s">
        <v>1517</v>
      </c>
      <c r="D201" s="815" t="s">
        <v>1522</v>
      </c>
      <c r="E201" s="815" t="s">
        <v>1523</v>
      </c>
      <c r="F201" s="832">
        <v>1710</v>
      </c>
      <c r="G201" s="832">
        <v>12294.900000000001</v>
      </c>
      <c r="H201" s="832">
        <v>2.492959031600718</v>
      </c>
      <c r="I201" s="832">
        <v>7.1900000000000013</v>
      </c>
      <c r="J201" s="832">
        <v>671</v>
      </c>
      <c r="K201" s="832">
        <v>4931.8500000000004</v>
      </c>
      <c r="L201" s="832">
        <v>1</v>
      </c>
      <c r="M201" s="832">
        <v>7.3500000000000005</v>
      </c>
      <c r="N201" s="832">
        <v>470</v>
      </c>
      <c r="O201" s="832">
        <v>3352.35</v>
      </c>
      <c r="P201" s="820">
        <v>0.67973478512120189</v>
      </c>
      <c r="Q201" s="833">
        <v>7.132659574468085</v>
      </c>
    </row>
    <row r="202" spans="1:17" ht="14.45" customHeight="1" x14ac:dyDescent="0.2">
      <c r="A202" s="814" t="s">
        <v>1707</v>
      </c>
      <c r="B202" s="815" t="s">
        <v>1513</v>
      </c>
      <c r="C202" s="815" t="s">
        <v>1517</v>
      </c>
      <c r="D202" s="815" t="s">
        <v>1526</v>
      </c>
      <c r="E202" s="815" t="s">
        <v>1527</v>
      </c>
      <c r="F202" s="832"/>
      <c r="G202" s="832"/>
      <c r="H202" s="832"/>
      <c r="I202" s="832"/>
      <c r="J202" s="832"/>
      <c r="K202" s="832"/>
      <c r="L202" s="832"/>
      <c r="M202" s="832"/>
      <c r="N202" s="832">
        <v>560</v>
      </c>
      <c r="O202" s="832">
        <v>2898</v>
      </c>
      <c r="P202" s="820"/>
      <c r="Q202" s="833">
        <v>5.1749999999999998</v>
      </c>
    </row>
    <row r="203" spans="1:17" ht="14.45" customHeight="1" x14ac:dyDescent="0.2">
      <c r="A203" s="814" t="s">
        <v>1707</v>
      </c>
      <c r="B203" s="815" t="s">
        <v>1513</v>
      </c>
      <c r="C203" s="815" t="s">
        <v>1517</v>
      </c>
      <c r="D203" s="815" t="s">
        <v>1538</v>
      </c>
      <c r="E203" s="815" t="s">
        <v>1539</v>
      </c>
      <c r="F203" s="832">
        <v>935</v>
      </c>
      <c r="G203" s="832">
        <v>19541.5</v>
      </c>
      <c r="H203" s="832">
        <v>0.9844832363535605</v>
      </c>
      <c r="I203" s="832">
        <v>20.9</v>
      </c>
      <c r="J203" s="832">
        <v>990</v>
      </c>
      <c r="K203" s="832">
        <v>19849.5</v>
      </c>
      <c r="L203" s="832">
        <v>1</v>
      </c>
      <c r="M203" s="832">
        <v>20.05</v>
      </c>
      <c r="N203" s="832"/>
      <c r="O203" s="832"/>
      <c r="P203" s="820"/>
      <c r="Q203" s="833"/>
    </row>
    <row r="204" spans="1:17" ht="14.45" customHeight="1" x14ac:dyDescent="0.2">
      <c r="A204" s="814" t="s">
        <v>1707</v>
      </c>
      <c r="B204" s="815" t="s">
        <v>1513</v>
      </c>
      <c r="C204" s="815" t="s">
        <v>1517</v>
      </c>
      <c r="D204" s="815" t="s">
        <v>1542</v>
      </c>
      <c r="E204" s="815" t="s">
        <v>1543</v>
      </c>
      <c r="F204" s="832">
        <v>3</v>
      </c>
      <c r="G204" s="832">
        <v>6083.67</v>
      </c>
      <c r="H204" s="832">
        <v>1.6733698612050898</v>
      </c>
      <c r="I204" s="832">
        <v>2027.89</v>
      </c>
      <c r="J204" s="832">
        <v>2</v>
      </c>
      <c r="K204" s="832">
        <v>3635.58</v>
      </c>
      <c r="L204" s="832">
        <v>1</v>
      </c>
      <c r="M204" s="832">
        <v>1817.79</v>
      </c>
      <c r="N204" s="832"/>
      <c r="O204" s="832"/>
      <c r="P204" s="820"/>
      <c r="Q204" s="833"/>
    </row>
    <row r="205" spans="1:17" ht="14.45" customHeight="1" x14ac:dyDescent="0.2">
      <c r="A205" s="814" t="s">
        <v>1707</v>
      </c>
      <c r="B205" s="815" t="s">
        <v>1513</v>
      </c>
      <c r="C205" s="815" t="s">
        <v>1517</v>
      </c>
      <c r="D205" s="815" t="s">
        <v>1546</v>
      </c>
      <c r="E205" s="815" t="s">
        <v>1547</v>
      </c>
      <c r="F205" s="832">
        <v>2225</v>
      </c>
      <c r="G205" s="832">
        <v>8343.75</v>
      </c>
      <c r="H205" s="832">
        <v>3.0022128670120902</v>
      </c>
      <c r="I205" s="832">
        <v>3.75</v>
      </c>
      <c r="J205" s="832">
        <v>720</v>
      </c>
      <c r="K205" s="832">
        <v>2779.2</v>
      </c>
      <c r="L205" s="832">
        <v>1</v>
      </c>
      <c r="M205" s="832">
        <v>3.86</v>
      </c>
      <c r="N205" s="832">
        <v>2270</v>
      </c>
      <c r="O205" s="832">
        <v>8308.2000000000007</v>
      </c>
      <c r="P205" s="820">
        <v>2.989421416234888</v>
      </c>
      <c r="Q205" s="833">
        <v>3.66</v>
      </c>
    </row>
    <row r="206" spans="1:17" ht="14.45" customHeight="1" x14ac:dyDescent="0.2">
      <c r="A206" s="814" t="s">
        <v>1707</v>
      </c>
      <c r="B206" s="815" t="s">
        <v>1513</v>
      </c>
      <c r="C206" s="815" t="s">
        <v>1517</v>
      </c>
      <c r="D206" s="815" t="s">
        <v>1651</v>
      </c>
      <c r="E206" s="815" t="s">
        <v>1652</v>
      </c>
      <c r="F206" s="832">
        <v>1979</v>
      </c>
      <c r="G206" s="832">
        <v>67662.009999999995</v>
      </c>
      <c r="H206" s="832">
        <v>0.80747381576014132</v>
      </c>
      <c r="I206" s="832">
        <v>34.19</v>
      </c>
      <c r="J206" s="832">
        <v>2466</v>
      </c>
      <c r="K206" s="832">
        <v>83794.679999999993</v>
      </c>
      <c r="L206" s="832">
        <v>1</v>
      </c>
      <c r="M206" s="832">
        <v>33.979999999999997</v>
      </c>
      <c r="N206" s="832">
        <v>3238</v>
      </c>
      <c r="O206" s="832">
        <v>110506.66999999998</v>
      </c>
      <c r="P206" s="820">
        <v>1.3187790680744886</v>
      </c>
      <c r="Q206" s="833">
        <v>34.128063619518215</v>
      </c>
    </row>
    <row r="207" spans="1:17" ht="14.45" customHeight="1" x14ac:dyDescent="0.2">
      <c r="A207" s="814" t="s">
        <v>1707</v>
      </c>
      <c r="B207" s="815" t="s">
        <v>1513</v>
      </c>
      <c r="C207" s="815" t="s">
        <v>1517</v>
      </c>
      <c r="D207" s="815" t="s">
        <v>1548</v>
      </c>
      <c r="E207" s="815" t="s">
        <v>1549</v>
      </c>
      <c r="F207" s="832"/>
      <c r="G207" s="832"/>
      <c r="H207" s="832"/>
      <c r="I207" s="832"/>
      <c r="J207" s="832">
        <v>330</v>
      </c>
      <c r="K207" s="832">
        <v>49434</v>
      </c>
      <c r="L207" s="832">
        <v>1</v>
      </c>
      <c r="M207" s="832">
        <v>149.80000000000001</v>
      </c>
      <c r="N207" s="832"/>
      <c r="O207" s="832"/>
      <c r="P207" s="820"/>
      <c r="Q207" s="833"/>
    </row>
    <row r="208" spans="1:17" ht="14.45" customHeight="1" x14ac:dyDescent="0.2">
      <c r="A208" s="814" t="s">
        <v>1707</v>
      </c>
      <c r="B208" s="815" t="s">
        <v>1513</v>
      </c>
      <c r="C208" s="815" t="s">
        <v>1564</v>
      </c>
      <c r="D208" s="815" t="s">
        <v>1589</v>
      </c>
      <c r="E208" s="815" t="s">
        <v>1590</v>
      </c>
      <c r="F208" s="832">
        <v>3</v>
      </c>
      <c r="G208" s="832">
        <v>2046</v>
      </c>
      <c r="H208" s="832">
        <v>1.4934306569343065</v>
      </c>
      <c r="I208" s="832">
        <v>682</v>
      </c>
      <c r="J208" s="832">
        <v>2</v>
      </c>
      <c r="K208" s="832">
        <v>1370</v>
      </c>
      <c r="L208" s="832">
        <v>1</v>
      </c>
      <c r="M208" s="832">
        <v>685</v>
      </c>
      <c r="N208" s="832"/>
      <c r="O208" s="832"/>
      <c r="P208" s="820"/>
      <c r="Q208" s="833"/>
    </row>
    <row r="209" spans="1:17" ht="14.45" customHeight="1" x14ac:dyDescent="0.2">
      <c r="A209" s="814" t="s">
        <v>1707</v>
      </c>
      <c r="B209" s="815" t="s">
        <v>1513</v>
      </c>
      <c r="C209" s="815" t="s">
        <v>1564</v>
      </c>
      <c r="D209" s="815" t="s">
        <v>1595</v>
      </c>
      <c r="E209" s="815" t="s">
        <v>1596</v>
      </c>
      <c r="F209" s="832">
        <v>16</v>
      </c>
      <c r="G209" s="832">
        <v>29216</v>
      </c>
      <c r="H209" s="832">
        <v>1.4505734571272528</v>
      </c>
      <c r="I209" s="832">
        <v>1826</v>
      </c>
      <c r="J209" s="832">
        <v>11</v>
      </c>
      <c r="K209" s="832">
        <v>20141</v>
      </c>
      <c r="L209" s="832">
        <v>1</v>
      </c>
      <c r="M209" s="832">
        <v>1831</v>
      </c>
      <c r="N209" s="832">
        <v>11</v>
      </c>
      <c r="O209" s="832">
        <v>20185</v>
      </c>
      <c r="P209" s="820">
        <v>1.0021845985800109</v>
      </c>
      <c r="Q209" s="833">
        <v>1835</v>
      </c>
    </row>
    <row r="210" spans="1:17" ht="14.45" customHeight="1" x14ac:dyDescent="0.2">
      <c r="A210" s="814" t="s">
        <v>1707</v>
      </c>
      <c r="B210" s="815" t="s">
        <v>1513</v>
      </c>
      <c r="C210" s="815" t="s">
        <v>1564</v>
      </c>
      <c r="D210" s="815" t="s">
        <v>1597</v>
      </c>
      <c r="E210" s="815" t="s">
        <v>1598</v>
      </c>
      <c r="F210" s="832">
        <v>2</v>
      </c>
      <c r="G210" s="832">
        <v>860</v>
      </c>
      <c r="H210" s="832">
        <v>0.49883990719257543</v>
      </c>
      <c r="I210" s="832">
        <v>430</v>
      </c>
      <c r="J210" s="832">
        <v>4</v>
      </c>
      <c r="K210" s="832">
        <v>1724</v>
      </c>
      <c r="L210" s="832">
        <v>1</v>
      </c>
      <c r="M210" s="832">
        <v>431</v>
      </c>
      <c r="N210" s="832">
        <v>2</v>
      </c>
      <c r="O210" s="832">
        <v>866</v>
      </c>
      <c r="P210" s="820">
        <v>0.50232018561484915</v>
      </c>
      <c r="Q210" s="833">
        <v>433</v>
      </c>
    </row>
    <row r="211" spans="1:17" ht="14.45" customHeight="1" x14ac:dyDescent="0.2">
      <c r="A211" s="814" t="s">
        <v>1707</v>
      </c>
      <c r="B211" s="815" t="s">
        <v>1513</v>
      </c>
      <c r="C211" s="815" t="s">
        <v>1564</v>
      </c>
      <c r="D211" s="815" t="s">
        <v>1657</v>
      </c>
      <c r="E211" s="815" t="s">
        <v>1658</v>
      </c>
      <c r="F211" s="832">
        <v>9</v>
      </c>
      <c r="G211" s="832">
        <v>130581</v>
      </c>
      <c r="H211" s="832">
        <v>0.89962797106441617</v>
      </c>
      <c r="I211" s="832">
        <v>14509</v>
      </c>
      <c r="J211" s="832">
        <v>10</v>
      </c>
      <c r="K211" s="832">
        <v>145150</v>
      </c>
      <c r="L211" s="832">
        <v>1</v>
      </c>
      <c r="M211" s="832">
        <v>14515</v>
      </c>
      <c r="N211" s="832">
        <v>13</v>
      </c>
      <c r="O211" s="832">
        <v>188773</v>
      </c>
      <c r="P211" s="820">
        <v>1.3005373751291767</v>
      </c>
      <c r="Q211" s="833">
        <v>14521</v>
      </c>
    </row>
    <row r="212" spans="1:17" ht="14.45" customHeight="1" x14ac:dyDescent="0.2">
      <c r="A212" s="814" t="s">
        <v>1707</v>
      </c>
      <c r="B212" s="815" t="s">
        <v>1513</v>
      </c>
      <c r="C212" s="815" t="s">
        <v>1564</v>
      </c>
      <c r="D212" s="815" t="s">
        <v>1611</v>
      </c>
      <c r="E212" s="815" t="s">
        <v>1612</v>
      </c>
      <c r="F212" s="832">
        <v>3</v>
      </c>
      <c r="G212" s="832">
        <v>4029</v>
      </c>
      <c r="H212" s="832">
        <v>2.9910913140311806</v>
      </c>
      <c r="I212" s="832">
        <v>1343</v>
      </c>
      <c r="J212" s="832">
        <v>1</v>
      </c>
      <c r="K212" s="832">
        <v>1347</v>
      </c>
      <c r="L212" s="832">
        <v>1</v>
      </c>
      <c r="M212" s="832">
        <v>1347</v>
      </c>
      <c r="N212" s="832">
        <v>3</v>
      </c>
      <c r="O212" s="832">
        <v>4053</v>
      </c>
      <c r="P212" s="820">
        <v>3.0089086859688194</v>
      </c>
      <c r="Q212" s="833">
        <v>1351</v>
      </c>
    </row>
    <row r="213" spans="1:17" ht="14.45" customHeight="1" x14ac:dyDescent="0.2">
      <c r="A213" s="814" t="s">
        <v>1707</v>
      </c>
      <c r="B213" s="815" t="s">
        <v>1513</v>
      </c>
      <c r="C213" s="815" t="s">
        <v>1564</v>
      </c>
      <c r="D213" s="815" t="s">
        <v>1613</v>
      </c>
      <c r="E213" s="815" t="s">
        <v>1614</v>
      </c>
      <c r="F213" s="832">
        <v>10</v>
      </c>
      <c r="G213" s="832">
        <v>5100</v>
      </c>
      <c r="H213" s="832">
        <v>2.490234375</v>
      </c>
      <c r="I213" s="832">
        <v>510</v>
      </c>
      <c r="J213" s="832">
        <v>4</v>
      </c>
      <c r="K213" s="832">
        <v>2048</v>
      </c>
      <c r="L213" s="832">
        <v>1</v>
      </c>
      <c r="M213" s="832">
        <v>512</v>
      </c>
      <c r="N213" s="832">
        <v>3</v>
      </c>
      <c r="O213" s="832">
        <v>1542</v>
      </c>
      <c r="P213" s="820">
        <v>0.7529296875</v>
      </c>
      <c r="Q213" s="833">
        <v>514</v>
      </c>
    </row>
    <row r="214" spans="1:17" ht="14.45" customHeight="1" x14ac:dyDescent="0.2">
      <c r="A214" s="814" t="s">
        <v>1707</v>
      </c>
      <c r="B214" s="815" t="s">
        <v>1513</v>
      </c>
      <c r="C214" s="815" t="s">
        <v>1564</v>
      </c>
      <c r="D214" s="815" t="s">
        <v>1615</v>
      </c>
      <c r="E214" s="815" t="s">
        <v>1616</v>
      </c>
      <c r="F214" s="832">
        <v>2</v>
      </c>
      <c r="G214" s="832">
        <v>4666</v>
      </c>
      <c r="H214" s="832">
        <v>0.99615713065755762</v>
      </c>
      <c r="I214" s="832">
        <v>2333</v>
      </c>
      <c r="J214" s="832">
        <v>2</v>
      </c>
      <c r="K214" s="832">
        <v>4684</v>
      </c>
      <c r="L214" s="832">
        <v>1</v>
      </c>
      <c r="M214" s="832">
        <v>2342</v>
      </c>
      <c r="N214" s="832"/>
      <c r="O214" s="832"/>
      <c r="P214" s="820"/>
      <c r="Q214" s="833"/>
    </row>
    <row r="215" spans="1:17" ht="14.45" customHeight="1" x14ac:dyDescent="0.2">
      <c r="A215" s="814" t="s">
        <v>1707</v>
      </c>
      <c r="B215" s="815" t="s">
        <v>1513</v>
      </c>
      <c r="C215" s="815" t="s">
        <v>1564</v>
      </c>
      <c r="D215" s="815" t="s">
        <v>1633</v>
      </c>
      <c r="E215" s="815" t="s">
        <v>1634</v>
      </c>
      <c r="F215" s="832">
        <v>2</v>
      </c>
      <c r="G215" s="832">
        <v>1438</v>
      </c>
      <c r="H215" s="832">
        <v>0.99584487534626043</v>
      </c>
      <c r="I215" s="832">
        <v>719</v>
      </c>
      <c r="J215" s="832">
        <v>2</v>
      </c>
      <c r="K215" s="832">
        <v>1444</v>
      </c>
      <c r="L215" s="832">
        <v>1</v>
      </c>
      <c r="M215" s="832">
        <v>722</v>
      </c>
      <c r="N215" s="832"/>
      <c r="O215" s="832"/>
      <c r="P215" s="820"/>
      <c r="Q215" s="833"/>
    </row>
    <row r="216" spans="1:17" ht="14.45" customHeight="1" x14ac:dyDescent="0.2">
      <c r="A216" s="814" t="s">
        <v>1708</v>
      </c>
      <c r="B216" s="815" t="s">
        <v>1513</v>
      </c>
      <c r="C216" s="815" t="s">
        <v>1517</v>
      </c>
      <c r="D216" s="815" t="s">
        <v>1522</v>
      </c>
      <c r="E216" s="815" t="s">
        <v>1523</v>
      </c>
      <c r="F216" s="832">
        <v>370</v>
      </c>
      <c r="G216" s="832">
        <v>2660.3</v>
      </c>
      <c r="H216" s="832"/>
      <c r="I216" s="832">
        <v>7.19</v>
      </c>
      <c r="J216" s="832"/>
      <c r="K216" s="832"/>
      <c r="L216" s="832"/>
      <c r="M216" s="832"/>
      <c r="N216" s="832"/>
      <c r="O216" s="832"/>
      <c r="P216" s="820"/>
      <c r="Q216" s="833"/>
    </row>
    <row r="217" spans="1:17" ht="14.45" customHeight="1" x14ac:dyDescent="0.2">
      <c r="A217" s="814" t="s">
        <v>1708</v>
      </c>
      <c r="B217" s="815" t="s">
        <v>1513</v>
      </c>
      <c r="C217" s="815" t="s">
        <v>1517</v>
      </c>
      <c r="D217" s="815" t="s">
        <v>1542</v>
      </c>
      <c r="E217" s="815" t="s">
        <v>1543</v>
      </c>
      <c r="F217" s="832">
        <v>1</v>
      </c>
      <c r="G217" s="832">
        <v>2027.89</v>
      </c>
      <c r="H217" s="832"/>
      <c r="I217" s="832">
        <v>2027.89</v>
      </c>
      <c r="J217" s="832"/>
      <c r="K217" s="832"/>
      <c r="L217" s="832"/>
      <c r="M217" s="832"/>
      <c r="N217" s="832"/>
      <c r="O217" s="832"/>
      <c r="P217" s="820"/>
      <c r="Q217" s="833"/>
    </row>
    <row r="218" spans="1:17" ht="14.45" customHeight="1" x14ac:dyDescent="0.2">
      <c r="A218" s="814" t="s">
        <v>1708</v>
      </c>
      <c r="B218" s="815" t="s">
        <v>1513</v>
      </c>
      <c r="C218" s="815" t="s">
        <v>1564</v>
      </c>
      <c r="D218" s="815" t="s">
        <v>1589</v>
      </c>
      <c r="E218" s="815" t="s">
        <v>1590</v>
      </c>
      <c r="F218" s="832">
        <v>1</v>
      </c>
      <c r="G218" s="832">
        <v>682</v>
      </c>
      <c r="H218" s="832"/>
      <c r="I218" s="832">
        <v>682</v>
      </c>
      <c r="J218" s="832"/>
      <c r="K218" s="832"/>
      <c r="L218" s="832"/>
      <c r="M218" s="832"/>
      <c r="N218" s="832"/>
      <c r="O218" s="832"/>
      <c r="P218" s="820"/>
      <c r="Q218" s="833"/>
    </row>
    <row r="219" spans="1:17" ht="14.45" customHeight="1" x14ac:dyDescent="0.2">
      <c r="A219" s="814" t="s">
        <v>1708</v>
      </c>
      <c r="B219" s="815" t="s">
        <v>1513</v>
      </c>
      <c r="C219" s="815" t="s">
        <v>1564</v>
      </c>
      <c r="D219" s="815" t="s">
        <v>1595</v>
      </c>
      <c r="E219" s="815" t="s">
        <v>1596</v>
      </c>
      <c r="F219" s="832">
        <v>2</v>
      </c>
      <c r="G219" s="832">
        <v>3652</v>
      </c>
      <c r="H219" s="832"/>
      <c r="I219" s="832">
        <v>1826</v>
      </c>
      <c r="J219" s="832"/>
      <c r="K219" s="832"/>
      <c r="L219" s="832"/>
      <c r="M219" s="832"/>
      <c r="N219" s="832"/>
      <c r="O219" s="832"/>
      <c r="P219" s="820"/>
      <c r="Q219" s="833"/>
    </row>
    <row r="220" spans="1:17" ht="14.45" customHeight="1" x14ac:dyDescent="0.2">
      <c r="A220" s="814" t="s">
        <v>1708</v>
      </c>
      <c r="B220" s="815" t="s">
        <v>1513</v>
      </c>
      <c r="C220" s="815" t="s">
        <v>1564</v>
      </c>
      <c r="D220" s="815" t="s">
        <v>1613</v>
      </c>
      <c r="E220" s="815" t="s">
        <v>1614</v>
      </c>
      <c r="F220" s="832">
        <v>2</v>
      </c>
      <c r="G220" s="832">
        <v>1020</v>
      </c>
      <c r="H220" s="832"/>
      <c r="I220" s="832">
        <v>510</v>
      </c>
      <c r="J220" s="832"/>
      <c r="K220" s="832"/>
      <c r="L220" s="832"/>
      <c r="M220" s="832"/>
      <c r="N220" s="832"/>
      <c r="O220" s="832"/>
      <c r="P220" s="820"/>
      <c r="Q220" s="833"/>
    </row>
    <row r="221" spans="1:17" ht="14.45" customHeight="1" x14ac:dyDescent="0.2">
      <c r="A221" s="814" t="s">
        <v>1709</v>
      </c>
      <c r="B221" s="815" t="s">
        <v>1513</v>
      </c>
      <c r="C221" s="815" t="s">
        <v>1517</v>
      </c>
      <c r="D221" s="815" t="s">
        <v>1522</v>
      </c>
      <c r="E221" s="815" t="s">
        <v>1523</v>
      </c>
      <c r="F221" s="832">
        <v>360</v>
      </c>
      <c r="G221" s="832">
        <v>2588.4</v>
      </c>
      <c r="H221" s="832">
        <v>2.3477551020408165</v>
      </c>
      <c r="I221" s="832">
        <v>7.19</v>
      </c>
      <c r="J221" s="832">
        <v>150</v>
      </c>
      <c r="K221" s="832">
        <v>1102.5</v>
      </c>
      <c r="L221" s="832">
        <v>1</v>
      </c>
      <c r="M221" s="832">
        <v>7.35</v>
      </c>
      <c r="N221" s="832"/>
      <c r="O221" s="832"/>
      <c r="P221" s="820"/>
      <c r="Q221" s="833"/>
    </row>
    <row r="222" spans="1:17" ht="14.45" customHeight="1" x14ac:dyDescent="0.2">
      <c r="A222" s="814" t="s">
        <v>1709</v>
      </c>
      <c r="B222" s="815" t="s">
        <v>1513</v>
      </c>
      <c r="C222" s="815" t="s">
        <v>1517</v>
      </c>
      <c r="D222" s="815" t="s">
        <v>1542</v>
      </c>
      <c r="E222" s="815" t="s">
        <v>1543</v>
      </c>
      <c r="F222" s="832">
        <v>1</v>
      </c>
      <c r="G222" s="832">
        <v>2027.89</v>
      </c>
      <c r="H222" s="832"/>
      <c r="I222" s="832">
        <v>2027.89</v>
      </c>
      <c r="J222" s="832"/>
      <c r="K222" s="832"/>
      <c r="L222" s="832"/>
      <c r="M222" s="832"/>
      <c r="N222" s="832"/>
      <c r="O222" s="832"/>
      <c r="P222" s="820"/>
      <c r="Q222" s="833"/>
    </row>
    <row r="223" spans="1:17" ht="14.45" customHeight="1" x14ac:dyDescent="0.2">
      <c r="A223" s="814" t="s">
        <v>1709</v>
      </c>
      <c r="B223" s="815" t="s">
        <v>1513</v>
      </c>
      <c r="C223" s="815" t="s">
        <v>1564</v>
      </c>
      <c r="D223" s="815" t="s">
        <v>1589</v>
      </c>
      <c r="E223" s="815" t="s">
        <v>1590</v>
      </c>
      <c r="F223" s="832">
        <v>1</v>
      </c>
      <c r="G223" s="832">
        <v>682</v>
      </c>
      <c r="H223" s="832"/>
      <c r="I223" s="832">
        <v>682</v>
      </c>
      <c r="J223" s="832"/>
      <c r="K223" s="832"/>
      <c r="L223" s="832"/>
      <c r="M223" s="832"/>
      <c r="N223" s="832"/>
      <c r="O223" s="832"/>
      <c r="P223" s="820"/>
      <c r="Q223" s="833"/>
    </row>
    <row r="224" spans="1:17" ht="14.45" customHeight="1" x14ac:dyDescent="0.2">
      <c r="A224" s="814" t="s">
        <v>1709</v>
      </c>
      <c r="B224" s="815" t="s">
        <v>1513</v>
      </c>
      <c r="C224" s="815" t="s">
        <v>1564</v>
      </c>
      <c r="D224" s="815" t="s">
        <v>1595</v>
      </c>
      <c r="E224" s="815" t="s">
        <v>1596</v>
      </c>
      <c r="F224" s="832">
        <v>2</v>
      </c>
      <c r="G224" s="832">
        <v>3652</v>
      </c>
      <c r="H224" s="832">
        <v>1.9945385035499728</v>
      </c>
      <c r="I224" s="832">
        <v>1826</v>
      </c>
      <c r="J224" s="832">
        <v>1</v>
      </c>
      <c r="K224" s="832">
        <v>1831</v>
      </c>
      <c r="L224" s="832">
        <v>1</v>
      </c>
      <c r="M224" s="832">
        <v>1831</v>
      </c>
      <c r="N224" s="832"/>
      <c r="O224" s="832"/>
      <c r="P224" s="820"/>
      <c r="Q224" s="833"/>
    </row>
    <row r="225" spans="1:17" ht="14.45" customHeight="1" x14ac:dyDescent="0.2">
      <c r="A225" s="814" t="s">
        <v>1709</v>
      </c>
      <c r="B225" s="815" t="s">
        <v>1513</v>
      </c>
      <c r="C225" s="815" t="s">
        <v>1564</v>
      </c>
      <c r="D225" s="815" t="s">
        <v>1613</v>
      </c>
      <c r="E225" s="815" t="s">
        <v>1614</v>
      </c>
      <c r="F225" s="832">
        <v>2</v>
      </c>
      <c r="G225" s="832">
        <v>1020</v>
      </c>
      <c r="H225" s="832">
        <v>1.9921875</v>
      </c>
      <c r="I225" s="832">
        <v>510</v>
      </c>
      <c r="J225" s="832">
        <v>1</v>
      </c>
      <c r="K225" s="832">
        <v>512</v>
      </c>
      <c r="L225" s="832">
        <v>1</v>
      </c>
      <c r="M225" s="832">
        <v>512</v>
      </c>
      <c r="N225" s="832"/>
      <c r="O225" s="832"/>
      <c r="P225" s="820"/>
      <c r="Q225" s="833"/>
    </row>
    <row r="226" spans="1:17" ht="14.45" customHeight="1" x14ac:dyDescent="0.2">
      <c r="A226" s="814" t="s">
        <v>1710</v>
      </c>
      <c r="B226" s="815" t="s">
        <v>1513</v>
      </c>
      <c r="C226" s="815" t="s">
        <v>1514</v>
      </c>
      <c r="D226" s="815" t="s">
        <v>1645</v>
      </c>
      <c r="E226" s="815" t="s">
        <v>1646</v>
      </c>
      <c r="F226" s="832">
        <v>2.35</v>
      </c>
      <c r="G226" s="832">
        <v>4274.74</v>
      </c>
      <c r="H226" s="832"/>
      <c r="I226" s="832">
        <v>1819.0382978723403</v>
      </c>
      <c r="J226" s="832"/>
      <c r="K226" s="832"/>
      <c r="L226" s="832"/>
      <c r="M226" s="832"/>
      <c r="N226" s="832"/>
      <c r="O226" s="832"/>
      <c r="P226" s="820"/>
      <c r="Q226" s="833"/>
    </row>
    <row r="227" spans="1:17" ht="14.45" customHeight="1" x14ac:dyDescent="0.2">
      <c r="A227" s="814" t="s">
        <v>1710</v>
      </c>
      <c r="B227" s="815" t="s">
        <v>1513</v>
      </c>
      <c r="C227" s="815" t="s">
        <v>1514</v>
      </c>
      <c r="D227" s="815" t="s">
        <v>1647</v>
      </c>
      <c r="E227" s="815" t="s">
        <v>1648</v>
      </c>
      <c r="F227" s="832"/>
      <c r="G227" s="832"/>
      <c r="H227" s="832"/>
      <c r="I227" s="832"/>
      <c r="J227" s="832"/>
      <c r="K227" s="832"/>
      <c r="L227" s="832"/>
      <c r="M227" s="832"/>
      <c r="N227" s="832">
        <v>0.05</v>
      </c>
      <c r="O227" s="832">
        <v>35.909999999999997</v>
      </c>
      <c r="P227" s="820"/>
      <c r="Q227" s="833">
        <v>718.19999999999993</v>
      </c>
    </row>
    <row r="228" spans="1:17" ht="14.45" customHeight="1" x14ac:dyDescent="0.2">
      <c r="A228" s="814" t="s">
        <v>1710</v>
      </c>
      <c r="B228" s="815" t="s">
        <v>1513</v>
      </c>
      <c r="C228" s="815" t="s">
        <v>1514</v>
      </c>
      <c r="D228" s="815" t="s">
        <v>1649</v>
      </c>
      <c r="E228" s="815" t="s">
        <v>1646</v>
      </c>
      <c r="F228" s="832"/>
      <c r="G228" s="832"/>
      <c r="H228" s="832"/>
      <c r="I228" s="832"/>
      <c r="J228" s="832">
        <v>2.95</v>
      </c>
      <c r="K228" s="832">
        <v>1933.79</v>
      </c>
      <c r="L228" s="832">
        <v>1</v>
      </c>
      <c r="M228" s="832">
        <v>655.52203389830504</v>
      </c>
      <c r="N228" s="832"/>
      <c r="O228" s="832"/>
      <c r="P228" s="820"/>
      <c r="Q228" s="833"/>
    </row>
    <row r="229" spans="1:17" ht="14.45" customHeight="1" x14ac:dyDescent="0.2">
      <c r="A229" s="814" t="s">
        <v>1710</v>
      </c>
      <c r="B229" s="815" t="s">
        <v>1513</v>
      </c>
      <c r="C229" s="815" t="s">
        <v>1517</v>
      </c>
      <c r="D229" s="815" t="s">
        <v>1520</v>
      </c>
      <c r="E229" s="815" t="s">
        <v>1521</v>
      </c>
      <c r="F229" s="832"/>
      <c r="G229" s="832"/>
      <c r="H229" s="832"/>
      <c r="I229" s="832"/>
      <c r="J229" s="832">
        <v>221</v>
      </c>
      <c r="K229" s="832">
        <v>587.86</v>
      </c>
      <c r="L229" s="832">
        <v>1</v>
      </c>
      <c r="M229" s="832">
        <v>2.66</v>
      </c>
      <c r="N229" s="832"/>
      <c r="O229" s="832"/>
      <c r="P229" s="820"/>
      <c r="Q229" s="833"/>
    </row>
    <row r="230" spans="1:17" ht="14.45" customHeight="1" x14ac:dyDescent="0.2">
      <c r="A230" s="814" t="s">
        <v>1710</v>
      </c>
      <c r="B230" s="815" t="s">
        <v>1513</v>
      </c>
      <c r="C230" s="815" t="s">
        <v>1517</v>
      </c>
      <c r="D230" s="815" t="s">
        <v>1522</v>
      </c>
      <c r="E230" s="815" t="s">
        <v>1523</v>
      </c>
      <c r="F230" s="832">
        <v>760</v>
      </c>
      <c r="G230" s="832">
        <v>5464.4</v>
      </c>
      <c r="H230" s="832">
        <v>0.74197183863565386</v>
      </c>
      <c r="I230" s="832">
        <v>7.1899999999999995</v>
      </c>
      <c r="J230" s="832">
        <v>1002</v>
      </c>
      <c r="K230" s="832">
        <v>7364.7</v>
      </c>
      <c r="L230" s="832">
        <v>1</v>
      </c>
      <c r="M230" s="832">
        <v>7.35</v>
      </c>
      <c r="N230" s="832">
        <v>904</v>
      </c>
      <c r="O230" s="832">
        <v>6463.5999999999995</v>
      </c>
      <c r="P230" s="820">
        <v>0.87764606840740278</v>
      </c>
      <c r="Q230" s="833">
        <v>7.1499999999999995</v>
      </c>
    </row>
    <row r="231" spans="1:17" ht="14.45" customHeight="1" x14ac:dyDescent="0.2">
      <c r="A231" s="814" t="s">
        <v>1710</v>
      </c>
      <c r="B231" s="815" t="s">
        <v>1513</v>
      </c>
      <c r="C231" s="815" t="s">
        <v>1517</v>
      </c>
      <c r="D231" s="815" t="s">
        <v>1526</v>
      </c>
      <c r="E231" s="815" t="s">
        <v>1527</v>
      </c>
      <c r="F231" s="832"/>
      <c r="G231" s="832"/>
      <c r="H231" s="832"/>
      <c r="I231" s="832"/>
      <c r="J231" s="832"/>
      <c r="K231" s="832"/>
      <c r="L231" s="832"/>
      <c r="M231" s="832"/>
      <c r="N231" s="832">
        <v>290</v>
      </c>
      <c r="O231" s="832">
        <v>1502.2</v>
      </c>
      <c r="P231" s="820"/>
      <c r="Q231" s="833">
        <v>5.18</v>
      </c>
    </row>
    <row r="232" spans="1:17" ht="14.45" customHeight="1" x14ac:dyDescent="0.2">
      <c r="A232" s="814" t="s">
        <v>1710</v>
      </c>
      <c r="B232" s="815" t="s">
        <v>1513</v>
      </c>
      <c r="C232" s="815" t="s">
        <v>1517</v>
      </c>
      <c r="D232" s="815" t="s">
        <v>1532</v>
      </c>
      <c r="E232" s="815" t="s">
        <v>1533</v>
      </c>
      <c r="F232" s="832"/>
      <c r="G232" s="832"/>
      <c r="H232" s="832"/>
      <c r="I232" s="832"/>
      <c r="J232" s="832">
        <v>124</v>
      </c>
      <c r="K232" s="832">
        <v>1277.2</v>
      </c>
      <c r="L232" s="832">
        <v>1</v>
      </c>
      <c r="M232" s="832">
        <v>10.3</v>
      </c>
      <c r="N232" s="832"/>
      <c r="O232" s="832"/>
      <c r="P232" s="820"/>
      <c r="Q232" s="833"/>
    </row>
    <row r="233" spans="1:17" ht="14.45" customHeight="1" x14ac:dyDescent="0.2">
      <c r="A233" s="814" t="s">
        <v>1710</v>
      </c>
      <c r="B233" s="815" t="s">
        <v>1513</v>
      </c>
      <c r="C233" s="815" t="s">
        <v>1517</v>
      </c>
      <c r="D233" s="815" t="s">
        <v>1542</v>
      </c>
      <c r="E233" s="815" t="s">
        <v>1543</v>
      </c>
      <c r="F233" s="832">
        <v>4</v>
      </c>
      <c r="G233" s="832">
        <v>8111.56</v>
      </c>
      <c r="H233" s="832">
        <v>1.4874398766267465</v>
      </c>
      <c r="I233" s="832">
        <v>2027.89</v>
      </c>
      <c r="J233" s="832">
        <v>3</v>
      </c>
      <c r="K233" s="832">
        <v>5453.37</v>
      </c>
      <c r="L233" s="832">
        <v>1</v>
      </c>
      <c r="M233" s="832">
        <v>1817.79</v>
      </c>
      <c r="N233" s="832">
        <v>2</v>
      </c>
      <c r="O233" s="832">
        <v>3692.24</v>
      </c>
      <c r="P233" s="820">
        <v>0.67705657235800976</v>
      </c>
      <c r="Q233" s="833">
        <v>1846.12</v>
      </c>
    </row>
    <row r="234" spans="1:17" ht="14.45" customHeight="1" x14ac:dyDescent="0.2">
      <c r="A234" s="814" t="s">
        <v>1710</v>
      </c>
      <c r="B234" s="815" t="s">
        <v>1513</v>
      </c>
      <c r="C234" s="815" t="s">
        <v>1517</v>
      </c>
      <c r="D234" s="815" t="s">
        <v>1546</v>
      </c>
      <c r="E234" s="815" t="s">
        <v>1547</v>
      </c>
      <c r="F234" s="832">
        <v>1953</v>
      </c>
      <c r="G234" s="832">
        <v>7323.75</v>
      </c>
      <c r="H234" s="832"/>
      <c r="I234" s="832">
        <v>3.75</v>
      </c>
      <c r="J234" s="832"/>
      <c r="K234" s="832"/>
      <c r="L234" s="832"/>
      <c r="M234" s="832"/>
      <c r="N234" s="832">
        <v>632</v>
      </c>
      <c r="O234" s="832">
        <v>2313.12</v>
      </c>
      <c r="P234" s="820"/>
      <c r="Q234" s="833">
        <v>3.6599999999999997</v>
      </c>
    </row>
    <row r="235" spans="1:17" ht="14.45" customHeight="1" x14ac:dyDescent="0.2">
      <c r="A235" s="814" t="s">
        <v>1710</v>
      </c>
      <c r="B235" s="815" t="s">
        <v>1513</v>
      </c>
      <c r="C235" s="815" t="s">
        <v>1517</v>
      </c>
      <c r="D235" s="815" t="s">
        <v>1651</v>
      </c>
      <c r="E235" s="815" t="s">
        <v>1652</v>
      </c>
      <c r="F235" s="832">
        <v>1604</v>
      </c>
      <c r="G235" s="832">
        <v>54840.759999999995</v>
      </c>
      <c r="H235" s="832">
        <v>0.662525816886394</v>
      </c>
      <c r="I235" s="832">
        <v>34.19</v>
      </c>
      <c r="J235" s="832">
        <v>2436</v>
      </c>
      <c r="K235" s="832">
        <v>82775.28</v>
      </c>
      <c r="L235" s="832">
        <v>1</v>
      </c>
      <c r="M235" s="832">
        <v>33.979999999999997</v>
      </c>
      <c r="N235" s="832">
        <v>2009</v>
      </c>
      <c r="O235" s="832">
        <v>68557.66</v>
      </c>
      <c r="P235" s="820">
        <v>0.82823833395670787</v>
      </c>
      <c r="Q235" s="833">
        <v>34.125266301642611</v>
      </c>
    </row>
    <row r="236" spans="1:17" ht="14.45" customHeight="1" x14ac:dyDescent="0.2">
      <c r="A236" s="814" t="s">
        <v>1710</v>
      </c>
      <c r="B236" s="815" t="s">
        <v>1513</v>
      </c>
      <c r="C236" s="815" t="s">
        <v>1517</v>
      </c>
      <c r="D236" s="815" t="s">
        <v>1554</v>
      </c>
      <c r="E236" s="815" t="s">
        <v>1555</v>
      </c>
      <c r="F236" s="832"/>
      <c r="G236" s="832"/>
      <c r="H236" s="832"/>
      <c r="I236" s="832"/>
      <c r="J236" s="832">
        <v>708</v>
      </c>
      <c r="K236" s="832">
        <v>13522.8</v>
      </c>
      <c r="L236" s="832">
        <v>1</v>
      </c>
      <c r="M236" s="832">
        <v>19.099999999999998</v>
      </c>
      <c r="N236" s="832">
        <v>606</v>
      </c>
      <c r="O236" s="832">
        <v>11786.7</v>
      </c>
      <c r="P236" s="820">
        <v>0.87161682491791648</v>
      </c>
      <c r="Q236" s="833">
        <v>19.450000000000003</v>
      </c>
    </row>
    <row r="237" spans="1:17" ht="14.45" customHeight="1" x14ac:dyDescent="0.2">
      <c r="A237" s="814" t="s">
        <v>1710</v>
      </c>
      <c r="B237" s="815" t="s">
        <v>1513</v>
      </c>
      <c r="C237" s="815" t="s">
        <v>1564</v>
      </c>
      <c r="D237" s="815" t="s">
        <v>1585</v>
      </c>
      <c r="E237" s="815" t="s">
        <v>1586</v>
      </c>
      <c r="F237" s="832"/>
      <c r="G237" s="832"/>
      <c r="H237" s="832"/>
      <c r="I237" s="832"/>
      <c r="J237" s="832">
        <v>1</v>
      </c>
      <c r="K237" s="832">
        <v>1920</v>
      </c>
      <c r="L237" s="832">
        <v>1</v>
      </c>
      <c r="M237" s="832">
        <v>1920</v>
      </c>
      <c r="N237" s="832"/>
      <c r="O237" s="832"/>
      <c r="P237" s="820"/>
      <c r="Q237" s="833"/>
    </row>
    <row r="238" spans="1:17" ht="14.45" customHeight="1" x14ac:dyDescent="0.2">
      <c r="A238" s="814" t="s">
        <v>1710</v>
      </c>
      <c r="B238" s="815" t="s">
        <v>1513</v>
      </c>
      <c r="C238" s="815" t="s">
        <v>1564</v>
      </c>
      <c r="D238" s="815" t="s">
        <v>1589</v>
      </c>
      <c r="E238" s="815" t="s">
        <v>1590</v>
      </c>
      <c r="F238" s="832">
        <v>4</v>
      </c>
      <c r="G238" s="832">
        <v>2728</v>
      </c>
      <c r="H238" s="832">
        <v>1.3274939172749392</v>
      </c>
      <c r="I238" s="832">
        <v>682</v>
      </c>
      <c r="J238" s="832">
        <v>3</v>
      </c>
      <c r="K238" s="832">
        <v>2055</v>
      </c>
      <c r="L238" s="832">
        <v>1</v>
      </c>
      <c r="M238" s="832">
        <v>685</v>
      </c>
      <c r="N238" s="832">
        <v>2</v>
      </c>
      <c r="O238" s="832">
        <v>1374</v>
      </c>
      <c r="P238" s="820">
        <v>0.66861313868613137</v>
      </c>
      <c r="Q238" s="833">
        <v>687</v>
      </c>
    </row>
    <row r="239" spans="1:17" ht="14.45" customHeight="1" x14ac:dyDescent="0.2">
      <c r="A239" s="814" t="s">
        <v>1710</v>
      </c>
      <c r="B239" s="815" t="s">
        <v>1513</v>
      </c>
      <c r="C239" s="815" t="s">
        <v>1564</v>
      </c>
      <c r="D239" s="815" t="s">
        <v>1595</v>
      </c>
      <c r="E239" s="815" t="s">
        <v>1596</v>
      </c>
      <c r="F239" s="832">
        <v>9</v>
      </c>
      <c r="G239" s="832">
        <v>16434</v>
      </c>
      <c r="H239" s="832">
        <v>0.99726925177498638</v>
      </c>
      <c r="I239" s="832">
        <v>1826</v>
      </c>
      <c r="J239" s="832">
        <v>9</v>
      </c>
      <c r="K239" s="832">
        <v>16479</v>
      </c>
      <c r="L239" s="832">
        <v>1</v>
      </c>
      <c r="M239" s="832">
        <v>1831</v>
      </c>
      <c r="N239" s="832">
        <v>12</v>
      </c>
      <c r="O239" s="832">
        <v>22020</v>
      </c>
      <c r="P239" s="820">
        <v>1.3362461314400145</v>
      </c>
      <c r="Q239" s="833">
        <v>1835</v>
      </c>
    </row>
    <row r="240" spans="1:17" ht="14.45" customHeight="1" x14ac:dyDescent="0.2">
      <c r="A240" s="814" t="s">
        <v>1710</v>
      </c>
      <c r="B240" s="815" t="s">
        <v>1513</v>
      </c>
      <c r="C240" s="815" t="s">
        <v>1564</v>
      </c>
      <c r="D240" s="815" t="s">
        <v>1597</v>
      </c>
      <c r="E240" s="815" t="s">
        <v>1598</v>
      </c>
      <c r="F240" s="832"/>
      <c r="G240" s="832"/>
      <c r="H240" s="832"/>
      <c r="I240" s="832"/>
      <c r="J240" s="832"/>
      <c r="K240" s="832"/>
      <c r="L240" s="832"/>
      <c r="M240" s="832"/>
      <c r="N240" s="832">
        <v>1</v>
      </c>
      <c r="O240" s="832">
        <v>433</v>
      </c>
      <c r="P240" s="820"/>
      <c r="Q240" s="833">
        <v>433</v>
      </c>
    </row>
    <row r="241" spans="1:17" ht="14.45" customHeight="1" x14ac:dyDescent="0.2">
      <c r="A241" s="814" t="s">
        <v>1710</v>
      </c>
      <c r="B241" s="815" t="s">
        <v>1513</v>
      </c>
      <c r="C241" s="815" t="s">
        <v>1564</v>
      </c>
      <c r="D241" s="815" t="s">
        <v>1657</v>
      </c>
      <c r="E241" s="815" t="s">
        <v>1658</v>
      </c>
      <c r="F241" s="832">
        <v>6</v>
      </c>
      <c r="G241" s="832">
        <v>87054</v>
      </c>
      <c r="H241" s="832">
        <v>0.59975198070961078</v>
      </c>
      <c r="I241" s="832">
        <v>14509</v>
      </c>
      <c r="J241" s="832">
        <v>10</v>
      </c>
      <c r="K241" s="832">
        <v>145150</v>
      </c>
      <c r="L241" s="832">
        <v>1</v>
      </c>
      <c r="M241" s="832">
        <v>14515</v>
      </c>
      <c r="N241" s="832">
        <v>8</v>
      </c>
      <c r="O241" s="832">
        <v>116168</v>
      </c>
      <c r="P241" s="820">
        <v>0.80033069238718568</v>
      </c>
      <c r="Q241" s="833">
        <v>14521</v>
      </c>
    </row>
    <row r="242" spans="1:17" ht="14.45" customHeight="1" x14ac:dyDescent="0.2">
      <c r="A242" s="814" t="s">
        <v>1710</v>
      </c>
      <c r="B242" s="815" t="s">
        <v>1513</v>
      </c>
      <c r="C242" s="815" t="s">
        <v>1564</v>
      </c>
      <c r="D242" s="815" t="s">
        <v>1609</v>
      </c>
      <c r="E242" s="815" t="s">
        <v>1610</v>
      </c>
      <c r="F242" s="832"/>
      <c r="G242" s="832"/>
      <c r="H242" s="832"/>
      <c r="I242" s="832"/>
      <c r="J242" s="832">
        <v>1</v>
      </c>
      <c r="K242" s="832">
        <v>438</v>
      </c>
      <c r="L242" s="832">
        <v>1</v>
      </c>
      <c r="M242" s="832">
        <v>438</v>
      </c>
      <c r="N242" s="832"/>
      <c r="O242" s="832"/>
      <c r="P242" s="820"/>
      <c r="Q242" s="833"/>
    </row>
    <row r="243" spans="1:17" ht="14.45" customHeight="1" x14ac:dyDescent="0.2">
      <c r="A243" s="814" t="s">
        <v>1710</v>
      </c>
      <c r="B243" s="815" t="s">
        <v>1513</v>
      </c>
      <c r="C243" s="815" t="s">
        <v>1564</v>
      </c>
      <c r="D243" s="815" t="s">
        <v>1611</v>
      </c>
      <c r="E243" s="815" t="s">
        <v>1612</v>
      </c>
      <c r="F243" s="832">
        <v>3</v>
      </c>
      <c r="G243" s="832">
        <v>4029</v>
      </c>
      <c r="H243" s="832"/>
      <c r="I243" s="832">
        <v>1343</v>
      </c>
      <c r="J243" s="832"/>
      <c r="K243" s="832"/>
      <c r="L243" s="832"/>
      <c r="M243" s="832"/>
      <c r="N243" s="832">
        <v>1</v>
      </c>
      <c r="O243" s="832">
        <v>1351</v>
      </c>
      <c r="P243" s="820"/>
      <c r="Q243" s="833">
        <v>1351</v>
      </c>
    </row>
    <row r="244" spans="1:17" ht="14.45" customHeight="1" x14ac:dyDescent="0.2">
      <c r="A244" s="814" t="s">
        <v>1710</v>
      </c>
      <c r="B244" s="815" t="s">
        <v>1513</v>
      </c>
      <c r="C244" s="815" t="s">
        <v>1564</v>
      </c>
      <c r="D244" s="815" t="s">
        <v>1613</v>
      </c>
      <c r="E244" s="815" t="s">
        <v>1614</v>
      </c>
      <c r="F244" s="832">
        <v>4</v>
      </c>
      <c r="G244" s="832">
        <v>2040</v>
      </c>
      <c r="H244" s="832">
        <v>0.6640625</v>
      </c>
      <c r="I244" s="832">
        <v>510</v>
      </c>
      <c r="J244" s="832">
        <v>6</v>
      </c>
      <c r="K244" s="832">
        <v>3072</v>
      </c>
      <c r="L244" s="832">
        <v>1</v>
      </c>
      <c r="M244" s="832">
        <v>512</v>
      </c>
      <c r="N244" s="832">
        <v>6</v>
      </c>
      <c r="O244" s="832">
        <v>3084</v>
      </c>
      <c r="P244" s="820">
        <v>1.00390625</v>
      </c>
      <c r="Q244" s="833">
        <v>514</v>
      </c>
    </row>
    <row r="245" spans="1:17" ht="14.45" customHeight="1" x14ac:dyDescent="0.2">
      <c r="A245" s="814" t="s">
        <v>1710</v>
      </c>
      <c r="B245" s="815" t="s">
        <v>1513</v>
      </c>
      <c r="C245" s="815" t="s">
        <v>1564</v>
      </c>
      <c r="D245" s="815" t="s">
        <v>1617</v>
      </c>
      <c r="E245" s="815" t="s">
        <v>1618</v>
      </c>
      <c r="F245" s="832"/>
      <c r="G245" s="832"/>
      <c r="H245" s="832"/>
      <c r="I245" s="832"/>
      <c r="J245" s="832">
        <v>1</v>
      </c>
      <c r="K245" s="832">
        <v>2658</v>
      </c>
      <c r="L245" s="832">
        <v>1</v>
      </c>
      <c r="M245" s="832">
        <v>2658</v>
      </c>
      <c r="N245" s="832">
        <v>1</v>
      </c>
      <c r="O245" s="832">
        <v>2667</v>
      </c>
      <c r="P245" s="820">
        <v>1.0033860045146727</v>
      </c>
      <c r="Q245" s="833">
        <v>2667</v>
      </c>
    </row>
    <row r="246" spans="1:17" ht="14.45" customHeight="1" x14ac:dyDescent="0.2">
      <c r="A246" s="814" t="s">
        <v>542</v>
      </c>
      <c r="B246" s="815" t="s">
        <v>1513</v>
      </c>
      <c r="C246" s="815" t="s">
        <v>1514</v>
      </c>
      <c r="D246" s="815" t="s">
        <v>1645</v>
      </c>
      <c r="E246" s="815" t="s">
        <v>1646</v>
      </c>
      <c r="F246" s="832">
        <v>4</v>
      </c>
      <c r="G246" s="832">
        <v>7276.16</v>
      </c>
      <c r="H246" s="832"/>
      <c r="I246" s="832">
        <v>1819.04</v>
      </c>
      <c r="J246" s="832"/>
      <c r="K246" s="832"/>
      <c r="L246" s="832"/>
      <c r="M246" s="832"/>
      <c r="N246" s="832"/>
      <c r="O246" s="832"/>
      <c r="P246" s="820"/>
      <c r="Q246" s="833"/>
    </row>
    <row r="247" spans="1:17" ht="14.45" customHeight="1" x14ac:dyDescent="0.2">
      <c r="A247" s="814" t="s">
        <v>542</v>
      </c>
      <c r="B247" s="815" t="s">
        <v>1513</v>
      </c>
      <c r="C247" s="815" t="s">
        <v>1514</v>
      </c>
      <c r="D247" s="815" t="s">
        <v>1711</v>
      </c>
      <c r="E247" s="815" t="s">
        <v>1712</v>
      </c>
      <c r="F247" s="832"/>
      <c r="G247" s="832"/>
      <c r="H247" s="832"/>
      <c r="I247" s="832"/>
      <c r="J247" s="832"/>
      <c r="K247" s="832"/>
      <c r="L247" s="832"/>
      <c r="M247" s="832"/>
      <c r="N247" s="832">
        <v>0</v>
      </c>
      <c r="O247" s="832">
        <v>0</v>
      </c>
      <c r="P247" s="820"/>
      <c r="Q247" s="833"/>
    </row>
    <row r="248" spans="1:17" ht="14.45" customHeight="1" x14ac:dyDescent="0.2">
      <c r="A248" s="814" t="s">
        <v>542</v>
      </c>
      <c r="B248" s="815" t="s">
        <v>1513</v>
      </c>
      <c r="C248" s="815" t="s">
        <v>1514</v>
      </c>
      <c r="D248" s="815" t="s">
        <v>1711</v>
      </c>
      <c r="E248" s="815" t="s">
        <v>1713</v>
      </c>
      <c r="F248" s="832"/>
      <c r="G248" s="832"/>
      <c r="H248" s="832"/>
      <c r="I248" s="832"/>
      <c r="J248" s="832"/>
      <c r="K248" s="832"/>
      <c r="L248" s="832"/>
      <c r="M248" s="832"/>
      <c r="N248" s="832">
        <v>1</v>
      </c>
      <c r="O248" s="832">
        <v>18497</v>
      </c>
      <c r="P248" s="820"/>
      <c r="Q248" s="833">
        <v>18497</v>
      </c>
    </row>
    <row r="249" spans="1:17" ht="14.45" customHeight="1" x14ac:dyDescent="0.2">
      <c r="A249" s="814" t="s">
        <v>542</v>
      </c>
      <c r="B249" s="815" t="s">
        <v>1513</v>
      </c>
      <c r="C249" s="815" t="s">
        <v>1517</v>
      </c>
      <c r="D249" s="815" t="s">
        <v>1520</v>
      </c>
      <c r="E249" s="815" t="s">
        <v>1521</v>
      </c>
      <c r="F249" s="832">
        <v>7436</v>
      </c>
      <c r="G249" s="832">
        <v>19184.88</v>
      </c>
      <c r="H249" s="832">
        <v>9.0154511278195493</v>
      </c>
      <c r="I249" s="832">
        <v>2.58</v>
      </c>
      <c r="J249" s="832">
        <v>800</v>
      </c>
      <c r="K249" s="832">
        <v>2128</v>
      </c>
      <c r="L249" s="832">
        <v>1</v>
      </c>
      <c r="M249" s="832">
        <v>2.66</v>
      </c>
      <c r="N249" s="832">
        <v>1425</v>
      </c>
      <c r="O249" s="832">
        <v>3548.2499999999995</v>
      </c>
      <c r="P249" s="820">
        <v>1.667410714285714</v>
      </c>
      <c r="Q249" s="833">
        <v>2.4899999999999998</v>
      </c>
    </row>
    <row r="250" spans="1:17" ht="14.45" customHeight="1" x14ac:dyDescent="0.2">
      <c r="A250" s="814" t="s">
        <v>542</v>
      </c>
      <c r="B250" s="815" t="s">
        <v>1513</v>
      </c>
      <c r="C250" s="815" t="s">
        <v>1517</v>
      </c>
      <c r="D250" s="815" t="s">
        <v>1534</v>
      </c>
      <c r="E250" s="815" t="s">
        <v>1535</v>
      </c>
      <c r="F250" s="832">
        <v>9023.2099999999991</v>
      </c>
      <c r="G250" s="832">
        <v>408661.17999999993</v>
      </c>
      <c r="H250" s="832">
        <v>4.7772826638423425</v>
      </c>
      <c r="I250" s="832">
        <v>45.289999900257222</v>
      </c>
      <c r="J250" s="832">
        <v>8580</v>
      </c>
      <c r="K250" s="832">
        <v>85542.599999999991</v>
      </c>
      <c r="L250" s="832">
        <v>1</v>
      </c>
      <c r="M250" s="832">
        <v>9.9699999999999989</v>
      </c>
      <c r="N250" s="832">
        <v>8030</v>
      </c>
      <c r="O250" s="832">
        <v>535349.1</v>
      </c>
      <c r="P250" s="820">
        <v>6.2582748244734203</v>
      </c>
      <c r="Q250" s="833">
        <v>66.668630136986295</v>
      </c>
    </row>
    <row r="251" spans="1:17" ht="14.45" customHeight="1" x14ac:dyDescent="0.2">
      <c r="A251" s="814" t="s">
        <v>542</v>
      </c>
      <c r="B251" s="815" t="s">
        <v>1513</v>
      </c>
      <c r="C251" s="815" t="s">
        <v>1517</v>
      </c>
      <c r="D251" s="815" t="s">
        <v>1651</v>
      </c>
      <c r="E251" s="815" t="s">
        <v>1652</v>
      </c>
      <c r="F251" s="832">
        <v>2637</v>
      </c>
      <c r="G251" s="832">
        <v>90159.029999999984</v>
      </c>
      <c r="H251" s="832">
        <v>4.7807152060830687</v>
      </c>
      <c r="I251" s="832">
        <v>34.189999999999991</v>
      </c>
      <c r="J251" s="832">
        <v>555</v>
      </c>
      <c r="K251" s="832">
        <v>18858.900000000001</v>
      </c>
      <c r="L251" s="832">
        <v>1</v>
      </c>
      <c r="M251" s="832">
        <v>33.980000000000004</v>
      </c>
      <c r="N251" s="832">
        <v>681</v>
      </c>
      <c r="O251" s="832">
        <v>23240.489999999998</v>
      </c>
      <c r="P251" s="820">
        <v>1.2323353960199162</v>
      </c>
      <c r="Q251" s="833">
        <v>34.127004405286343</v>
      </c>
    </row>
    <row r="252" spans="1:17" ht="14.45" customHeight="1" x14ac:dyDescent="0.2">
      <c r="A252" s="814" t="s">
        <v>542</v>
      </c>
      <c r="B252" s="815" t="s">
        <v>1513</v>
      </c>
      <c r="C252" s="815" t="s">
        <v>1564</v>
      </c>
      <c r="D252" s="815" t="s">
        <v>1565</v>
      </c>
      <c r="E252" s="815" t="s">
        <v>1566</v>
      </c>
      <c r="F252" s="832">
        <v>18</v>
      </c>
      <c r="G252" s="832">
        <v>666</v>
      </c>
      <c r="H252" s="832">
        <v>1.0953947368421053</v>
      </c>
      <c r="I252" s="832">
        <v>37</v>
      </c>
      <c r="J252" s="832">
        <v>16</v>
      </c>
      <c r="K252" s="832">
        <v>608</v>
      </c>
      <c r="L252" s="832">
        <v>1</v>
      </c>
      <c r="M252" s="832">
        <v>38</v>
      </c>
      <c r="N252" s="832">
        <v>25</v>
      </c>
      <c r="O252" s="832">
        <v>950</v>
      </c>
      <c r="P252" s="820">
        <v>1.5625</v>
      </c>
      <c r="Q252" s="833">
        <v>38</v>
      </c>
    </row>
    <row r="253" spans="1:17" ht="14.45" customHeight="1" x14ac:dyDescent="0.2">
      <c r="A253" s="814" t="s">
        <v>542</v>
      </c>
      <c r="B253" s="815" t="s">
        <v>1513</v>
      </c>
      <c r="C253" s="815" t="s">
        <v>1564</v>
      </c>
      <c r="D253" s="815" t="s">
        <v>1595</v>
      </c>
      <c r="E253" s="815" t="s">
        <v>1596</v>
      </c>
      <c r="F253" s="832">
        <v>49</v>
      </c>
      <c r="G253" s="832">
        <v>89474</v>
      </c>
      <c r="H253" s="832">
        <v>0.78816440866087634</v>
      </c>
      <c r="I253" s="832">
        <v>1826</v>
      </c>
      <c r="J253" s="832">
        <v>62</v>
      </c>
      <c r="K253" s="832">
        <v>113522</v>
      </c>
      <c r="L253" s="832">
        <v>1</v>
      </c>
      <c r="M253" s="832">
        <v>1831</v>
      </c>
      <c r="N253" s="832">
        <v>37</v>
      </c>
      <c r="O253" s="832">
        <v>67895</v>
      </c>
      <c r="P253" s="820">
        <v>0.59807790560420004</v>
      </c>
      <c r="Q253" s="833">
        <v>1835</v>
      </c>
    </row>
    <row r="254" spans="1:17" ht="14.45" customHeight="1" x14ac:dyDescent="0.2">
      <c r="A254" s="814" t="s">
        <v>542</v>
      </c>
      <c r="B254" s="815" t="s">
        <v>1513</v>
      </c>
      <c r="C254" s="815" t="s">
        <v>1564</v>
      </c>
      <c r="D254" s="815" t="s">
        <v>1657</v>
      </c>
      <c r="E254" s="815" t="s">
        <v>1658</v>
      </c>
      <c r="F254" s="832">
        <v>10</v>
      </c>
      <c r="G254" s="832">
        <v>145090</v>
      </c>
      <c r="H254" s="832">
        <v>4.9979331725800895</v>
      </c>
      <c r="I254" s="832">
        <v>14509</v>
      </c>
      <c r="J254" s="832">
        <v>2</v>
      </c>
      <c r="K254" s="832">
        <v>29030</v>
      </c>
      <c r="L254" s="832">
        <v>1</v>
      </c>
      <c r="M254" s="832">
        <v>14515</v>
      </c>
      <c r="N254" s="832">
        <v>3</v>
      </c>
      <c r="O254" s="832">
        <v>43563</v>
      </c>
      <c r="P254" s="820">
        <v>1.5006200482259731</v>
      </c>
      <c r="Q254" s="833">
        <v>14521</v>
      </c>
    </row>
    <row r="255" spans="1:17" ht="14.45" customHeight="1" x14ac:dyDescent="0.2">
      <c r="A255" s="814" t="s">
        <v>542</v>
      </c>
      <c r="B255" s="815" t="s">
        <v>1513</v>
      </c>
      <c r="C255" s="815" t="s">
        <v>1564</v>
      </c>
      <c r="D255" s="815" t="s">
        <v>1601</v>
      </c>
      <c r="E255" s="815" t="s">
        <v>1602</v>
      </c>
      <c r="F255" s="832"/>
      <c r="G255" s="832"/>
      <c r="H255" s="832"/>
      <c r="I255" s="832"/>
      <c r="J255" s="832"/>
      <c r="K255" s="832"/>
      <c r="L255" s="832"/>
      <c r="M255" s="832"/>
      <c r="N255" s="832">
        <v>2</v>
      </c>
      <c r="O255" s="832">
        <v>0</v>
      </c>
      <c r="P255" s="820"/>
      <c r="Q255" s="833">
        <v>0</v>
      </c>
    </row>
    <row r="256" spans="1:17" ht="14.45" customHeight="1" x14ac:dyDescent="0.2">
      <c r="A256" s="814" t="s">
        <v>542</v>
      </c>
      <c r="B256" s="815" t="s">
        <v>1513</v>
      </c>
      <c r="C256" s="815" t="s">
        <v>1564</v>
      </c>
      <c r="D256" s="815" t="s">
        <v>1714</v>
      </c>
      <c r="E256" s="815" t="s">
        <v>1715</v>
      </c>
      <c r="F256" s="832">
        <v>118</v>
      </c>
      <c r="G256" s="832">
        <v>238006</v>
      </c>
      <c r="H256" s="832">
        <v>0.9550879220539491</v>
      </c>
      <c r="I256" s="832">
        <v>2017</v>
      </c>
      <c r="J256" s="832">
        <v>123</v>
      </c>
      <c r="K256" s="832">
        <v>249198</v>
      </c>
      <c r="L256" s="832">
        <v>1</v>
      </c>
      <c r="M256" s="832">
        <v>2026</v>
      </c>
      <c r="N256" s="832">
        <v>97</v>
      </c>
      <c r="O256" s="832">
        <v>197395</v>
      </c>
      <c r="P256" s="820">
        <v>0.79212112456761286</v>
      </c>
      <c r="Q256" s="833">
        <v>2035</v>
      </c>
    </row>
    <row r="257" spans="1:17" ht="14.45" customHeight="1" x14ac:dyDescent="0.2">
      <c r="A257" s="814" t="s">
        <v>542</v>
      </c>
      <c r="B257" s="815" t="s">
        <v>1513</v>
      </c>
      <c r="C257" s="815" t="s">
        <v>1564</v>
      </c>
      <c r="D257" s="815" t="s">
        <v>1609</v>
      </c>
      <c r="E257" s="815" t="s">
        <v>1610</v>
      </c>
      <c r="F257" s="832">
        <v>82</v>
      </c>
      <c r="G257" s="832">
        <v>35916</v>
      </c>
      <c r="H257" s="832">
        <v>1.4137931034482758</v>
      </c>
      <c r="I257" s="832">
        <v>438</v>
      </c>
      <c r="J257" s="832">
        <v>58</v>
      </c>
      <c r="K257" s="832">
        <v>25404</v>
      </c>
      <c r="L257" s="832">
        <v>1</v>
      </c>
      <c r="M257" s="832">
        <v>438</v>
      </c>
      <c r="N257" s="832">
        <v>37</v>
      </c>
      <c r="O257" s="832">
        <v>16280</v>
      </c>
      <c r="P257" s="820">
        <v>0.64084396158085344</v>
      </c>
      <c r="Q257" s="833">
        <v>440</v>
      </c>
    </row>
    <row r="258" spans="1:17" ht="14.45" customHeight="1" x14ac:dyDescent="0.2">
      <c r="A258" s="814" t="s">
        <v>542</v>
      </c>
      <c r="B258" s="815" t="s">
        <v>1513</v>
      </c>
      <c r="C258" s="815" t="s">
        <v>1564</v>
      </c>
      <c r="D258" s="815" t="s">
        <v>1623</v>
      </c>
      <c r="E258" s="815" t="s">
        <v>1624</v>
      </c>
      <c r="F258" s="832">
        <v>3</v>
      </c>
      <c r="G258" s="832">
        <v>3120</v>
      </c>
      <c r="H258" s="832"/>
      <c r="I258" s="832">
        <v>1040</v>
      </c>
      <c r="J258" s="832"/>
      <c r="K258" s="832"/>
      <c r="L258" s="832"/>
      <c r="M258" s="832"/>
      <c r="N258" s="832"/>
      <c r="O258" s="832"/>
      <c r="P258" s="820"/>
      <c r="Q258" s="833"/>
    </row>
    <row r="259" spans="1:17" ht="14.45" customHeight="1" x14ac:dyDescent="0.2">
      <c r="A259" s="814" t="s">
        <v>542</v>
      </c>
      <c r="B259" s="815" t="s">
        <v>1513</v>
      </c>
      <c r="C259" s="815" t="s">
        <v>1564</v>
      </c>
      <c r="D259" s="815" t="s">
        <v>1716</v>
      </c>
      <c r="E259" s="815" t="s">
        <v>1717</v>
      </c>
      <c r="F259" s="832"/>
      <c r="G259" s="832"/>
      <c r="H259" s="832"/>
      <c r="I259" s="832"/>
      <c r="J259" s="832"/>
      <c r="K259" s="832"/>
      <c r="L259" s="832"/>
      <c r="M259" s="832"/>
      <c r="N259" s="832">
        <v>35</v>
      </c>
      <c r="O259" s="832">
        <v>0</v>
      </c>
      <c r="P259" s="820"/>
      <c r="Q259" s="833">
        <v>0</v>
      </c>
    </row>
    <row r="260" spans="1:17" ht="14.45" customHeight="1" x14ac:dyDescent="0.2">
      <c r="A260" s="814" t="s">
        <v>542</v>
      </c>
      <c r="B260" s="815" t="s">
        <v>1513</v>
      </c>
      <c r="C260" s="815" t="s">
        <v>1564</v>
      </c>
      <c r="D260" s="815" t="s">
        <v>1718</v>
      </c>
      <c r="E260" s="815" t="s">
        <v>1719</v>
      </c>
      <c r="F260" s="832"/>
      <c r="G260" s="832"/>
      <c r="H260" s="832"/>
      <c r="I260" s="832"/>
      <c r="J260" s="832"/>
      <c r="K260" s="832"/>
      <c r="L260" s="832"/>
      <c r="M260" s="832"/>
      <c r="N260" s="832">
        <v>18</v>
      </c>
      <c r="O260" s="832">
        <v>0</v>
      </c>
      <c r="P260" s="820"/>
      <c r="Q260" s="833">
        <v>0</v>
      </c>
    </row>
    <row r="261" spans="1:17" ht="14.45" customHeight="1" x14ac:dyDescent="0.2">
      <c r="A261" s="814" t="s">
        <v>542</v>
      </c>
      <c r="B261" s="815" t="s">
        <v>1513</v>
      </c>
      <c r="C261" s="815" t="s">
        <v>1564</v>
      </c>
      <c r="D261" s="815" t="s">
        <v>1720</v>
      </c>
      <c r="E261" s="815" t="s">
        <v>1721</v>
      </c>
      <c r="F261" s="832"/>
      <c r="G261" s="832"/>
      <c r="H261" s="832"/>
      <c r="I261" s="832"/>
      <c r="J261" s="832"/>
      <c r="K261" s="832"/>
      <c r="L261" s="832"/>
      <c r="M261" s="832"/>
      <c r="N261" s="832">
        <v>10</v>
      </c>
      <c r="O261" s="832">
        <v>0</v>
      </c>
      <c r="P261" s="820"/>
      <c r="Q261" s="833">
        <v>0</v>
      </c>
    </row>
    <row r="262" spans="1:17" ht="14.45" customHeight="1" x14ac:dyDescent="0.2">
      <c r="A262" s="814" t="s">
        <v>542</v>
      </c>
      <c r="B262" s="815" t="s">
        <v>1513</v>
      </c>
      <c r="C262" s="815" t="s">
        <v>1564</v>
      </c>
      <c r="D262" s="815" t="s">
        <v>1722</v>
      </c>
      <c r="E262" s="815" t="s">
        <v>1723</v>
      </c>
      <c r="F262" s="832"/>
      <c r="G262" s="832"/>
      <c r="H262" s="832"/>
      <c r="I262" s="832"/>
      <c r="J262" s="832"/>
      <c r="K262" s="832"/>
      <c r="L262" s="832"/>
      <c r="M262" s="832"/>
      <c r="N262" s="832">
        <v>2</v>
      </c>
      <c r="O262" s="832">
        <v>0</v>
      </c>
      <c r="P262" s="820"/>
      <c r="Q262" s="833">
        <v>0</v>
      </c>
    </row>
    <row r="263" spans="1:17" ht="14.45" customHeight="1" x14ac:dyDescent="0.2">
      <c r="A263" s="814" t="s">
        <v>542</v>
      </c>
      <c r="B263" s="815" t="s">
        <v>1724</v>
      </c>
      <c r="C263" s="815" t="s">
        <v>1514</v>
      </c>
      <c r="D263" s="815" t="s">
        <v>1711</v>
      </c>
      <c r="E263" s="815" t="s">
        <v>1712</v>
      </c>
      <c r="F263" s="832">
        <v>0</v>
      </c>
      <c r="G263" s="832">
        <v>2.9103830456733704E-11</v>
      </c>
      <c r="H263" s="832">
        <v>1</v>
      </c>
      <c r="I263" s="832"/>
      <c r="J263" s="832">
        <v>0</v>
      </c>
      <c r="K263" s="832">
        <v>2.9103830456733704E-11</v>
      </c>
      <c r="L263" s="832">
        <v>1</v>
      </c>
      <c r="M263" s="832"/>
      <c r="N263" s="832">
        <v>0</v>
      </c>
      <c r="O263" s="832">
        <v>0</v>
      </c>
      <c r="P263" s="820">
        <v>0</v>
      </c>
      <c r="Q263" s="833"/>
    </row>
    <row r="264" spans="1:17" ht="14.45" customHeight="1" x14ac:dyDescent="0.2">
      <c r="A264" s="814" t="s">
        <v>542</v>
      </c>
      <c r="B264" s="815" t="s">
        <v>1724</v>
      </c>
      <c r="C264" s="815" t="s">
        <v>1514</v>
      </c>
      <c r="D264" s="815" t="s">
        <v>1711</v>
      </c>
      <c r="E264" s="815" t="s">
        <v>1713</v>
      </c>
      <c r="F264" s="832">
        <v>15.9</v>
      </c>
      <c r="G264" s="832">
        <v>297843.94</v>
      </c>
      <c r="H264" s="832">
        <v>1.0734203848066031</v>
      </c>
      <c r="I264" s="832">
        <v>18732.323270440251</v>
      </c>
      <c r="J264" s="832">
        <v>15</v>
      </c>
      <c r="K264" s="832">
        <v>277471.84999999998</v>
      </c>
      <c r="L264" s="832">
        <v>1</v>
      </c>
      <c r="M264" s="832">
        <v>18498.123333333333</v>
      </c>
      <c r="N264" s="832">
        <v>14</v>
      </c>
      <c r="O264" s="832">
        <v>258958</v>
      </c>
      <c r="P264" s="820">
        <v>0.93327665491111989</v>
      </c>
      <c r="Q264" s="833">
        <v>18497</v>
      </c>
    </row>
    <row r="265" spans="1:17" ht="14.45" customHeight="1" x14ac:dyDescent="0.2">
      <c r="A265" s="814" t="s">
        <v>542</v>
      </c>
      <c r="B265" s="815" t="s">
        <v>1724</v>
      </c>
      <c r="C265" s="815" t="s">
        <v>1517</v>
      </c>
      <c r="D265" s="815" t="s">
        <v>1725</v>
      </c>
      <c r="E265" s="815" t="s">
        <v>1726</v>
      </c>
      <c r="F265" s="832">
        <v>3305</v>
      </c>
      <c r="G265" s="832">
        <v>7006.6</v>
      </c>
      <c r="H265" s="832">
        <v>0.98601182099634122</v>
      </c>
      <c r="I265" s="832">
        <v>2.12</v>
      </c>
      <c r="J265" s="832">
        <v>3553</v>
      </c>
      <c r="K265" s="832">
        <v>7106</v>
      </c>
      <c r="L265" s="832">
        <v>1</v>
      </c>
      <c r="M265" s="832">
        <v>2</v>
      </c>
      <c r="N265" s="832">
        <v>1093</v>
      </c>
      <c r="O265" s="832">
        <v>2422.2600000000002</v>
      </c>
      <c r="P265" s="820">
        <v>0.34087531663383058</v>
      </c>
      <c r="Q265" s="833">
        <v>2.2161573650503206</v>
      </c>
    </row>
    <row r="266" spans="1:17" ht="14.45" customHeight="1" x14ac:dyDescent="0.2">
      <c r="A266" s="814" t="s">
        <v>542</v>
      </c>
      <c r="B266" s="815" t="s">
        <v>1724</v>
      </c>
      <c r="C266" s="815" t="s">
        <v>1517</v>
      </c>
      <c r="D266" s="815" t="s">
        <v>1727</v>
      </c>
      <c r="E266" s="815" t="s">
        <v>1728</v>
      </c>
      <c r="F266" s="832">
        <v>3600</v>
      </c>
      <c r="G266" s="832">
        <v>65124</v>
      </c>
      <c r="H266" s="832"/>
      <c r="I266" s="832">
        <v>18.09</v>
      </c>
      <c r="J266" s="832"/>
      <c r="K266" s="832"/>
      <c r="L266" s="832"/>
      <c r="M266" s="832"/>
      <c r="N266" s="832"/>
      <c r="O266" s="832"/>
      <c r="P266" s="820"/>
      <c r="Q266" s="833"/>
    </row>
    <row r="267" spans="1:17" ht="14.45" customHeight="1" x14ac:dyDescent="0.2">
      <c r="A267" s="814" t="s">
        <v>542</v>
      </c>
      <c r="B267" s="815" t="s">
        <v>1724</v>
      </c>
      <c r="C267" s="815" t="s">
        <v>1517</v>
      </c>
      <c r="D267" s="815" t="s">
        <v>1729</v>
      </c>
      <c r="E267" s="815" t="s">
        <v>1730</v>
      </c>
      <c r="F267" s="832">
        <v>195290</v>
      </c>
      <c r="G267" s="832">
        <v>335898.8</v>
      </c>
      <c r="H267" s="832">
        <v>0.73438609563188462</v>
      </c>
      <c r="I267" s="832">
        <v>1.72</v>
      </c>
      <c r="J267" s="832">
        <v>248580</v>
      </c>
      <c r="K267" s="832">
        <v>457387.20000000007</v>
      </c>
      <c r="L267" s="832">
        <v>1</v>
      </c>
      <c r="M267" s="832">
        <v>1.8400000000000003</v>
      </c>
      <c r="N267" s="832">
        <v>147550</v>
      </c>
      <c r="O267" s="832">
        <v>256737</v>
      </c>
      <c r="P267" s="820">
        <v>0.56131216614719426</v>
      </c>
      <c r="Q267" s="833">
        <v>1.74</v>
      </c>
    </row>
    <row r="268" spans="1:17" ht="14.45" customHeight="1" x14ac:dyDescent="0.2">
      <c r="A268" s="814" t="s">
        <v>542</v>
      </c>
      <c r="B268" s="815" t="s">
        <v>1724</v>
      </c>
      <c r="C268" s="815" t="s">
        <v>1564</v>
      </c>
      <c r="D268" s="815" t="s">
        <v>1731</v>
      </c>
      <c r="E268" s="815" t="s">
        <v>1732</v>
      </c>
      <c r="F268" s="832">
        <v>856</v>
      </c>
      <c r="G268" s="832">
        <v>856586</v>
      </c>
      <c r="H268" s="832">
        <v>0.90981954136528265</v>
      </c>
      <c r="I268" s="832">
        <v>1000.6845794392524</v>
      </c>
      <c r="J268" s="832">
        <v>937</v>
      </c>
      <c r="K268" s="832">
        <v>941490</v>
      </c>
      <c r="L268" s="832">
        <v>1</v>
      </c>
      <c r="M268" s="832">
        <v>1004.7918890074707</v>
      </c>
      <c r="N268" s="832">
        <v>687</v>
      </c>
      <c r="O268" s="832">
        <v>693056</v>
      </c>
      <c r="P268" s="820">
        <v>0.73612677776715629</v>
      </c>
      <c r="Q268" s="833">
        <v>1008.8151382823872</v>
      </c>
    </row>
    <row r="269" spans="1:17" ht="14.45" customHeight="1" x14ac:dyDescent="0.2">
      <c r="A269" s="814" t="s">
        <v>542</v>
      </c>
      <c r="B269" s="815" t="s">
        <v>1724</v>
      </c>
      <c r="C269" s="815" t="s">
        <v>1564</v>
      </c>
      <c r="D269" s="815" t="s">
        <v>1733</v>
      </c>
      <c r="E269" s="815" t="s">
        <v>1734</v>
      </c>
      <c r="F269" s="832">
        <v>27</v>
      </c>
      <c r="G269" s="832">
        <v>18873</v>
      </c>
      <c r="H269" s="832">
        <v>0.74467329545454541</v>
      </c>
      <c r="I269" s="832">
        <v>699</v>
      </c>
      <c r="J269" s="832">
        <v>36</v>
      </c>
      <c r="K269" s="832">
        <v>25344</v>
      </c>
      <c r="L269" s="832">
        <v>1</v>
      </c>
      <c r="M269" s="832">
        <v>704</v>
      </c>
      <c r="N269" s="832">
        <v>22</v>
      </c>
      <c r="O269" s="832">
        <v>15576</v>
      </c>
      <c r="P269" s="820">
        <v>0.61458333333333337</v>
      </c>
      <c r="Q269" s="833">
        <v>708</v>
      </c>
    </row>
    <row r="270" spans="1:17" ht="14.45" customHeight="1" x14ac:dyDescent="0.2">
      <c r="A270" s="814" t="s">
        <v>542</v>
      </c>
      <c r="B270" s="815" t="s">
        <v>1724</v>
      </c>
      <c r="C270" s="815" t="s">
        <v>1564</v>
      </c>
      <c r="D270" s="815" t="s">
        <v>1735</v>
      </c>
      <c r="E270" s="815" t="s">
        <v>1736</v>
      </c>
      <c r="F270" s="832">
        <v>0</v>
      </c>
      <c r="G270" s="832">
        <v>0</v>
      </c>
      <c r="H270" s="832"/>
      <c r="I270" s="832"/>
      <c r="J270" s="832">
        <v>0</v>
      </c>
      <c r="K270" s="832">
        <v>0</v>
      </c>
      <c r="L270" s="832"/>
      <c r="M270" s="832"/>
      <c r="N270" s="832">
        <v>0</v>
      </c>
      <c r="O270" s="832">
        <v>0</v>
      </c>
      <c r="P270" s="820"/>
      <c r="Q270" s="833"/>
    </row>
    <row r="271" spans="1:17" ht="14.45" customHeight="1" x14ac:dyDescent="0.2">
      <c r="A271" s="814" t="s">
        <v>542</v>
      </c>
      <c r="B271" s="815" t="s">
        <v>1724</v>
      </c>
      <c r="C271" s="815" t="s">
        <v>1564</v>
      </c>
      <c r="D271" s="815" t="s">
        <v>1737</v>
      </c>
      <c r="E271" s="815" t="s">
        <v>1738</v>
      </c>
      <c r="F271" s="832">
        <v>6</v>
      </c>
      <c r="G271" s="832">
        <v>0</v>
      </c>
      <c r="H271" s="832"/>
      <c r="I271" s="832">
        <v>0</v>
      </c>
      <c r="J271" s="832">
        <v>6</v>
      </c>
      <c r="K271" s="832">
        <v>0</v>
      </c>
      <c r="L271" s="832"/>
      <c r="M271" s="832">
        <v>0</v>
      </c>
      <c r="N271" s="832"/>
      <c r="O271" s="832"/>
      <c r="P271" s="820"/>
      <c r="Q271" s="833"/>
    </row>
    <row r="272" spans="1:17" ht="14.45" customHeight="1" x14ac:dyDescent="0.2">
      <c r="A272" s="814" t="s">
        <v>542</v>
      </c>
      <c r="B272" s="815" t="s">
        <v>1724</v>
      </c>
      <c r="C272" s="815" t="s">
        <v>1564</v>
      </c>
      <c r="D272" s="815" t="s">
        <v>1601</v>
      </c>
      <c r="E272" s="815" t="s">
        <v>1602</v>
      </c>
      <c r="F272" s="832">
        <v>5</v>
      </c>
      <c r="G272" s="832">
        <v>0</v>
      </c>
      <c r="H272" s="832"/>
      <c r="I272" s="832">
        <v>0</v>
      </c>
      <c r="J272" s="832">
        <v>8</v>
      </c>
      <c r="K272" s="832">
        <v>0</v>
      </c>
      <c r="L272" s="832"/>
      <c r="M272" s="832">
        <v>0</v>
      </c>
      <c r="N272" s="832">
        <v>6</v>
      </c>
      <c r="O272" s="832">
        <v>0</v>
      </c>
      <c r="P272" s="820"/>
      <c r="Q272" s="833">
        <v>0</v>
      </c>
    </row>
    <row r="273" spans="1:17" ht="14.45" customHeight="1" x14ac:dyDescent="0.2">
      <c r="A273" s="814" t="s">
        <v>542</v>
      </c>
      <c r="B273" s="815" t="s">
        <v>1724</v>
      </c>
      <c r="C273" s="815" t="s">
        <v>1564</v>
      </c>
      <c r="D273" s="815" t="s">
        <v>1619</v>
      </c>
      <c r="E273" s="815" t="s">
        <v>1620</v>
      </c>
      <c r="F273" s="832">
        <v>149</v>
      </c>
      <c r="G273" s="832">
        <v>52895</v>
      </c>
      <c r="H273" s="832">
        <v>0.87947259909550413</v>
      </c>
      <c r="I273" s="832">
        <v>355</v>
      </c>
      <c r="J273" s="832">
        <v>168</v>
      </c>
      <c r="K273" s="832">
        <v>60144</v>
      </c>
      <c r="L273" s="832">
        <v>1</v>
      </c>
      <c r="M273" s="832">
        <v>358</v>
      </c>
      <c r="N273" s="832">
        <v>110</v>
      </c>
      <c r="O273" s="832">
        <v>39600</v>
      </c>
      <c r="P273" s="820">
        <v>0.65841979249800475</v>
      </c>
      <c r="Q273" s="833">
        <v>360</v>
      </c>
    </row>
    <row r="274" spans="1:17" ht="14.45" customHeight="1" x14ac:dyDescent="0.2">
      <c r="A274" s="814" t="s">
        <v>542</v>
      </c>
      <c r="B274" s="815" t="s">
        <v>1724</v>
      </c>
      <c r="C274" s="815" t="s">
        <v>1564</v>
      </c>
      <c r="D274" s="815" t="s">
        <v>1739</v>
      </c>
      <c r="E274" s="815" t="s">
        <v>1740</v>
      </c>
      <c r="F274" s="832">
        <v>11</v>
      </c>
      <c r="G274" s="832">
        <v>3861</v>
      </c>
      <c r="H274" s="832">
        <v>0.9887323943661972</v>
      </c>
      <c r="I274" s="832">
        <v>351</v>
      </c>
      <c r="J274" s="832">
        <v>11</v>
      </c>
      <c r="K274" s="832">
        <v>3905</v>
      </c>
      <c r="L274" s="832">
        <v>1</v>
      </c>
      <c r="M274" s="832">
        <v>355</v>
      </c>
      <c r="N274" s="832">
        <v>6</v>
      </c>
      <c r="O274" s="832">
        <v>2142</v>
      </c>
      <c r="P274" s="820">
        <v>0.54852752880921896</v>
      </c>
      <c r="Q274" s="833">
        <v>357</v>
      </c>
    </row>
    <row r="275" spans="1:17" ht="14.45" customHeight="1" x14ac:dyDescent="0.2">
      <c r="A275" s="814" t="s">
        <v>542</v>
      </c>
      <c r="B275" s="815" t="s">
        <v>1724</v>
      </c>
      <c r="C275" s="815" t="s">
        <v>1564</v>
      </c>
      <c r="D275" s="815" t="s">
        <v>1704</v>
      </c>
      <c r="E275" s="815" t="s">
        <v>1705</v>
      </c>
      <c r="F275" s="832">
        <v>132</v>
      </c>
      <c r="G275" s="832">
        <v>92664</v>
      </c>
      <c r="H275" s="832">
        <v>0.92954948990339759</v>
      </c>
      <c r="I275" s="832">
        <v>702</v>
      </c>
      <c r="J275" s="832">
        <v>141</v>
      </c>
      <c r="K275" s="832">
        <v>99687</v>
      </c>
      <c r="L275" s="832">
        <v>1</v>
      </c>
      <c r="M275" s="832">
        <v>707</v>
      </c>
      <c r="N275" s="832">
        <v>105</v>
      </c>
      <c r="O275" s="832">
        <v>74655</v>
      </c>
      <c r="P275" s="820">
        <v>0.74889403834000423</v>
      </c>
      <c r="Q275" s="833">
        <v>711</v>
      </c>
    </row>
    <row r="276" spans="1:17" ht="14.45" customHeight="1" x14ac:dyDescent="0.2">
      <c r="A276" s="814" t="s">
        <v>542</v>
      </c>
      <c r="B276" s="815" t="s">
        <v>1724</v>
      </c>
      <c r="C276" s="815" t="s">
        <v>1564</v>
      </c>
      <c r="D276" s="815" t="s">
        <v>1741</v>
      </c>
      <c r="E276" s="815" t="s">
        <v>1742</v>
      </c>
      <c r="F276" s="832">
        <v>16</v>
      </c>
      <c r="G276" s="832">
        <v>11184</v>
      </c>
      <c r="H276" s="832">
        <v>0.88257575757575757</v>
      </c>
      <c r="I276" s="832">
        <v>699</v>
      </c>
      <c r="J276" s="832">
        <v>18</v>
      </c>
      <c r="K276" s="832">
        <v>12672</v>
      </c>
      <c r="L276" s="832">
        <v>1</v>
      </c>
      <c r="M276" s="832">
        <v>704</v>
      </c>
      <c r="N276" s="832">
        <v>9</v>
      </c>
      <c r="O276" s="832">
        <v>6372</v>
      </c>
      <c r="P276" s="820">
        <v>0.50284090909090906</v>
      </c>
      <c r="Q276" s="833">
        <v>708</v>
      </c>
    </row>
    <row r="277" spans="1:17" ht="14.45" customHeight="1" x14ac:dyDescent="0.2">
      <c r="A277" s="814" t="s">
        <v>542</v>
      </c>
      <c r="B277" s="815" t="s">
        <v>1724</v>
      </c>
      <c r="C277" s="815" t="s">
        <v>1564</v>
      </c>
      <c r="D277" s="815" t="s">
        <v>1743</v>
      </c>
      <c r="E277" s="815" t="s">
        <v>1744</v>
      </c>
      <c r="F277" s="832"/>
      <c r="G277" s="832"/>
      <c r="H277" s="832"/>
      <c r="I277" s="832"/>
      <c r="J277" s="832">
        <v>4</v>
      </c>
      <c r="K277" s="832">
        <v>0</v>
      </c>
      <c r="L277" s="832"/>
      <c r="M277" s="832">
        <v>0</v>
      </c>
      <c r="N277" s="832">
        <v>1</v>
      </c>
      <c r="O277" s="832">
        <v>0</v>
      </c>
      <c r="P277" s="820"/>
      <c r="Q277" s="833">
        <v>0</v>
      </c>
    </row>
    <row r="278" spans="1:17" ht="14.45" customHeight="1" x14ac:dyDescent="0.2">
      <c r="A278" s="814" t="s">
        <v>542</v>
      </c>
      <c r="B278" s="815" t="s">
        <v>1724</v>
      </c>
      <c r="C278" s="815" t="s">
        <v>1564</v>
      </c>
      <c r="D278" s="815" t="s">
        <v>1745</v>
      </c>
      <c r="E278" s="815" t="s">
        <v>1746</v>
      </c>
      <c r="F278" s="832"/>
      <c r="G278" s="832"/>
      <c r="H278" s="832"/>
      <c r="I278" s="832"/>
      <c r="J278" s="832">
        <v>49</v>
      </c>
      <c r="K278" s="832">
        <v>0</v>
      </c>
      <c r="L278" s="832"/>
      <c r="M278" s="832">
        <v>0</v>
      </c>
      <c r="N278" s="832">
        <v>50</v>
      </c>
      <c r="O278" s="832">
        <v>0</v>
      </c>
      <c r="P278" s="820"/>
      <c r="Q278" s="833">
        <v>0</v>
      </c>
    </row>
    <row r="279" spans="1:17" ht="14.45" customHeight="1" x14ac:dyDescent="0.2">
      <c r="A279" s="814" t="s">
        <v>542</v>
      </c>
      <c r="B279" s="815" t="s">
        <v>1724</v>
      </c>
      <c r="C279" s="815" t="s">
        <v>1564</v>
      </c>
      <c r="D279" s="815" t="s">
        <v>1747</v>
      </c>
      <c r="E279" s="815" t="s">
        <v>1748</v>
      </c>
      <c r="F279" s="832"/>
      <c r="G279" s="832"/>
      <c r="H279" s="832"/>
      <c r="I279" s="832"/>
      <c r="J279" s="832">
        <v>41</v>
      </c>
      <c r="K279" s="832">
        <v>0</v>
      </c>
      <c r="L279" s="832"/>
      <c r="M279" s="832">
        <v>0</v>
      </c>
      <c r="N279" s="832">
        <v>39</v>
      </c>
      <c r="O279" s="832">
        <v>0</v>
      </c>
      <c r="P279" s="820"/>
      <c r="Q279" s="833">
        <v>0</v>
      </c>
    </row>
    <row r="280" spans="1:17" ht="14.45" customHeight="1" x14ac:dyDescent="0.2">
      <c r="A280" s="814" t="s">
        <v>542</v>
      </c>
      <c r="B280" s="815" t="s">
        <v>1724</v>
      </c>
      <c r="C280" s="815" t="s">
        <v>1564</v>
      </c>
      <c r="D280" s="815" t="s">
        <v>1749</v>
      </c>
      <c r="E280" s="815" t="s">
        <v>1750</v>
      </c>
      <c r="F280" s="832"/>
      <c r="G280" s="832"/>
      <c r="H280" s="832"/>
      <c r="I280" s="832"/>
      <c r="J280" s="832">
        <v>3</v>
      </c>
      <c r="K280" s="832">
        <v>0</v>
      </c>
      <c r="L280" s="832"/>
      <c r="M280" s="832">
        <v>0</v>
      </c>
      <c r="N280" s="832">
        <v>7</v>
      </c>
      <c r="O280" s="832">
        <v>0</v>
      </c>
      <c r="P280" s="820"/>
      <c r="Q280" s="833">
        <v>0</v>
      </c>
    </row>
    <row r="281" spans="1:17" ht="14.45" customHeight="1" x14ac:dyDescent="0.2">
      <c r="A281" s="814" t="s">
        <v>542</v>
      </c>
      <c r="B281" s="815" t="s">
        <v>1724</v>
      </c>
      <c r="C281" s="815" t="s">
        <v>1564</v>
      </c>
      <c r="D281" s="815" t="s">
        <v>1751</v>
      </c>
      <c r="E281" s="815" t="s">
        <v>1752</v>
      </c>
      <c r="F281" s="832"/>
      <c r="G281" s="832"/>
      <c r="H281" s="832"/>
      <c r="I281" s="832"/>
      <c r="J281" s="832">
        <v>1</v>
      </c>
      <c r="K281" s="832">
        <v>0</v>
      </c>
      <c r="L281" s="832"/>
      <c r="M281" s="832">
        <v>0</v>
      </c>
      <c r="N281" s="832">
        <v>3</v>
      </c>
      <c r="O281" s="832">
        <v>0</v>
      </c>
      <c r="P281" s="820"/>
      <c r="Q281" s="833">
        <v>0</v>
      </c>
    </row>
    <row r="282" spans="1:17" ht="14.45" customHeight="1" x14ac:dyDescent="0.2">
      <c r="A282" s="814" t="s">
        <v>542</v>
      </c>
      <c r="B282" s="815" t="s">
        <v>1660</v>
      </c>
      <c r="C282" s="815" t="s">
        <v>1514</v>
      </c>
      <c r="D282" s="815" t="s">
        <v>1711</v>
      </c>
      <c r="E282" s="815" t="s">
        <v>1712</v>
      </c>
      <c r="F282" s="832"/>
      <c r="G282" s="832"/>
      <c r="H282" s="832"/>
      <c r="I282" s="832"/>
      <c r="J282" s="832"/>
      <c r="K282" s="832"/>
      <c r="L282" s="832"/>
      <c r="M282" s="832"/>
      <c r="N282" s="832">
        <v>0</v>
      </c>
      <c r="O282" s="832">
        <v>0</v>
      </c>
      <c r="P282" s="820"/>
      <c r="Q282" s="833"/>
    </row>
    <row r="283" spans="1:17" ht="14.45" customHeight="1" x14ac:dyDescent="0.2">
      <c r="A283" s="814" t="s">
        <v>1753</v>
      </c>
      <c r="B283" s="815" t="s">
        <v>1513</v>
      </c>
      <c r="C283" s="815" t="s">
        <v>1514</v>
      </c>
      <c r="D283" s="815" t="s">
        <v>1645</v>
      </c>
      <c r="E283" s="815" t="s">
        <v>1646</v>
      </c>
      <c r="F283" s="832">
        <v>0.45</v>
      </c>
      <c r="G283" s="832">
        <v>818.57</v>
      </c>
      <c r="H283" s="832"/>
      <c r="I283" s="832">
        <v>1819.0444444444445</v>
      </c>
      <c r="J283" s="832"/>
      <c r="K283" s="832"/>
      <c r="L283" s="832"/>
      <c r="M283" s="832"/>
      <c r="N283" s="832"/>
      <c r="O283" s="832"/>
      <c r="P283" s="820"/>
      <c r="Q283" s="833"/>
    </row>
    <row r="284" spans="1:17" ht="14.45" customHeight="1" x14ac:dyDescent="0.2">
      <c r="A284" s="814" t="s">
        <v>1753</v>
      </c>
      <c r="B284" s="815" t="s">
        <v>1513</v>
      </c>
      <c r="C284" s="815" t="s">
        <v>1517</v>
      </c>
      <c r="D284" s="815" t="s">
        <v>1522</v>
      </c>
      <c r="E284" s="815" t="s">
        <v>1523</v>
      </c>
      <c r="F284" s="832">
        <v>180</v>
      </c>
      <c r="G284" s="832">
        <v>1294.2</v>
      </c>
      <c r="H284" s="832"/>
      <c r="I284" s="832">
        <v>7.19</v>
      </c>
      <c r="J284" s="832"/>
      <c r="K284" s="832"/>
      <c r="L284" s="832"/>
      <c r="M284" s="832"/>
      <c r="N284" s="832"/>
      <c r="O284" s="832"/>
      <c r="P284" s="820"/>
      <c r="Q284" s="833"/>
    </row>
    <row r="285" spans="1:17" ht="14.45" customHeight="1" x14ac:dyDescent="0.2">
      <c r="A285" s="814" t="s">
        <v>1753</v>
      </c>
      <c r="B285" s="815" t="s">
        <v>1513</v>
      </c>
      <c r="C285" s="815" t="s">
        <v>1517</v>
      </c>
      <c r="D285" s="815" t="s">
        <v>1542</v>
      </c>
      <c r="E285" s="815" t="s">
        <v>1543</v>
      </c>
      <c r="F285" s="832">
        <v>1</v>
      </c>
      <c r="G285" s="832">
        <v>2027.89</v>
      </c>
      <c r="H285" s="832"/>
      <c r="I285" s="832">
        <v>2027.89</v>
      </c>
      <c r="J285" s="832"/>
      <c r="K285" s="832"/>
      <c r="L285" s="832"/>
      <c r="M285" s="832"/>
      <c r="N285" s="832"/>
      <c r="O285" s="832"/>
      <c r="P285" s="820"/>
      <c r="Q285" s="833"/>
    </row>
    <row r="286" spans="1:17" ht="14.45" customHeight="1" x14ac:dyDescent="0.2">
      <c r="A286" s="814" t="s">
        <v>1753</v>
      </c>
      <c r="B286" s="815" t="s">
        <v>1513</v>
      </c>
      <c r="C286" s="815" t="s">
        <v>1517</v>
      </c>
      <c r="D286" s="815" t="s">
        <v>1651</v>
      </c>
      <c r="E286" s="815" t="s">
        <v>1652</v>
      </c>
      <c r="F286" s="832">
        <v>168</v>
      </c>
      <c r="G286" s="832">
        <v>5743.92</v>
      </c>
      <c r="H286" s="832">
        <v>0.31595936037141148</v>
      </c>
      <c r="I286" s="832">
        <v>34.19</v>
      </c>
      <c r="J286" s="832">
        <v>535</v>
      </c>
      <c r="K286" s="832">
        <v>18179.3</v>
      </c>
      <c r="L286" s="832">
        <v>1</v>
      </c>
      <c r="M286" s="832">
        <v>33.979999999999997</v>
      </c>
      <c r="N286" s="832">
        <v>402</v>
      </c>
      <c r="O286" s="832">
        <v>13720.260000000002</v>
      </c>
      <c r="P286" s="820">
        <v>0.75471882855775541</v>
      </c>
      <c r="Q286" s="833">
        <v>34.130000000000003</v>
      </c>
    </row>
    <row r="287" spans="1:17" ht="14.45" customHeight="1" x14ac:dyDescent="0.2">
      <c r="A287" s="814" t="s">
        <v>1753</v>
      </c>
      <c r="B287" s="815" t="s">
        <v>1513</v>
      </c>
      <c r="C287" s="815" t="s">
        <v>1564</v>
      </c>
      <c r="D287" s="815" t="s">
        <v>1589</v>
      </c>
      <c r="E287" s="815" t="s">
        <v>1590</v>
      </c>
      <c r="F287" s="832">
        <v>1</v>
      </c>
      <c r="G287" s="832">
        <v>682</v>
      </c>
      <c r="H287" s="832"/>
      <c r="I287" s="832">
        <v>682</v>
      </c>
      <c r="J287" s="832"/>
      <c r="K287" s="832"/>
      <c r="L287" s="832"/>
      <c r="M287" s="832"/>
      <c r="N287" s="832"/>
      <c r="O287" s="832"/>
      <c r="P287" s="820"/>
      <c r="Q287" s="833"/>
    </row>
    <row r="288" spans="1:17" ht="14.45" customHeight="1" x14ac:dyDescent="0.2">
      <c r="A288" s="814" t="s">
        <v>1753</v>
      </c>
      <c r="B288" s="815" t="s">
        <v>1513</v>
      </c>
      <c r="C288" s="815" t="s">
        <v>1564</v>
      </c>
      <c r="D288" s="815" t="s">
        <v>1595</v>
      </c>
      <c r="E288" s="815" t="s">
        <v>1596</v>
      </c>
      <c r="F288" s="832">
        <v>1</v>
      </c>
      <c r="G288" s="832">
        <v>1826</v>
      </c>
      <c r="H288" s="832"/>
      <c r="I288" s="832">
        <v>1826</v>
      </c>
      <c r="J288" s="832"/>
      <c r="K288" s="832"/>
      <c r="L288" s="832"/>
      <c r="M288" s="832"/>
      <c r="N288" s="832"/>
      <c r="O288" s="832"/>
      <c r="P288" s="820"/>
      <c r="Q288" s="833"/>
    </row>
    <row r="289" spans="1:17" ht="14.45" customHeight="1" x14ac:dyDescent="0.2">
      <c r="A289" s="814" t="s">
        <v>1753</v>
      </c>
      <c r="B289" s="815" t="s">
        <v>1513</v>
      </c>
      <c r="C289" s="815" t="s">
        <v>1564</v>
      </c>
      <c r="D289" s="815" t="s">
        <v>1657</v>
      </c>
      <c r="E289" s="815" t="s">
        <v>1658</v>
      </c>
      <c r="F289" s="832">
        <v>1</v>
      </c>
      <c r="G289" s="832">
        <v>14509</v>
      </c>
      <c r="H289" s="832">
        <v>0.49979331725800896</v>
      </c>
      <c r="I289" s="832">
        <v>14509</v>
      </c>
      <c r="J289" s="832">
        <v>2</v>
      </c>
      <c r="K289" s="832">
        <v>29030</v>
      </c>
      <c r="L289" s="832">
        <v>1</v>
      </c>
      <c r="M289" s="832">
        <v>14515</v>
      </c>
      <c r="N289" s="832">
        <v>2</v>
      </c>
      <c r="O289" s="832">
        <v>29042</v>
      </c>
      <c r="P289" s="820">
        <v>1.0004133654839822</v>
      </c>
      <c r="Q289" s="833">
        <v>14521</v>
      </c>
    </row>
    <row r="290" spans="1:17" ht="14.45" customHeight="1" x14ac:dyDescent="0.2">
      <c r="A290" s="814" t="s">
        <v>1753</v>
      </c>
      <c r="B290" s="815" t="s">
        <v>1513</v>
      </c>
      <c r="C290" s="815" t="s">
        <v>1564</v>
      </c>
      <c r="D290" s="815" t="s">
        <v>1613</v>
      </c>
      <c r="E290" s="815" t="s">
        <v>1614</v>
      </c>
      <c r="F290" s="832">
        <v>1</v>
      </c>
      <c r="G290" s="832">
        <v>510</v>
      </c>
      <c r="H290" s="832"/>
      <c r="I290" s="832">
        <v>510</v>
      </c>
      <c r="J290" s="832"/>
      <c r="K290" s="832"/>
      <c r="L290" s="832"/>
      <c r="M290" s="832"/>
      <c r="N290" s="832"/>
      <c r="O290" s="832"/>
      <c r="P290" s="820"/>
      <c r="Q290" s="833"/>
    </row>
    <row r="291" spans="1:17" ht="14.45" customHeight="1" x14ac:dyDescent="0.2">
      <c r="A291" s="814" t="s">
        <v>1754</v>
      </c>
      <c r="B291" s="815" t="s">
        <v>1513</v>
      </c>
      <c r="C291" s="815" t="s">
        <v>1514</v>
      </c>
      <c r="D291" s="815" t="s">
        <v>1645</v>
      </c>
      <c r="E291" s="815" t="s">
        <v>1646</v>
      </c>
      <c r="F291" s="832">
        <v>0.6</v>
      </c>
      <c r="G291" s="832">
        <v>1091.43</v>
      </c>
      <c r="H291" s="832"/>
      <c r="I291" s="832">
        <v>1819.0500000000002</v>
      </c>
      <c r="J291" s="832"/>
      <c r="K291" s="832"/>
      <c r="L291" s="832"/>
      <c r="M291" s="832"/>
      <c r="N291" s="832"/>
      <c r="O291" s="832"/>
      <c r="P291" s="820"/>
      <c r="Q291" s="833"/>
    </row>
    <row r="292" spans="1:17" ht="14.45" customHeight="1" x14ac:dyDescent="0.2">
      <c r="A292" s="814" t="s">
        <v>1754</v>
      </c>
      <c r="B292" s="815" t="s">
        <v>1513</v>
      </c>
      <c r="C292" s="815" t="s">
        <v>1517</v>
      </c>
      <c r="D292" s="815" t="s">
        <v>1651</v>
      </c>
      <c r="E292" s="815" t="s">
        <v>1652</v>
      </c>
      <c r="F292" s="832">
        <v>466</v>
      </c>
      <c r="G292" s="832">
        <v>15932.54</v>
      </c>
      <c r="H292" s="832"/>
      <c r="I292" s="832">
        <v>34.190000000000005</v>
      </c>
      <c r="J292" s="832"/>
      <c r="K292" s="832"/>
      <c r="L292" s="832"/>
      <c r="M292" s="832"/>
      <c r="N292" s="832"/>
      <c r="O292" s="832"/>
      <c r="P292" s="820"/>
      <c r="Q292" s="833"/>
    </row>
    <row r="293" spans="1:17" ht="14.45" customHeight="1" x14ac:dyDescent="0.2">
      <c r="A293" s="814" t="s">
        <v>1754</v>
      </c>
      <c r="B293" s="815" t="s">
        <v>1513</v>
      </c>
      <c r="C293" s="815" t="s">
        <v>1517</v>
      </c>
      <c r="D293" s="815" t="s">
        <v>1550</v>
      </c>
      <c r="E293" s="815" t="s">
        <v>1551</v>
      </c>
      <c r="F293" s="832">
        <v>100</v>
      </c>
      <c r="G293" s="832">
        <v>2074</v>
      </c>
      <c r="H293" s="832"/>
      <c r="I293" s="832">
        <v>20.74</v>
      </c>
      <c r="J293" s="832"/>
      <c r="K293" s="832"/>
      <c r="L293" s="832"/>
      <c r="M293" s="832"/>
      <c r="N293" s="832"/>
      <c r="O293" s="832"/>
      <c r="P293" s="820"/>
      <c r="Q293" s="833"/>
    </row>
    <row r="294" spans="1:17" ht="14.45" customHeight="1" x14ac:dyDescent="0.2">
      <c r="A294" s="814" t="s">
        <v>1754</v>
      </c>
      <c r="B294" s="815" t="s">
        <v>1513</v>
      </c>
      <c r="C294" s="815" t="s">
        <v>1564</v>
      </c>
      <c r="D294" s="815" t="s">
        <v>1591</v>
      </c>
      <c r="E294" s="815" t="s">
        <v>1592</v>
      </c>
      <c r="F294" s="832">
        <v>1</v>
      </c>
      <c r="G294" s="832">
        <v>717</v>
      </c>
      <c r="H294" s="832"/>
      <c r="I294" s="832">
        <v>717</v>
      </c>
      <c r="J294" s="832"/>
      <c r="K294" s="832"/>
      <c r="L294" s="832"/>
      <c r="M294" s="832"/>
      <c r="N294" s="832"/>
      <c r="O294" s="832"/>
      <c r="P294" s="820"/>
      <c r="Q294" s="833"/>
    </row>
    <row r="295" spans="1:17" ht="14.45" customHeight="1" x14ac:dyDescent="0.2">
      <c r="A295" s="814" t="s">
        <v>1754</v>
      </c>
      <c r="B295" s="815" t="s">
        <v>1513</v>
      </c>
      <c r="C295" s="815" t="s">
        <v>1564</v>
      </c>
      <c r="D295" s="815" t="s">
        <v>1657</v>
      </c>
      <c r="E295" s="815" t="s">
        <v>1658</v>
      </c>
      <c r="F295" s="832">
        <v>1</v>
      </c>
      <c r="G295" s="832">
        <v>14509</v>
      </c>
      <c r="H295" s="832"/>
      <c r="I295" s="832">
        <v>14509</v>
      </c>
      <c r="J295" s="832"/>
      <c r="K295" s="832"/>
      <c r="L295" s="832"/>
      <c r="M295" s="832"/>
      <c r="N295" s="832"/>
      <c r="O295" s="832"/>
      <c r="P295" s="820"/>
      <c r="Q295" s="833"/>
    </row>
    <row r="296" spans="1:17" ht="14.45" customHeight="1" x14ac:dyDescent="0.2">
      <c r="A296" s="814" t="s">
        <v>1755</v>
      </c>
      <c r="B296" s="815" t="s">
        <v>1513</v>
      </c>
      <c r="C296" s="815" t="s">
        <v>1514</v>
      </c>
      <c r="D296" s="815" t="s">
        <v>1645</v>
      </c>
      <c r="E296" s="815" t="s">
        <v>1646</v>
      </c>
      <c r="F296" s="832">
        <v>0.45</v>
      </c>
      <c r="G296" s="832">
        <v>818.57</v>
      </c>
      <c r="H296" s="832"/>
      <c r="I296" s="832">
        <v>1819.0444444444445</v>
      </c>
      <c r="J296" s="832"/>
      <c r="K296" s="832"/>
      <c r="L296" s="832"/>
      <c r="M296" s="832"/>
      <c r="N296" s="832"/>
      <c r="O296" s="832"/>
      <c r="P296" s="820"/>
      <c r="Q296" s="833"/>
    </row>
    <row r="297" spans="1:17" ht="14.45" customHeight="1" x14ac:dyDescent="0.2">
      <c r="A297" s="814" t="s">
        <v>1755</v>
      </c>
      <c r="B297" s="815" t="s">
        <v>1513</v>
      </c>
      <c r="C297" s="815" t="s">
        <v>1517</v>
      </c>
      <c r="D297" s="815" t="s">
        <v>1520</v>
      </c>
      <c r="E297" s="815" t="s">
        <v>1521</v>
      </c>
      <c r="F297" s="832"/>
      <c r="G297" s="832"/>
      <c r="H297" s="832"/>
      <c r="I297" s="832"/>
      <c r="J297" s="832"/>
      <c r="K297" s="832"/>
      <c r="L297" s="832"/>
      <c r="M297" s="832"/>
      <c r="N297" s="832">
        <v>84</v>
      </c>
      <c r="O297" s="832">
        <v>209.16</v>
      </c>
      <c r="P297" s="820"/>
      <c r="Q297" s="833">
        <v>2.4899999999999998</v>
      </c>
    </row>
    <row r="298" spans="1:17" ht="14.45" customHeight="1" x14ac:dyDescent="0.2">
      <c r="A298" s="814" t="s">
        <v>1755</v>
      </c>
      <c r="B298" s="815" t="s">
        <v>1513</v>
      </c>
      <c r="C298" s="815" t="s">
        <v>1517</v>
      </c>
      <c r="D298" s="815" t="s">
        <v>1522</v>
      </c>
      <c r="E298" s="815" t="s">
        <v>1523</v>
      </c>
      <c r="F298" s="832">
        <v>870</v>
      </c>
      <c r="G298" s="832">
        <v>6255.3</v>
      </c>
      <c r="H298" s="832">
        <v>2.7903646704583474</v>
      </c>
      <c r="I298" s="832">
        <v>7.19</v>
      </c>
      <c r="J298" s="832">
        <v>305</v>
      </c>
      <c r="K298" s="832">
        <v>2241.75</v>
      </c>
      <c r="L298" s="832">
        <v>1</v>
      </c>
      <c r="M298" s="832">
        <v>7.35</v>
      </c>
      <c r="N298" s="832"/>
      <c r="O298" s="832"/>
      <c r="P298" s="820"/>
      <c r="Q298" s="833"/>
    </row>
    <row r="299" spans="1:17" ht="14.45" customHeight="1" x14ac:dyDescent="0.2">
      <c r="A299" s="814" t="s">
        <v>1755</v>
      </c>
      <c r="B299" s="815" t="s">
        <v>1513</v>
      </c>
      <c r="C299" s="815" t="s">
        <v>1517</v>
      </c>
      <c r="D299" s="815" t="s">
        <v>1526</v>
      </c>
      <c r="E299" s="815" t="s">
        <v>1527</v>
      </c>
      <c r="F299" s="832"/>
      <c r="G299" s="832"/>
      <c r="H299" s="832"/>
      <c r="I299" s="832"/>
      <c r="J299" s="832">
        <v>341</v>
      </c>
      <c r="K299" s="832">
        <v>1831.17</v>
      </c>
      <c r="L299" s="832">
        <v>1</v>
      </c>
      <c r="M299" s="832">
        <v>5.37</v>
      </c>
      <c r="N299" s="832">
        <v>643</v>
      </c>
      <c r="O299" s="832">
        <v>3330.74</v>
      </c>
      <c r="P299" s="820">
        <v>1.8189135907643745</v>
      </c>
      <c r="Q299" s="833">
        <v>5.18</v>
      </c>
    </row>
    <row r="300" spans="1:17" ht="14.45" customHeight="1" x14ac:dyDescent="0.2">
      <c r="A300" s="814" t="s">
        <v>1755</v>
      </c>
      <c r="B300" s="815" t="s">
        <v>1513</v>
      </c>
      <c r="C300" s="815" t="s">
        <v>1517</v>
      </c>
      <c r="D300" s="815" t="s">
        <v>1538</v>
      </c>
      <c r="E300" s="815" t="s">
        <v>1539</v>
      </c>
      <c r="F300" s="832"/>
      <c r="G300" s="832"/>
      <c r="H300" s="832"/>
      <c r="I300" s="832"/>
      <c r="J300" s="832">
        <v>550</v>
      </c>
      <c r="K300" s="832">
        <v>11027.5</v>
      </c>
      <c r="L300" s="832">
        <v>1</v>
      </c>
      <c r="M300" s="832">
        <v>20.05</v>
      </c>
      <c r="N300" s="832"/>
      <c r="O300" s="832"/>
      <c r="P300" s="820"/>
      <c r="Q300" s="833"/>
    </row>
    <row r="301" spans="1:17" ht="14.45" customHeight="1" x14ac:dyDescent="0.2">
      <c r="A301" s="814" t="s">
        <v>1755</v>
      </c>
      <c r="B301" s="815" t="s">
        <v>1513</v>
      </c>
      <c r="C301" s="815" t="s">
        <v>1517</v>
      </c>
      <c r="D301" s="815" t="s">
        <v>1542</v>
      </c>
      <c r="E301" s="815" t="s">
        <v>1543</v>
      </c>
      <c r="F301" s="832">
        <v>4</v>
      </c>
      <c r="G301" s="832">
        <v>8111.56</v>
      </c>
      <c r="H301" s="832">
        <v>4.4623196298802394</v>
      </c>
      <c r="I301" s="832">
        <v>2027.89</v>
      </c>
      <c r="J301" s="832">
        <v>1</v>
      </c>
      <c r="K301" s="832">
        <v>1817.79</v>
      </c>
      <c r="L301" s="832">
        <v>1</v>
      </c>
      <c r="M301" s="832">
        <v>1817.79</v>
      </c>
      <c r="N301" s="832"/>
      <c r="O301" s="832"/>
      <c r="P301" s="820"/>
      <c r="Q301" s="833"/>
    </row>
    <row r="302" spans="1:17" ht="14.45" customHeight="1" x14ac:dyDescent="0.2">
      <c r="A302" s="814" t="s">
        <v>1755</v>
      </c>
      <c r="B302" s="815" t="s">
        <v>1513</v>
      </c>
      <c r="C302" s="815" t="s">
        <v>1517</v>
      </c>
      <c r="D302" s="815" t="s">
        <v>1546</v>
      </c>
      <c r="E302" s="815" t="s">
        <v>1547</v>
      </c>
      <c r="F302" s="832">
        <v>780</v>
      </c>
      <c r="G302" s="832">
        <v>2925</v>
      </c>
      <c r="H302" s="832">
        <v>1.0598210080075365</v>
      </c>
      <c r="I302" s="832">
        <v>3.75</v>
      </c>
      <c r="J302" s="832">
        <v>715</v>
      </c>
      <c r="K302" s="832">
        <v>2759.9</v>
      </c>
      <c r="L302" s="832">
        <v>1</v>
      </c>
      <c r="M302" s="832">
        <v>3.8600000000000003</v>
      </c>
      <c r="N302" s="832">
        <v>589</v>
      </c>
      <c r="O302" s="832">
        <v>2155.7399999999998</v>
      </c>
      <c r="P302" s="820">
        <v>0.7810935178810825</v>
      </c>
      <c r="Q302" s="833">
        <v>3.6599999999999997</v>
      </c>
    </row>
    <row r="303" spans="1:17" ht="14.45" customHeight="1" x14ac:dyDescent="0.2">
      <c r="A303" s="814" t="s">
        <v>1755</v>
      </c>
      <c r="B303" s="815" t="s">
        <v>1513</v>
      </c>
      <c r="C303" s="815" t="s">
        <v>1517</v>
      </c>
      <c r="D303" s="815" t="s">
        <v>1651</v>
      </c>
      <c r="E303" s="815" t="s">
        <v>1652</v>
      </c>
      <c r="F303" s="832">
        <v>238</v>
      </c>
      <c r="G303" s="832">
        <v>8137.22</v>
      </c>
      <c r="H303" s="832">
        <v>1.7870960090659125</v>
      </c>
      <c r="I303" s="832">
        <v>34.19</v>
      </c>
      <c r="J303" s="832">
        <v>134</v>
      </c>
      <c r="K303" s="832">
        <v>4553.32</v>
      </c>
      <c r="L303" s="832">
        <v>1</v>
      </c>
      <c r="M303" s="832">
        <v>33.979999999999997</v>
      </c>
      <c r="N303" s="832"/>
      <c r="O303" s="832"/>
      <c r="P303" s="820"/>
      <c r="Q303" s="833"/>
    </row>
    <row r="304" spans="1:17" ht="14.45" customHeight="1" x14ac:dyDescent="0.2">
      <c r="A304" s="814" t="s">
        <v>1755</v>
      </c>
      <c r="B304" s="815" t="s">
        <v>1513</v>
      </c>
      <c r="C304" s="815" t="s">
        <v>1564</v>
      </c>
      <c r="D304" s="815" t="s">
        <v>1575</v>
      </c>
      <c r="E304" s="815" t="s">
        <v>1576</v>
      </c>
      <c r="F304" s="832"/>
      <c r="G304" s="832"/>
      <c r="H304" s="832"/>
      <c r="I304" s="832"/>
      <c r="J304" s="832"/>
      <c r="K304" s="832"/>
      <c r="L304" s="832"/>
      <c r="M304" s="832"/>
      <c r="N304" s="832">
        <v>1</v>
      </c>
      <c r="O304" s="832">
        <v>2052</v>
      </c>
      <c r="P304" s="820"/>
      <c r="Q304" s="833">
        <v>2052</v>
      </c>
    </row>
    <row r="305" spans="1:17" ht="14.45" customHeight="1" x14ac:dyDescent="0.2">
      <c r="A305" s="814" t="s">
        <v>1755</v>
      </c>
      <c r="B305" s="815" t="s">
        <v>1513</v>
      </c>
      <c r="C305" s="815" t="s">
        <v>1564</v>
      </c>
      <c r="D305" s="815" t="s">
        <v>1589</v>
      </c>
      <c r="E305" s="815" t="s">
        <v>1590</v>
      </c>
      <c r="F305" s="832">
        <v>4</v>
      </c>
      <c r="G305" s="832">
        <v>2728</v>
      </c>
      <c r="H305" s="832">
        <v>3.9824817518248175</v>
      </c>
      <c r="I305" s="832">
        <v>682</v>
      </c>
      <c r="J305" s="832">
        <v>1</v>
      </c>
      <c r="K305" s="832">
        <v>685</v>
      </c>
      <c r="L305" s="832">
        <v>1</v>
      </c>
      <c r="M305" s="832">
        <v>685</v>
      </c>
      <c r="N305" s="832"/>
      <c r="O305" s="832"/>
      <c r="P305" s="820"/>
      <c r="Q305" s="833"/>
    </row>
    <row r="306" spans="1:17" ht="14.45" customHeight="1" x14ac:dyDescent="0.2">
      <c r="A306" s="814" t="s">
        <v>1755</v>
      </c>
      <c r="B306" s="815" t="s">
        <v>1513</v>
      </c>
      <c r="C306" s="815" t="s">
        <v>1564</v>
      </c>
      <c r="D306" s="815" t="s">
        <v>1595</v>
      </c>
      <c r="E306" s="815" t="s">
        <v>1596</v>
      </c>
      <c r="F306" s="832">
        <v>4</v>
      </c>
      <c r="G306" s="832">
        <v>7304</v>
      </c>
      <c r="H306" s="832">
        <v>0.56986814387142082</v>
      </c>
      <c r="I306" s="832">
        <v>1826</v>
      </c>
      <c r="J306" s="832">
        <v>7</v>
      </c>
      <c r="K306" s="832">
        <v>12817</v>
      </c>
      <c r="L306" s="832">
        <v>1</v>
      </c>
      <c r="M306" s="832">
        <v>1831</v>
      </c>
      <c r="N306" s="832">
        <v>3</v>
      </c>
      <c r="O306" s="832">
        <v>5505</v>
      </c>
      <c r="P306" s="820">
        <v>0.42950768510571896</v>
      </c>
      <c r="Q306" s="833">
        <v>1835</v>
      </c>
    </row>
    <row r="307" spans="1:17" ht="14.45" customHeight="1" x14ac:dyDescent="0.2">
      <c r="A307" s="814" t="s">
        <v>1755</v>
      </c>
      <c r="B307" s="815" t="s">
        <v>1513</v>
      </c>
      <c r="C307" s="815" t="s">
        <v>1564</v>
      </c>
      <c r="D307" s="815" t="s">
        <v>1597</v>
      </c>
      <c r="E307" s="815" t="s">
        <v>1598</v>
      </c>
      <c r="F307" s="832"/>
      <c r="G307" s="832"/>
      <c r="H307" s="832"/>
      <c r="I307" s="832"/>
      <c r="J307" s="832">
        <v>2</v>
      </c>
      <c r="K307" s="832">
        <v>862</v>
      </c>
      <c r="L307" s="832">
        <v>1</v>
      </c>
      <c r="M307" s="832">
        <v>431</v>
      </c>
      <c r="N307" s="832"/>
      <c r="O307" s="832"/>
      <c r="P307" s="820"/>
      <c r="Q307" s="833"/>
    </row>
    <row r="308" spans="1:17" ht="14.45" customHeight="1" x14ac:dyDescent="0.2">
      <c r="A308" s="814" t="s">
        <v>1755</v>
      </c>
      <c r="B308" s="815" t="s">
        <v>1513</v>
      </c>
      <c r="C308" s="815" t="s">
        <v>1564</v>
      </c>
      <c r="D308" s="815" t="s">
        <v>1657</v>
      </c>
      <c r="E308" s="815" t="s">
        <v>1658</v>
      </c>
      <c r="F308" s="832">
        <v>1</v>
      </c>
      <c r="G308" s="832">
        <v>14509</v>
      </c>
      <c r="H308" s="832">
        <v>0.99958663451601792</v>
      </c>
      <c r="I308" s="832">
        <v>14509</v>
      </c>
      <c r="J308" s="832">
        <v>1</v>
      </c>
      <c r="K308" s="832">
        <v>14515</v>
      </c>
      <c r="L308" s="832">
        <v>1</v>
      </c>
      <c r="M308" s="832">
        <v>14515</v>
      </c>
      <c r="N308" s="832"/>
      <c r="O308" s="832"/>
      <c r="P308" s="820"/>
      <c r="Q308" s="833"/>
    </row>
    <row r="309" spans="1:17" ht="14.45" customHeight="1" x14ac:dyDescent="0.2">
      <c r="A309" s="814" t="s">
        <v>1755</v>
      </c>
      <c r="B309" s="815" t="s">
        <v>1513</v>
      </c>
      <c r="C309" s="815" t="s">
        <v>1564</v>
      </c>
      <c r="D309" s="815" t="s">
        <v>1611</v>
      </c>
      <c r="E309" s="815" t="s">
        <v>1612</v>
      </c>
      <c r="F309" s="832">
        <v>1</v>
      </c>
      <c r="G309" s="832">
        <v>1343</v>
      </c>
      <c r="H309" s="832">
        <v>0.99703043801039348</v>
      </c>
      <c r="I309" s="832">
        <v>1343</v>
      </c>
      <c r="J309" s="832">
        <v>1</v>
      </c>
      <c r="K309" s="832">
        <v>1347</v>
      </c>
      <c r="L309" s="832">
        <v>1</v>
      </c>
      <c r="M309" s="832">
        <v>1347</v>
      </c>
      <c r="N309" s="832">
        <v>1</v>
      </c>
      <c r="O309" s="832">
        <v>1351</v>
      </c>
      <c r="P309" s="820">
        <v>1.0029695619896066</v>
      </c>
      <c r="Q309" s="833">
        <v>1351</v>
      </c>
    </row>
    <row r="310" spans="1:17" ht="14.45" customHeight="1" x14ac:dyDescent="0.2">
      <c r="A310" s="814" t="s">
        <v>1755</v>
      </c>
      <c r="B310" s="815" t="s">
        <v>1513</v>
      </c>
      <c r="C310" s="815" t="s">
        <v>1564</v>
      </c>
      <c r="D310" s="815" t="s">
        <v>1613</v>
      </c>
      <c r="E310" s="815" t="s">
        <v>1614</v>
      </c>
      <c r="F310" s="832">
        <v>5</v>
      </c>
      <c r="G310" s="832">
        <v>2550</v>
      </c>
      <c r="H310" s="832">
        <v>2.490234375</v>
      </c>
      <c r="I310" s="832">
        <v>510</v>
      </c>
      <c r="J310" s="832">
        <v>2</v>
      </c>
      <c r="K310" s="832">
        <v>1024</v>
      </c>
      <c r="L310" s="832">
        <v>1</v>
      </c>
      <c r="M310" s="832">
        <v>512</v>
      </c>
      <c r="N310" s="832"/>
      <c r="O310" s="832"/>
      <c r="P310" s="820"/>
      <c r="Q310" s="833"/>
    </row>
    <row r="311" spans="1:17" ht="14.45" customHeight="1" x14ac:dyDescent="0.2">
      <c r="A311" s="814" t="s">
        <v>1755</v>
      </c>
      <c r="B311" s="815" t="s">
        <v>1513</v>
      </c>
      <c r="C311" s="815" t="s">
        <v>1564</v>
      </c>
      <c r="D311" s="815" t="s">
        <v>1615</v>
      </c>
      <c r="E311" s="815" t="s">
        <v>1616</v>
      </c>
      <c r="F311" s="832"/>
      <c r="G311" s="832"/>
      <c r="H311" s="832"/>
      <c r="I311" s="832"/>
      <c r="J311" s="832">
        <v>1</v>
      </c>
      <c r="K311" s="832">
        <v>2342</v>
      </c>
      <c r="L311" s="832">
        <v>1</v>
      </c>
      <c r="M311" s="832">
        <v>2342</v>
      </c>
      <c r="N311" s="832"/>
      <c r="O311" s="832"/>
      <c r="P311" s="820"/>
      <c r="Q311" s="833"/>
    </row>
    <row r="312" spans="1:17" ht="14.45" customHeight="1" x14ac:dyDescent="0.2">
      <c r="A312" s="814" t="s">
        <v>1755</v>
      </c>
      <c r="B312" s="815" t="s">
        <v>1513</v>
      </c>
      <c r="C312" s="815" t="s">
        <v>1564</v>
      </c>
      <c r="D312" s="815" t="s">
        <v>1633</v>
      </c>
      <c r="E312" s="815" t="s">
        <v>1634</v>
      </c>
      <c r="F312" s="832"/>
      <c r="G312" s="832"/>
      <c r="H312" s="832"/>
      <c r="I312" s="832"/>
      <c r="J312" s="832">
        <v>1</v>
      </c>
      <c r="K312" s="832">
        <v>722</v>
      </c>
      <c r="L312" s="832">
        <v>1</v>
      </c>
      <c r="M312" s="832">
        <v>722</v>
      </c>
      <c r="N312" s="832"/>
      <c r="O312" s="832"/>
      <c r="P312" s="820"/>
      <c r="Q312" s="833"/>
    </row>
    <row r="313" spans="1:17" ht="14.45" customHeight="1" x14ac:dyDescent="0.2">
      <c r="A313" s="814" t="s">
        <v>1756</v>
      </c>
      <c r="B313" s="815" t="s">
        <v>1513</v>
      </c>
      <c r="C313" s="815" t="s">
        <v>1514</v>
      </c>
      <c r="D313" s="815" t="s">
        <v>1645</v>
      </c>
      <c r="E313" s="815" t="s">
        <v>1646</v>
      </c>
      <c r="F313" s="832">
        <v>0.45</v>
      </c>
      <c r="G313" s="832">
        <v>818.57</v>
      </c>
      <c r="H313" s="832"/>
      <c r="I313" s="832">
        <v>1819.0444444444445</v>
      </c>
      <c r="J313" s="832"/>
      <c r="K313" s="832"/>
      <c r="L313" s="832"/>
      <c r="M313" s="832"/>
      <c r="N313" s="832"/>
      <c r="O313" s="832"/>
      <c r="P313" s="820"/>
      <c r="Q313" s="833"/>
    </row>
    <row r="314" spans="1:17" ht="14.45" customHeight="1" x14ac:dyDescent="0.2">
      <c r="A314" s="814" t="s">
        <v>1756</v>
      </c>
      <c r="B314" s="815" t="s">
        <v>1513</v>
      </c>
      <c r="C314" s="815" t="s">
        <v>1517</v>
      </c>
      <c r="D314" s="815" t="s">
        <v>1522</v>
      </c>
      <c r="E314" s="815" t="s">
        <v>1523</v>
      </c>
      <c r="F314" s="832">
        <v>180</v>
      </c>
      <c r="G314" s="832">
        <v>1294.2</v>
      </c>
      <c r="H314" s="832"/>
      <c r="I314" s="832">
        <v>7.19</v>
      </c>
      <c r="J314" s="832"/>
      <c r="K314" s="832"/>
      <c r="L314" s="832"/>
      <c r="M314" s="832"/>
      <c r="N314" s="832"/>
      <c r="O314" s="832"/>
      <c r="P314" s="820"/>
      <c r="Q314" s="833"/>
    </row>
    <row r="315" spans="1:17" ht="14.45" customHeight="1" x14ac:dyDescent="0.2">
      <c r="A315" s="814" t="s">
        <v>1756</v>
      </c>
      <c r="B315" s="815" t="s">
        <v>1513</v>
      </c>
      <c r="C315" s="815" t="s">
        <v>1517</v>
      </c>
      <c r="D315" s="815" t="s">
        <v>1526</v>
      </c>
      <c r="E315" s="815" t="s">
        <v>1527</v>
      </c>
      <c r="F315" s="832">
        <v>865</v>
      </c>
      <c r="G315" s="832">
        <v>4610.45</v>
      </c>
      <c r="H315" s="832">
        <v>3.0230873134524092</v>
      </c>
      <c r="I315" s="832">
        <v>5.33</v>
      </c>
      <c r="J315" s="832">
        <v>284</v>
      </c>
      <c r="K315" s="832">
        <v>1525.08</v>
      </c>
      <c r="L315" s="832">
        <v>1</v>
      </c>
      <c r="M315" s="832">
        <v>5.37</v>
      </c>
      <c r="N315" s="832"/>
      <c r="O315" s="832"/>
      <c r="P315" s="820"/>
      <c r="Q315" s="833"/>
    </row>
    <row r="316" spans="1:17" ht="14.45" customHeight="1" x14ac:dyDescent="0.2">
      <c r="A316" s="814" t="s">
        <v>1756</v>
      </c>
      <c r="B316" s="815" t="s">
        <v>1513</v>
      </c>
      <c r="C316" s="815" t="s">
        <v>1517</v>
      </c>
      <c r="D316" s="815" t="s">
        <v>1538</v>
      </c>
      <c r="E316" s="815" t="s">
        <v>1539</v>
      </c>
      <c r="F316" s="832">
        <v>920</v>
      </c>
      <c r="G316" s="832">
        <v>19228</v>
      </c>
      <c r="H316" s="832"/>
      <c r="I316" s="832">
        <v>20.9</v>
      </c>
      <c r="J316" s="832"/>
      <c r="K316" s="832"/>
      <c r="L316" s="832"/>
      <c r="M316" s="832"/>
      <c r="N316" s="832">
        <v>560</v>
      </c>
      <c r="O316" s="832">
        <v>11233.6</v>
      </c>
      <c r="P316" s="820"/>
      <c r="Q316" s="833">
        <v>20.060000000000002</v>
      </c>
    </row>
    <row r="317" spans="1:17" ht="14.45" customHeight="1" x14ac:dyDescent="0.2">
      <c r="A317" s="814" t="s">
        <v>1756</v>
      </c>
      <c r="B317" s="815" t="s">
        <v>1513</v>
      </c>
      <c r="C317" s="815" t="s">
        <v>1517</v>
      </c>
      <c r="D317" s="815" t="s">
        <v>1651</v>
      </c>
      <c r="E317" s="815" t="s">
        <v>1652</v>
      </c>
      <c r="F317" s="832">
        <v>204</v>
      </c>
      <c r="G317" s="832">
        <v>6974.76</v>
      </c>
      <c r="H317" s="832"/>
      <c r="I317" s="832">
        <v>34.19</v>
      </c>
      <c r="J317" s="832"/>
      <c r="K317" s="832"/>
      <c r="L317" s="832"/>
      <c r="M317" s="832"/>
      <c r="N317" s="832"/>
      <c r="O317" s="832"/>
      <c r="P317" s="820"/>
      <c r="Q317" s="833"/>
    </row>
    <row r="318" spans="1:17" ht="14.45" customHeight="1" x14ac:dyDescent="0.2">
      <c r="A318" s="814" t="s">
        <v>1756</v>
      </c>
      <c r="B318" s="815" t="s">
        <v>1513</v>
      </c>
      <c r="C318" s="815" t="s">
        <v>1564</v>
      </c>
      <c r="D318" s="815" t="s">
        <v>1595</v>
      </c>
      <c r="E318" s="815" t="s">
        <v>1596</v>
      </c>
      <c r="F318" s="832">
        <v>7</v>
      </c>
      <c r="G318" s="832">
        <v>12782</v>
      </c>
      <c r="H318" s="832">
        <v>6.9808847624249042</v>
      </c>
      <c r="I318" s="832">
        <v>1826</v>
      </c>
      <c r="J318" s="832">
        <v>1</v>
      </c>
      <c r="K318" s="832">
        <v>1831</v>
      </c>
      <c r="L318" s="832">
        <v>1</v>
      </c>
      <c r="M318" s="832">
        <v>1831</v>
      </c>
      <c r="N318" s="832">
        <v>2</v>
      </c>
      <c r="O318" s="832">
        <v>3670</v>
      </c>
      <c r="P318" s="820">
        <v>2.0043691971600217</v>
      </c>
      <c r="Q318" s="833">
        <v>1835</v>
      </c>
    </row>
    <row r="319" spans="1:17" ht="14.45" customHeight="1" x14ac:dyDescent="0.2">
      <c r="A319" s="814" t="s">
        <v>1756</v>
      </c>
      <c r="B319" s="815" t="s">
        <v>1513</v>
      </c>
      <c r="C319" s="815" t="s">
        <v>1564</v>
      </c>
      <c r="D319" s="815" t="s">
        <v>1597</v>
      </c>
      <c r="E319" s="815" t="s">
        <v>1598</v>
      </c>
      <c r="F319" s="832">
        <v>4</v>
      </c>
      <c r="G319" s="832">
        <v>1720</v>
      </c>
      <c r="H319" s="832">
        <v>3.9907192575406034</v>
      </c>
      <c r="I319" s="832">
        <v>430</v>
      </c>
      <c r="J319" s="832">
        <v>1</v>
      </c>
      <c r="K319" s="832">
        <v>431</v>
      </c>
      <c r="L319" s="832">
        <v>1</v>
      </c>
      <c r="M319" s="832">
        <v>431</v>
      </c>
      <c r="N319" s="832">
        <v>1</v>
      </c>
      <c r="O319" s="832">
        <v>433</v>
      </c>
      <c r="P319" s="820">
        <v>1.0046403712296983</v>
      </c>
      <c r="Q319" s="833">
        <v>433</v>
      </c>
    </row>
    <row r="320" spans="1:17" ht="14.45" customHeight="1" x14ac:dyDescent="0.2">
      <c r="A320" s="814" t="s">
        <v>1756</v>
      </c>
      <c r="B320" s="815" t="s">
        <v>1513</v>
      </c>
      <c r="C320" s="815" t="s">
        <v>1564</v>
      </c>
      <c r="D320" s="815" t="s">
        <v>1657</v>
      </c>
      <c r="E320" s="815" t="s">
        <v>1658</v>
      </c>
      <c r="F320" s="832">
        <v>1</v>
      </c>
      <c r="G320" s="832">
        <v>14509</v>
      </c>
      <c r="H320" s="832"/>
      <c r="I320" s="832">
        <v>14509</v>
      </c>
      <c r="J320" s="832"/>
      <c r="K320" s="832"/>
      <c r="L320" s="832"/>
      <c r="M320" s="832"/>
      <c r="N320" s="832"/>
      <c r="O320" s="832"/>
      <c r="P320" s="820"/>
      <c r="Q320" s="833"/>
    </row>
    <row r="321" spans="1:17" ht="14.45" customHeight="1" x14ac:dyDescent="0.2">
      <c r="A321" s="814" t="s">
        <v>1756</v>
      </c>
      <c r="B321" s="815" t="s">
        <v>1513</v>
      </c>
      <c r="C321" s="815" t="s">
        <v>1564</v>
      </c>
      <c r="D321" s="815" t="s">
        <v>1607</v>
      </c>
      <c r="E321" s="815" t="s">
        <v>1608</v>
      </c>
      <c r="F321" s="832">
        <v>1</v>
      </c>
      <c r="G321" s="832">
        <v>611</v>
      </c>
      <c r="H321" s="832"/>
      <c r="I321" s="832">
        <v>611</v>
      </c>
      <c r="J321" s="832"/>
      <c r="K321" s="832"/>
      <c r="L321" s="832"/>
      <c r="M321" s="832"/>
      <c r="N321" s="832"/>
      <c r="O321" s="832"/>
      <c r="P321" s="820"/>
      <c r="Q321" s="833"/>
    </row>
    <row r="322" spans="1:17" ht="14.45" customHeight="1" x14ac:dyDescent="0.2">
      <c r="A322" s="814" t="s">
        <v>1756</v>
      </c>
      <c r="B322" s="815" t="s">
        <v>1513</v>
      </c>
      <c r="C322" s="815" t="s">
        <v>1564</v>
      </c>
      <c r="D322" s="815" t="s">
        <v>1613</v>
      </c>
      <c r="E322" s="815" t="s">
        <v>1614</v>
      </c>
      <c r="F322" s="832">
        <v>1</v>
      </c>
      <c r="G322" s="832">
        <v>510</v>
      </c>
      <c r="H322" s="832"/>
      <c r="I322" s="832">
        <v>510</v>
      </c>
      <c r="J322" s="832"/>
      <c r="K322" s="832"/>
      <c r="L322" s="832"/>
      <c r="M322" s="832"/>
      <c r="N322" s="832"/>
      <c r="O322" s="832"/>
      <c r="P322" s="820"/>
      <c r="Q322" s="833"/>
    </row>
    <row r="323" spans="1:17" ht="14.45" customHeight="1" x14ac:dyDescent="0.2">
      <c r="A323" s="814" t="s">
        <v>1756</v>
      </c>
      <c r="B323" s="815" t="s">
        <v>1513</v>
      </c>
      <c r="C323" s="815" t="s">
        <v>1564</v>
      </c>
      <c r="D323" s="815" t="s">
        <v>1615</v>
      </c>
      <c r="E323" s="815" t="s">
        <v>1616</v>
      </c>
      <c r="F323" s="832">
        <v>2</v>
      </c>
      <c r="G323" s="832">
        <v>4666</v>
      </c>
      <c r="H323" s="832"/>
      <c r="I323" s="832">
        <v>2333</v>
      </c>
      <c r="J323" s="832"/>
      <c r="K323" s="832"/>
      <c r="L323" s="832"/>
      <c r="M323" s="832"/>
      <c r="N323" s="832">
        <v>1</v>
      </c>
      <c r="O323" s="832">
        <v>2351</v>
      </c>
      <c r="P323" s="820"/>
      <c r="Q323" s="833">
        <v>2351</v>
      </c>
    </row>
    <row r="324" spans="1:17" ht="14.45" customHeight="1" x14ac:dyDescent="0.2">
      <c r="A324" s="814" t="s">
        <v>1756</v>
      </c>
      <c r="B324" s="815" t="s">
        <v>1513</v>
      </c>
      <c r="C324" s="815" t="s">
        <v>1564</v>
      </c>
      <c r="D324" s="815" t="s">
        <v>1633</v>
      </c>
      <c r="E324" s="815" t="s">
        <v>1634</v>
      </c>
      <c r="F324" s="832">
        <v>2</v>
      </c>
      <c r="G324" s="832">
        <v>1438</v>
      </c>
      <c r="H324" s="832"/>
      <c r="I324" s="832">
        <v>719</v>
      </c>
      <c r="J324" s="832"/>
      <c r="K324" s="832"/>
      <c r="L324" s="832"/>
      <c r="M324" s="832"/>
      <c r="N324" s="832">
        <v>1</v>
      </c>
      <c r="O324" s="832">
        <v>724</v>
      </c>
      <c r="P324" s="820"/>
      <c r="Q324" s="833">
        <v>724</v>
      </c>
    </row>
    <row r="325" spans="1:17" ht="14.45" customHeight="1" x14ac:dyDescent="0.2">
      <c r="A325" s="814" t="s">
        <v>1757</v>
      </c>
      <c r="B325" s="815" t="s">
        <v>1513</v>
      </c>
      <c r="C325" s="815" t="s">
        <v>1514</v>
      </c>
      <c r="D325" s="815" t="s">
        <v>1645</v>
      </c>
      <c r="E325" s="815" t="s">
        <v>1646</v>
      </c>
      <c r="F325" s="832">
        <v>10.299999999999999</v>
      </c>
      <c r="G325" s="832">
        <v>18736.129999999997</v>
      </c>
      <c r="H325" s="832"/>
      <c r="I325" s="832">
        <v>1819.0417475728154</v>
      </c>
      <c r="J325" s="832"/>
      <c r="K325" s="832"/>
      <c r="L325" s="832"/>
      <c r="M325" s="832"/>
      <c r="N325" s="832"/>
      <c r="O325" s="832"/>
      <c r="P325" s="820"/>
      <c r="Q325" s="833"/>
    </row>
    <row r="326" spans="1:17" ht="14.45" customHeight="1" x14ac:dyDescent="0.2">
      <c r="A326" s="814" t="s">
        <v>1757</v>
      </c>
      <c r="B326" s="815" t="s">
        <v>1513</v>
      </c>
      <c r="C326" s="815" t="s">
        <v>1514</v>
      </c>
      <c r="D326" s="815" t="s">
        <v>1649</v>
      </c>
      <c r="E326" s="815" t="s">
        <v>1646</v>
      </c>
      <c r="F326" s="832"/>
      <c r="G326" s="832"/>
      <c r="H326" s="832"/>
      <c r="I326" s="832"/>
      <c r="J326" s="832">
        <v>8.7499999999999982</v>
      </c>
      <c r="K326" s="832">
        <v>5735.79</v>
      </c>
      <c r="L326" s="832">
        <v>1</v>
      </c>
      <c r="M326" s="832">
        <v>655.51885714285731</v>
      </c>
      <c r="N326" s="832">
        <v>0.75</v>
      </c>
      <c r="O326" s="832">
        <v>491.64</v>
      </c>
      <c r="P326" s="820">
        <v>8.5714435151914556E-2</v>
      </c>
      <c r="Q326" s="833">
        <v>655.52</v>
      </c>
    </row>
    <row r="327" spans="1:17" ht="14.45" customHeight="1" x14ac:dyDescent="0.2">
      <c r="A327" s="814" t="s">
        <v>1757</v>
      </c>
      <c r="B327" s="815" t="s">
        <v>1513</v>
      </c>
      <c r="C327" s="815" t="s">
        <v>1517</v>
      </c>
      <c r="D327" s="815" t="s">
        <v>1522</v>
      </c>
      <c r="E327" s="815" t="s">
        <v>1523</v>
      </c>
      <c r="F327" s="832"/>
      <c r="G327" s="832"/>
      <c r="H327" s="832"/>
      <c r="I327" s="832"/>
      <c r="J327" s="832"/>
      <c r="K327" s="832"/>
      <c r="L327" s="832"/>
      <c r="M327" s="832"/>
      <c r="N327" s="832">
        <v>141</v>
      </c>
      <c r="O327" s="832">
        <v>1008.15</v>
      </c>
      <c r="P327" s="820"/>
      <c r="Q327" s="833">
        <v>7.1499999999999995</v>
      </c>
    </row>
    <row r="328" spans="1:17" ht="14.45" customHeight="1" x14ac:dyDescent="0.2">
      <c r="A328" s="814" t="s">
        <v>1757</v>
      </c>
      <c r="B328" s="815" t="s">
        <v>1513</v>
      </c>
      <c r="C328" s="815" t="s">
        <v>1517</v>
      </c>
      <c r="D328" s="815" t="s">
        <v>1526</v>
      </c>
      <c r="E328" s="815" t="s">
        <v>1527</v>
      </c>
      <c r="F328" s="832">
        <v>281</v>
      </c>
      <c r="G328" s="832">
        <v>1497.73</v>
      </c>
      <c r="H328" s="832"/>
      <c r="I328" s="832">
        <v>5.33</v>
      </c>
      <c r="J328" s="832"/>
      <c r="K328" s="832"/>
      <c r="L328" s="832"/>
      <c r="M328" s="832"/>
      <c r="N328" s="832"/>
      <c r="O328" s="832"/>
      <c r="P328" s="820"/>
      <c r="Q328" s="833"/>
    </row>
    <row r="329" spans="1:17" ht="14.45" customHeight="1" x14ac:dyDescent="0.2">
      <c r="A329" s="814" t="s">
        <v>1757</v>
      </c>
      <c r="B329" s="815" t="s">
        <v>1513</v>
      </c>
      <c r="C329" s="815" t="s">
        <v>1517</v>
      </c>
      <c r="D329" s="815" t="s">
        <v>1651</v>
      </c>
      <c r="E329" s="815" t="s">
        <v>1652</v>
      </c>
      <c r="F329" s="832">
        <v>6606</v>
      </c>
      <c r="G329" s="832">
        <v>225859.13999999998</v>
      </c>
      <c r="H329" s="832">
        <v>1.2008718662819353</v>
      </c>
      <c r="I329" s="832">
        <v>34.19</v>
      </c>
      <c r="J329" s="832">
        <v>5535</v>
      </c>
      <c r="K329" s="832">
        <v>188079.3</v>
      </c>
      <c r="L329" s="832">
        <v>1</v>
      </c>
      <c r="M329" s="832">
        <v>33.979999999999997</v>
      </c>
      <c r="N329" s="832">
        <v>9278</v>
      </c>
      <c r="O329" s="832">
        <v>316637.92</v>
      </c>
      <c r="P329" s="820">
        <v>1.6835341262967269</v>
      </c>
      <c r="Q329" s="833">
        <v>34.127820651002367</v>
      </c>
    </row>
    <row r="330" spans="1:17" ht="14.45" customHeight="1" x14ac:dyDescent="0.2">
      <c r="A330" s="814" t="s">
        <v>1757</v>
      </c>
      <c r="B330" s="815" t="s">
        <v>1513</v>
      </c>
      <c r="C330" s="815" t="s">
        <v>1517</v>
      </c>
      <c r="D330" s="815" t="s">
        <v>1562</v>
      </c>
      <c r="E330" s="815" t="s">
        <v>1563</v>
      </c>
      <c r="F330" s="832"/>
      <c r="G330" s="832"/>
      <c r="H330" s="832"/>
      <c r="I330" s="832"/>
      <c r="J330" s="832">
        <v>21.5</v>
      </c>
      <c r="K330" s="832">
        <v>55512.14</v>
      </c>
      <c r="L330" s="832">
        <v>1</v>
      </c>
      <c r="M330" s="832">
        <v>2581.96</v>
      </c>
      <c r="N330" s="832">
        <v>9.86</v>
      </c>
      <c r="O330" s="832">
        <v>26452.6</v>
      </c>
      <c r="P330" s="820">
        <v>0.47651919021677058</v>
      </c>
      <c r="Q330" s="833">
        <v>2682.819472616633</v>
      </c>
    </row>
    <row r="331" spans="1:17" ht="14.45" customHeight="1" x14ac:dyDescent="0.2">
      <c r="A331" s="814" t="s">
        <v>1757</v>
      </c>
      <c r="B331" s="815" t="s">
        <v>1513</v>
      </c>
      <c r="C331" s="815" t="s">
        <v>1564</v>
      </c>
      <c r="D331" s="815" t="s">
        <v>1758</v>
      </c>
      <c r="E331" s="815" t="s">
        <v>1759</v>
      </c>
      <c r="F331" s="832"/>
      <c r="G331" s="832"/>
      <c r="H331" s="832"/>
      <c r="I331" s="832"/>
      <c r="J331" s="832">
        <v>2</v>
      </c>
      <c r="K331" s="832">
        <v>2578</v>
      </c>
      <c r="L331" s="832">
        <v>1</v>
      </c>
      <c r="M331" s="832">
        <v>1289</v>
      </c>
      <c r="N331" s="832">
        <v>1</v>
      </c>
      <c r="O331" s="832">
        <v>1295</v>
      </c>
      <c r="P331" s="820">
        <v>0.50232738557020951</v>
      </c>
      <c r="Q331" s="833">
        <v>1295</v>
      </c>
    </row>
    <row r="332" spans="1:17" ht="14.45" customHeight="1" x14ac:dyDescent="0.2">
      <c r="A332" s="814" t="s">
        <v>1757</v>
      </c>
      <c r="B332" s="815" t="s">
        <v>1513</v>
      </c>
      <c r="C332" s="815" t="s">
        <v>1564</v>
      </c>
      <c r="D332" s="815" t="s">
        <v>1595</v>
      </c>
      <c r="E332" s="815" t="s">
        <v>1596</v>
      </c>
      <c r="F332" s="832">
        <v>1</v>
      </c>
      <c r="G332" s="832">
        <v>1826</v>
      </c>
      <c r="H332" s="832"/>
      <c r="I332" s="832">
        <v>1826</v>
      </c>
      <c r="J332" s="832"/>
      <c r="K332" s="832"/>
      <c r="L332" s="832"/>
      <c r="M332" s="832"/>
      <c r="N332" s="832">
        <v>1</v>
      </c>
      <c r="O332" s="832">
        <v>1835</v>
      </c>
      <c r="P332" s="820"/>
      <c r="Q332" s="833">
        <v>1835</v>
      </c>
    </row>
    <row r="333" spans="1:17" ht="14.45" customHeight="1" x14ac:dyDescent="0.2">
      <c r="A333" s="814" t="s">
        <v>1757</v>
      </c>
      <c r="B333" s="815" t="s">
        <v>1513</v>
      </c>
      <c r="C333" s="815" t="s">
        <v>1564</v>
      </c>
      <c r="D333" s="815" t="s">
        <v>1597</v>
      </c>
      <c r="E333" s="815" t="s">
        <v>1598</v>
      </c>
      <c r="F333" s="832">
        <v>1</v>
      </c>
      <c r="G333" s="832">
        <v>430</v>
      </c>
      <c r="H333" s="832"/>
      <c r="I333" s="832">
        <v>430</v>
      </c>
      <c r="J333" s="832"/>
      <c r="K333" s="832"/>
      <c r="L333" s="832"/>
      <c r="M333" s="832"/>
      <c r="N333" s="832"/>
      <c r="O333" s="832"/>
      <c r="P333" s="820"/>
      <c r="Q333" s="833"/>
    </row>
    <row r="334" spans="1:17" ht="14.45" customHeight="1" x14ac:dyDescent="0.2">
      <c r="A334" s="814" t="s">
        <v>1757</v>
      </c>
      <c r="B334" s="815" t="s">
        <v>1513</v>
      </c>
      <c r="C334" s="815" t="s">
        <v>1564</v>
      </c>
      <c r="D334" s="815" t="s">
        <v>1657</v>
      </c>
      <c r="E334" s="815" t="s">
        <v>1658</v>
      </c>
      <c r="F334" s="832">
        <v>26</v>
      </c>
      <c r="G334" s="832">
        <v>377234</v>
      </c>
      <c r="H334" s="832">
        <v>1.3678553946008667</v>
      </c>
      <c r="I334" s="832">
        <v>14509</v>
      </c>
      <c r="J334" s="832">
        <v>19</v>
      </c>
      <c r="K334" s="832">
        <v>275785</v>
      </c>
      <c r="L334" s="832">
        <v>1</v>
      </c>
      <c r="M334" s="832">
        <v>14515</v>
      </c>
      <c r="N334" s="832">
        <v>35</v>
      </c>
      <c r="O334" s="832">
        <v>508235</v>
      </c>
      <c r="P334" s="820">
        <v>1.8428667258915459</v>
      </c>
      <c r="Q334" s="833">
        <v>14521</v>
      </c>
    </row>
    <row r="335" spans="1:17" ht="14.45" customHeight="1" x14ac:dyDescent="0.2">
      <c r="A335" s="814" t="s">
        <v>1757</v>
      </c>
      <c r="B335" s="815" t="s">
        <v>1513</v>
      </c>
      <c r="C335" s="815" t="s">
        <v>1564</v>
      </c>
      <c r="D335" s="815" t="s">
        <v>1613</v>
      </c>
      <c r="E335" s="815" t="s">
        <v>1614</v>
      </c>
      <c r="F335" s="832"/>
      <c r="G335" s="832"/>
      <c r="H335" s="832"/>
      <c r="I335" s="832"/>
      <c r="J335" s="832"/>
      <c r="K335" s="832"/>
      <c r="L335" s="832"/>
      <c r="M335" s="832"/>
      <c r="N335" s="832">
        <v>1</v>
      </c>
      <c r="O335" s="832">
        <v>514</v>
      </c>
      <c r="P335" s="820"/>
      <c r="Q335" s="833">
        <v>514</v>
      </c>
    </row>
    <row r="336" spans="1:17" ht="14.45" customHeight="1" x14ac:dyDescent="0.2">
      <c r="A336" s="814" t="s">
        <v>1760</v>
      </c>
      <c r="B336" s="815" t="s">
        <v>1513</v>
      </c>
      <c r="C336" s="815" t="s">
        <v>1517</v>
      </c>
      <c r="D336" s="815" t="s">
        <v>1522</v>
      </c>
      <c r="E336" s="815" t="s">
        <v>1523</v>
      </c>
      <c r="F336" s="832"/>
      <c r="G336" s="832"/>
      <c r="H336" s="832"/>
      <c r="I336" s="832"/>
      <c r="J336" s="832"/>
      <c r="K336" s="832"/>
      <c r="L336" s="832"/>
      <c r="M336" s="832"/>
      <c r="N336" s="832">
        <v>164</v>
      </c>
      <c r="O336" s="832">
        <v>1172.5999999999999</v>
      </c>
      <c r="P336" s="820"/>
      <c r="Q336" s="833">
        <v>7.1499999999999995</v>
      </c>
    </row>
    <row r="337" spans="1:17" ht="14.45" customHeight="1" x14ac:dyDescent="0.2">
      <c r="A337" s="814" t="s">
        <v>1760</v>
      </c>
      <c r="B337" s="815" t="s">
        <v>1513</v>
      </c>
      <c r="C337" s="815" t="s">
        <v>1517</v>
      </c>
      <c r="D337" s="815" t="s">
        <v>1526</v>
      </c>
      <c r="E337" s="815" t="s">
        <v>1527</v>
      </c>
      <c r="F337" s="832">
        <v>1906</v>
      </c>
      <c r="G337" s="832">
        <v>10158.98</v>
      </c>
      <c r="H337" s="832">
        <v>4.5258435575989235</v>
      </c>
      <c r="I337" s="832">
        <v>5.33</v>
      </c>
      <c r="J337" s="832">
        <v>418</v>
      </c>
      <c r="K337" s="832">
        <v>2244.66</v>
      </c>
      <c r="L337" s="832">
        <v>1</v>
      </c>
      <c r="M337" s="832">
        <v>5.3699999999999992</v>
      </c>
      <c r="N337" s="832">
        <v>372</v>
      </c>
      <c r="O337" s="832">
        <v>1923.24</v>
      </c>
      <c r="P337" s="820">
        <v>0.85680682152308152</v>
      </c>
      <c r="Q337" s="833">
        <v>5.17</v>
      </c>
    </row>
    <row r="338" spans="1:17" ht="14.45" customHeight="1" x14ac:dyDescent="0.2">
      <c r="A338" s="814" t="s">
        <v>1760</v>
      </c>
      <c r="B338" s="815" t="s">
        <v>1513</v>
      </c>
      <c r="C338" s="815" t="s">
        <v>1517</v>
      </c>
      <c r="D338" s="815" t="s">
        <v>1651</v>
      </c>
      <c r="E338" s="815" t="s">
        <v>1652</v>
      </c>
      <c r="F338" s="832">
        <v>364</v>
      </c>
      <c r="G338" s="832">
        <v>12445.16</v>
      </c>
      <c r="H338" s="832"/>
      <c r="I338" s="832">
        <v>34.19</v>
      </c>
      <c r="J338" s="832"/>
      <c r="K338" s="832"/>
      <c r="L338" s="832"/>
      <c r="M338" s="832"/>
      <c r="N338" s="832">
        <v>277</v>
      </c>
      <c r="O338" s="832">
        <v>9451.24</v>
      </c>
      <c r="P338" s="820"/>
      <c r="Q338" s="833">
        <v>34.119999999999997</v>
      </c>
    </row>
    <row r="339" spans="1:17" ht="14.45" customHeight="1" x14ac:dyDescent="0.2">
      <c r="A339" s="814" t="s">
        <v>1760</v>
      </c>
      <c r="B339" s="815" t="s">
        <v>1513</v>
      </c>
      <c r="C339" s="815" t="s">
        <v>1564</v>
      </c>
      <c r="D339" s="815" t="s">
        <v>1595</v>
      </c>
      <c r="E339" s="815" t="s">
        <v>1596</v>
      </c>
      <c r="F339" s="832">
        <v>4</v>
      </c>
      <c r="G339" s="832">
        <v>7304</v>
      </c>
      <c r="H339" s="832">
        <v>3.9890770070999455</v>
      </c>
      <c r="I339" s="832">
        <v>1826</v>
      </c>
      <c r="J339" s="832">
        <v>1</v>
      </c>
      <c r="K339" s="832">
        <v>1831</v>
      </c>
      <c r="L339" s="832">
        <v>1</v>
      </c>
      <c r="M339" s="832">
        <v>1831</v>
      </c>
      <c r="N339" s="832">
        <v>2</v>
      </c>
      <c r="O339" s="832">
        <v>3670</v>
      </c>
      <c r="P339" s="820">
        <v>2.0043691971600217</v>
      </c>
      <c r="Q339" s="833">
        <v>1835</v>
      </c>
    </row>
    <row r="340" spans="1:17" ht="14.45" customHeight="1" x14ac:dyDescent="0.2">
      <c r="A340" s="814" t="s">
        <v>1760</v>
      </c>
      <c r="B340" s="815" t="s">
        <v>1513</v>
      </c>
      <c r="C340" s="815" t="s">
        <v>1564</v>
      </c>
      <c r="D340" s="815" t="s">
        <v>1597</v>
      </c>
      <c r="E340" s="815" t="s">
        <v>1598</v>
      </c>
      <c r="F340" s="832">
        <v>4</v>
      </c>
      <c r="G340" s="832">
        <v>1720</v>
      </c>
      <c r="H340" s="832">
        <v>3.9907192575406034</v>
      </c>
      <c r="I340" s="832">
        <v>430</v>
      </c>
      <c r="J340" s="832">
        <v>1</v>
      </c>
      <c r="K340" s="832">
        <v>431</v>
      </c>
      <c r="L340" s="832">
        <v>1</v>
      </c>
      <c r="M340" s="832">
        <v>431</v>
      </c>
      <c r="N340" s="832">
        <v>1</v>
      </c>
      <c r="O340" s="832">
        <v>433</v>
      </c>
      <c r="P340" s="820">
        <v>1.0046403712296983</v>
      </c>
      <c r="Q340" s="833">
        <v>433</v>
      </c>
    </row>
    <row r="341" spans="1:17" ht="14.45" customHeight="1" x14ac:dyDescent="0.2">
      <c r="A341" s="814" t="s">
        <v>1760</v>
      </c>
      <c r="B341" s="815" t="s">
        <v>1513</v>
      </c>
      <c r="C341" s="815" t="s">
        <v>1564</v>
      </c>
      <c r="D341" s="815" t="s">
        <v>1657</v>
      </c>
      <c r="E341" s="815" t="s">
        <v>1658</v>
      </c>
      <c r="F341" s="832">
        <v>1</v>
      </c>
      <c r="G341" s="832">
        <v>14509</v>
      </c>
      <c r="H341" s="832"/>
      <c r="I341" s="832">
        <v>14509</v>
      </c>
      <c r="J341" s="832"/>
      <c r="K341" s="832"/>
      <c r="L341" s="832"/>
      <c r="M341" s="832"/>
      <c r="N341" s="832">
        <v>1</v>
      </c>
      <c r="O341" s="832">
        <v>14521</v>
      </c>
      <c r="P341" s="820"/>
      <c r="Q341" s="833">
        <v>14521</v>
      </c>
    </row>
    <row r="342" spans="1:17" ht="14.45" customHeight="1" x14ac:dyDescent="0.2">
      <c r="A342" s="814" t="s">
        <v>1760</v>
      </c>
      <c r="B342" s="815" t="s">
        <v>1513</v>
      </c>
      <c r="C342" s="815" t="s">
        <v>1564</v>
      </c>
      <c r="D342" s="815" t="s">
        <v>1607</v>
      </c>
      <c r="E342" s="815" t="s">
        <v>1608</v>
      </c>
      <c r="F342" s="832">
        <v>1</v>
      </c>
      <c r="G342" s="832">
        <v>611</v>
      </c>
      <c r="H342" s="832"/>
      <c r="I342" s="832">
        <v>611</v>
      </c>
      <c r="J342" s="832"/>
      <c r="K342" s="832"/>
      <c r="L342" s="832"/>
      <c r="M342" s="832"/>
      <c r="N342" s="832"/>
      <c r="O342" s="832"/>
      <c r="P342" s="820"/>
      <c r="Q342" s="833"/>
    </row>
    <row r="343" spans="1:17" ht="14.45" customHeight="1" x14ac:dyDescent="0.2">
      <c r="A343" s="814" t="s">
        <v>1760</v>
      </c>
      <c r="B343" s="815" t="s">
        <v>1513</v>
      </c>
      <c r="C343" s="815" t="s">
        <v>1564</v>
      </c>
      <c r="D343" s="815" t="s">
        <v>1613</v>
      </c>
      <c r="E343" s="815" t="s">
        <v>1614</v>
      </c>
      <c r="F343" s="832"/>
      <c r="G343" s="832"/>
      <c r="H343" s="832"/>
      <c r="I343" s="832"/>
      <c r="J343" s="832"/>
      <c r="K343" s="832"/>
      <c r="L343" s="832"/>
      <c r="M343" s="832"/>
      <c r="N343" s="832">
        <v>1</v>
      </c>
      <c r="O343" s="832">
        <v>514</v>
      </c>
      <c r="P343" s="820"/>
      <c r="Q343" s="833">
        <v>514</v>
      </c>
    </row>
    <row r="344" spans="1:17" ht="14.45" customHeight="1" x14ac:dyDescent="0.2">
      <c r="A344" s="814" t="s">
        <v>1761</v>
      </c>
      <c r="B344" s="815" t="s">
        <v>1513</v>
      </c>
      <c r="C344" s="815" t="s">
        <v>1517</v>
      </c>
      <c r="D344" s="815" t="s">
        <v>1550</v>
      </c>
      <c r="E344" s="815" t="s">
        <v>1551</v>
      </c>
      <c r="F344" s="832"/>
      <c r="G344" s="832"/>
      <c r="H344" s="832"/>
      <c r="I344" s="832"/>
      <c r="J344" s="832">
        <v>51</v>
      </c>
      <c r="K344" s="832">
        <v>1037.8499999999999</v>
      </c>
      <c r="L344" s="832">
        <v>1</v>
      </c>
      <c r="M344" s="832">
        <v>20.349999999999998</v>
      </c>
      <c r="N344" s="832">
        <v>52</v>
      </c>
      <c r="O344" s="832">
        <v>1071.2</v>
      </c>
      <c r="P344" s="820">
        <v>1.0321337380160911</v>
      </c>
      <c r="Q344" s="833">
        <v>20.6</v>
      </c>
    </row>
    <row r="345" spans="1:17" ht="14.45" customHeight="1" x14ac:dyDescent="0.2">
      <c r="A345" s="814" t="s">
        <v>1761</v>
      </c>
      <c r="B345" s="815" t="s">
        <v>1513</v>
      </c>
      <c r="C345" s="815" t="s">
        <v>1564</v>
      </c>
      <c r="D345" s="815" t="s">
        <v>1595</v>
      </c>
      <c r="E345" s="815" t="s">
        <v>1596</v>
      </c>
      <c r="F345" s="832"/>
      <c r="G345" s="832"/>
      <c r="H345" s="832"/>
      <c r="I345" s="832"/>
      <c r="J345" s="832">
        <v>1</v>
      </c>
      <c r="K345" s="832">
        <v>1831</v>
      </c>
      <c r="L345" s="832">
        <v>1</v>
      </c>
      <c r="M345" s="832">
        <v>1831</v>
      </c>
      <c r="N345" s="832"/>
      <c r="O345" s="832"/>
      <c r="P345" s="820"/>
      <c r="Q345" s="833"/>
    </row>
    <row r="346" spans="1:17" ht="14.45" customHeight="1" thickBot="1" x14ac:dyDescent="0.25">
      <c r="A346" s="822" t="s">
        <v>1761</v>
      </c>
      <c r="B346" s="823" t="s">
        <v>1513</v>
      </c>
      <c r="C346" s="823" t="s">
        <v>1564</v>
      </c>
      <c r="D346" s="823" t="s">
        <v>1599</v>
      </c>
      <c r="E346" s="823" t="s">
        <v>1600</v>
      </c>
      <c r="F346" s="834"/>
      <c r="G346" s="834"/>
      <c r="H346" s="834"/>
      <c r="I346" s="834"/>
      <c r="J346" s="834">
        <v>1</v>
      </c>
      <c r="K346" s="834">
        <v>3533</v>
      </c>
      <c r="L346" s="834">
        <v>1</v>
      </c>
      <c r="M346" s="834">
        <v>3533</v>
      </c>
      <c r="N346" s="834">
        <v>1</v>
      </c>
      <c r="O346" s="834">
        <v>3543</v>
      </c>
      <c r="P346" s="828">
        <v>1.0028304557033683</v>
      </c>
      <c r="Q346" s="835">
        <v>3543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77ACF53-657D-45CE-8382-B0DE3782E98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705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45.429000000000002</v>
      </c>
      <c r="C5" s="114">
        <v>46.457999999999998</v>
      </c>
      <c r="D5" s="114">
        <v>20.847000000000001</v>
      </c>
      <c r="E5" s="424">
        <f>IF(OR(D5=0,B5=0),"",D5/B5)</f>
        <v>0.4588918972462524</v>
      </c>
      <c r="F5" s="129">
        <f>IF(OR(D5=0,C5=0),"",D5/C5)</f>
        <v>0.44872788324938656</v>
      </c>
      <c r="G5" s="130">
        <v>60</v>
      </c>
      <c r="H5" s="114">
        <v>66</v>
      </c>
      <c r="I5" s="114">
        <v>34</v>
      </c>
      <c r="J5" s="424">
        <f>IF(OR(I5=0,G5=0),"",I5/G5)</f>
        <v>0.56666666666666665</v>
      </c>
      <c r="K5" s="131">
        <f>IF(OR(I5=0,H5=0),"",I5/H5)</f>
        <v>0.51515151515151514</v>
      </c>
      <c r="L5" s="121"/>
      <c r="M5" s="121"/>
      <c r="N5" s="7">
        <f>D5-C5</f>
        <v>-25.610999999999997</v>
      </c>
      <c r="O5" s="8">
        <f>I5-H5</f>
        <v>-32</v>
      </c>
      <c r="P5" s="7">
        <f>D5-B5</f>
        <v>-24.582000000000001</v>
      </c>
      <c r="Q5" s="8">
        <f>I5-G5</f>
        <v>-26</v>
      </c>
    </row>
    <row r="6" spans="1:17" ht="14.45" hidden="1" customHeight="1" outlineLevel="1" x14ac:dyDescent="0.2">
      <c r="A6" s="441" t="s">
        <v>168</v>
      </c>
      <c r="B6" s="120">
        <v>9.5470000000000006</v>
      </c>
      <c r="C6" s="113">
        <v>11.557</v>
      </c>
      <c r="D6" s="113">
        <v>5.8920000000000003</v>
      </c>
      <c r="E6" s="424">
        <f t="shared" ref="E6:E12" si="0">IF(OR(D6=0,B6=0),"",D6/B6)</f>
        <v>0.61715722216403057</v>
      </c>
      <c r="F6" s="129">
        <f t="shared" ref="F6:F12" si="1">IF(OR(D6=0,C6=0),"",D6/C6)</f>
        <v>0.50982088777364365</v>
      </c>
      <c r="G6" s="133">
        <v>10</v>
      </c>
      <c r="H6" s="113">
        <v>17</v>
      </c>
      <c r="I6" s="113">
        <v>9</v>
      </c>
      <c r="J6" s="425">
        <f t="shared" ref="J6:J12" si="2">IF(OR(I6=0,G6=0),"",I6/G6)</f>
        <v>0.9</v>
      </c>
      <c r="K6" s="134">
        <f t="shared" ref="K6:K12" si="3">IF(OR(I6=0,H6=0),"",I6/H6)</f>
        <v>0.52941176470588236</v>
      </c>
      <c r="L6" s="121"/>
      <c r="M6" s="121"/>
      <c r="N6" s="5">
        <f t="shared" ref="N6:N13" si="4">D6-C6</f>
        <v>-5.665</v>
      </c>
      <c r="O6" s="6">
        <f t="shared" ref="O6:O13" si="5">I6-H6</f>
        <v>-8</v>
      </c>
      <c r="P6" s="5">
        <f t="shared" ref="P6:P13" si="6">D6-B6</f>
        <v>-3.6550000000000002</v>
      </c>
      <c r="Q6" s="6">
        <f t="shared" ref="Q6:Q13" si="7">I6-G6</f>
        <v>-1</v>
      </c>
    </row>
    <row r="7" spans="1:17" ht="14.45" hidden="1" customHeight="1" outlineLevel="1" x14ac:dyDescent="0.2">
      <c r="A7" s="441" t="s">
        <v>169</v>
      </c>
      <c r="B7" s="120">
        <v>40.389000000000003</v>
      </c>
      <c r="C7" s="113">
        <v>43.997999999999998</v>
      </c>
      <c r="D7" s="113">
        <v>21.585000000000001</v>
      </c>
      <c r="E7" s="424">
        <f t="shared" si="0"/>
        <v>0.534427690707866</v>
      </c>
      <c r="F7" s="129">
        <f t="shared" si="1"/>
        <v>0.49059048138551759</v>
      </c>
      <c r="G7" s="133">
        <v>54</v>
      </c>
      <c r="H7" s="113">
        <v>53</v>
      </c>
      <c r="I7" s="113">
        <v>36</v>
      </c>
      <c r="J7" s="425">
        <f t="shared" si="2"/>
        <v>0.66666666666666663</v>
      </c>
      <c r="K7" s="134">
        <f t="shared" si="3"/>
        <v>0.67924528301886788</v>
      </c>
      <c r="L7" s="121"/>
      <c r="M7" s="121"/>
      <c r="N7" s="5">
        <f t="shared" si="4"/>
        <v>-22.412999999999997</v>
      </c>
      <c r="O7" s="6">
        <f t="shared" si="5"/>
        <v>-17</v>
      </c>
      <c r="P7" s="5">
        <f t="shared" si="6"/>
        <v>-18.804000000000002</v>
      </c>
      <c r="Q7" s="6">
        <f t="shared" si="7"/>
        <v>-18</v>
      </c>
    </row>
    <row r="8" spans="1:17" ht="14.45" hidden="1" customHeight="1" outlineLevel="1" x14ac:dyDescent="0.2">
      <c r="A8" s="441" t="s">
        <v>170</v>
      </c>
      <c r="B8" s="120">
        <v>2.895</v>
      </c>
      <c r="C8" s="113">
        <v>3.8359999999999999</v>
      </c>
      <c r="D8" s="113">
        <v>3.859</v>
      </c>
      <c r="E8" s="424">
        <f t="shared" si="0"/>
        <v>1.3329879101899826</v>
      </c>
      <c r="F8" s="129">
        <f t="shared" si="1"/>
        <v>1.0059958289885298</v>
      </c>
      <c r="G8" s="133">
        <v>4</v>
      </c>
      <c r="H8" s="113">
        <v>4</v>
      </c>
      <c r="I8" s="113">
        <v>7</v>
      </c>
      <c r="J8" s="425">
        <f t="shared" si="2"/>
        <v>1.75</v>
      </c>
      <c r="K8" s="134">
        <f t="shared" si="3"/>
        <v>1.75</v>
      </c>
      <c r="L8" s="121"/>
      <c r="M8" s="121"/>
      <c r="N8" s="5">
        <f t="shared" si="4"/>
        <v>2.3000000000000131E-2</v>
      </c>
      <c r="O8" s="6">
        <f t="shared" si="5"/>
        <v>3</v>
      </c>
      <c r="P8" s="5">
        <f t="shared" si="6"/>
        <v>0.96399999999999997</v>
      </c>
      <c r="Q8" s="6">
        <f t="shared" si="7"/>
        <v>3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10.292</v>
      </c>
      <c r="C10" s="113">
        <v>10.053000000000001</v>
      </c>
      <c r="D10" s="113">
        <v>14.484999999999999</v>
      </c>
      <c r="E10" s="424">
        <f t="shared" si="0"/>
        <v>1.4074038087835212</v>
      </c>
      <c r="F10" s="129">
        <f t="shared" si="1"/>
        <v>1.4408634238535758</v>
      </c>
      <c r="G10" s="133">
        <v>15</v>
      </c>
      <c r="H10" s="113">
        <v>16</v>
      </c>
      <c r="I10" s="113">
        <v>19</v>
      </c>
      <c r="J10" s="425">
        <f t="shared" si="2"/>
        <v>1.2666666666666666</v>
      </c>
      <c r="K10" s="134">
        <f t="shared" si="3"/>
        <v>1.1875</v>
      </c>
      <c r="L10" s="121"/>
      <c r="M10" s="121"/>
      <c r="N10" s="5">
        <f t="shared" si="4"/>
        <v>4.4319999999999986</v>
      </c>
      <c r="O10" s="6">
        <f t="shared" si="5"/>
        <v>3</v>
      </c>
      <c r="P10" s="5">
        <f t="shared" si="6"/>
        <v>4.1929999999999996</v>
      </c>
      <c r="Q10" s="6">
        <f t="shared" si="7"/>
        <v>4</v>
      </c>
    </row>
    <row r="11" spans="1:17" ht="14.45" hidden="1" customHeight="1" outlineLevel="1" x14ac:dyDescent="0.2">
      <c r="A11" s="441" t="s">
        <v>173</v>
      </c>
      <c r="B11" s="120">
        <v>0.35</v>
      </c>
      <c r="C11" s="113">
        <v>0.25700000000000001</v>
      </c>
      <c r="D11" s="113">
        <v>6.9640000000000004</v>
      </c>
      <c r="E11" s="424">
        <f t="shared" si="0"/>
        <v>19.89714285714286</v>
      </c>
      <c r="F11" s="129">
        <f t="shared" si="1"/>
        <v>27.097276264591439</v>
      </c>
      <c r="G11" s="133">
        <v>1</v>
      </c>
      <c r="H11" s="113">
        <v>1</v>
      </c>
      <c r="I11" s="113">
        <v>6</v>
      </c>
      <c r="J11" s="425">
        <f t="shared" si="2"/>
        <v>6</v>
      </c>
      <c r="K11" s="134">
        <f t="shared" si="3"/>
        <v>6</v>
      </c>
      <c r="L11" s="121"/>
      <c r="M11" s="121"/>
      <c r="N11" s="5">
        <f t="shared" si="4"/>
        <v>6.7070000000000007</v>
      </c>
      <c r="O11" s="6">
        <f t="shared" si="5"/>
        <v>5</v>
      </c>
      <c r="P11" s="5">
        <f t="shared" si="6"/>
        <v>6.6140000000000008</v>
      </c>
      <c r="Q11" s="6">
        <f t="shared" si="7"/>
        <v>5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108.902</v>
      </c>
      <c r="C13" s="116">
        <f>SUM(C5:C12)</f>
        <v>116.15900000000001</v>
      </c>
      <c r="D13" s="116">
        <f>SUM(D5:D12)</f>
        <v>73.632000000000005</v>
      </c>
      <c r="E13" s="420">
        <f>IF(OR(D13=0,B13=0),0,D13/B13)</f>
        <v>0.67613083322620338</v>
      </c>
      <c r="F13" s="135">
        <f>IF(OR(D13=0,C13=0),0,D13/C13)</f>
        <v>0.63388975456055929</v>
      </c>
      <c r="G13" s="136">
        <f>SUM(G5:G12)</f>
        <v>144</v>
      </c>
      <c r="H13" s="116">
        <f>SUM(H5:H12)</f>
        <v>157</v>
      </c>
      <c r="I13" s="116">
        <f>SUM(I5:I12)</f>
        <v>111</v>
      </c>
      <c r="J13" s="420">
        <f>IF(OR(I13=0,G13=0),0,I13/G13)</f>
        <v>0.77083333333333337</v>
      </c>
      <c r="K13" s="137">
        <f>IF(OR(I13=0,H13=0),0,I13/H13)</f>
        <v>0.70700636942675155</v>
      </c>
      <c r="L13" s="121"/>
      <c r="M13" s="121"/>
      <c r="N13" s="127">
        <f t="shared" si="4"/>
        <v>-42.527000000000001</v>
      </c>
      <c r="O13" s="138">
        <f t="shared" si="5"/>
        <v>-46</v>
      </c>
      <c r="P13" s="127">
        <f t="shared" si="6"/>
        <v>-35.269999999999996</v>
      </c>
      <c r="Q13" s="138">
        <f t="shared" si="7"/>
        <v>-33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45.429000000000002</v>
      </c>
      <c r="C18" s="114">
        <v>46.457999999999998</v>
      </c>
      <c r="D18" s="114">
        <v>20.847000000000001</v>
      </c>
      <c r="E18" s="424">
        <f>IF(OR(D18=0,B18=0),"",D18/B18)</f>
        <v>0.4588918972462524</v>
      </c>
      <c r="F18" s="129">
        <f>IF(OR(D18=0,C18=0),"",D18/C18)</f>
        <v>0.44872788324938656</v>
      </c>
      <c r="G18" s="119">
        <v>60</v>
      </c>
      <c r="H18" s="114">
        <v>66</v>
      </c>
      <c r="I18" s="114">
        <v>34</v>
      </c>
      <c r="J18" s="424">
        <f>IF(OR(I18=0,G18=0),"",I18/G18)</f>
        <v>0.56666666666666665</v>
      </c>
      <c r="K18" s="131">
        <f>IF(OR(I18=0,H18=0),"",I18/H18)</f>
        <v>0.51515151515151514</v>
      </c>
      <c r="L18" s="649">
        <v>0.91871999999999998</v>
      </c>
      <c r="M18" s="650"/>
      <c r="N18" s="145">
        <f t="shared" ref="N18:N26" si="8">D18-C18</f>
        <v>-25.610999999999997</v>
      </c>
      <c r="O18" s="146">
        <f t="shared" ref="O18:O26" si="9">I18-H18</f>
        <v>-32</v>
      </c>
      <c r="P18" s="145">
        <f t="shared" ref="P18:P26" si="10">D18-B18</f>
        <v>-24.582000000000001</v>
      </c>
      <c r="Q18" s="146">
        <f t="shared" ref="Q18:Q26" si="11">I18-G18</f>
        <v>-26</v>
      </c>
    </row>
    <row r="19" spans="1:17" ht="14.45" hidden="1" customHeight="1" outlineLevel="1" x14ac:dyDescent="0.2">
      <c r="A19" s="441" t="s">
        <v>168</v>
      </c>
      <c r="B19" s="120">
        <v>9.5470000000000006</v>
      </c>
      <c r="C19" s="113">
        <v>11.557</v>
      </c>
      <c r="D19" s="113">
        <v>5.8920000000000003</v>
      </c>
      <c r="E19" s="425">
        <f t="shared" ref="E19:E25" si="12">IF(OR(D19=0,B19=0),"",D19/B19)</f>
        <v>0.61715722216403057</v>
      </c>
      <c r="F19" s="132">
        <f t="shared" ref="F19:F25" si="13">IF(OR(D19=0,C19=0),"",D19/C19)</f>
        <v>0.50982088777364365</v>
      </c>
      <c r="G19" s="120">
        <v>10</v>
      </c>
      <c r="H19" s="113">
        <v>17</v>
      </c>
      <c r="I19" s="113">
        <v>9</v>
      </c>
      <c r="J19" s="425">
        <f t="shared" ref="J19:J25" si="14">IF(OR(I19=0,G19=0),"",I19/G19)</f>
        <v>0.9</v>
      </c>
      <c r="K19" s="134">
        <f t="shared" ref="K19:K25" si="15">IF(OR(I19=0,H19=0),"",I19/H19)</f>
        <v>0.52941176470588236</v>
      </c>
      <c r="L19" s="649">
        <v>0.99456</v>
      </c>
      <c r="M19" s="650"/>
      <c r="N19" s="147">
        <f t="shared" si="8"/>
        <v>-5.665</v>
      </c>
      <c r="O19" s="148">
        <f t="shared" si="9"/>
        <v>-8</v>
      </c>
      <c r="P19" s="147">
        <f t="shared" si="10"/>
        <v>-3.6550000000000002</v>
      </c>
      <c r="Q19" s="148">
        <f t="shared" si="11"/>
        <v>-1</v>
      </c>
    </row>
    <row r="20" spans="1:17" ht="14.45" hidden="1" customHeight="1" outlineLevel="1" x14ac:dyDescent="0.2">
      <c r="A20" s="441" t="s">
        <v>169</v>
      </c>
      <c r="B20" s="120">
        <v>40.389000000000003</v>
      </c>
      <c r="C20" s="113">
        <v>43.997999999999998</v>
      </c>
      <c r="D20" s="113">
        <v>21.585000000000001</v>
      </c>
      <c r="E20" s="425">
        <f t="shared" si="12"/>
        <v>0.534427690707866</v>
      </c>
      <c r="F20" s="132">
        <f t="shared" si="13"/>
        <v>0.49059048138551759</v>
      </c>
      <c r="G20" s="120">
        <v>54</v>
      </c>
      <c r="H20" s="113">
        <v>53</v>
      </c>
      <c r="I20" s="113">
        <v>36</v>
      </c>
      <c r="J20" s="425">
        <f t="shared" si="14"/>
        <v>0.66666666666666663</v>
      </c>
      <c r="K20" s="134">
        <f t="shared" si="15"/>
        <v>0.67924528301886788</v>
      </c>
      <c r="L20" s="649">
        <v>0.96671999999999991</v>
      </c>
      <c r="M20" s="650"/>
      <c r="N20" s="147">
        <f t="shared" si="8"/>
        <v>-22.412999999999997</v>
      </c>
      <c r="O20" s="148">
        <f t="shared" si="9"/>
        <v>-17</v>
      </c>
      <c r="P20" s="147">
        <f t="shared" si="10"/>
        <v>-18.804000000000002</v>
      </c>
      <c r="Q20" s="148">
        <f t="shared" si="11"/>
        <v>-18</v>
      </c>
    </row>
    <row r="21" spans="1:17" ht="14.45" hidden="1" customHeight="1" outlineLevel="1" x14ac:dyDescent="0.2">
      <c r="A21" s="441" t="s">
        <v>170</v>
      </c>
      <c r="B21" s="120">
        <v>2.895</v>
      </c>
      <c r="C21" s="113">
        <v>3.8359999999999999</v>
      </c>
      <c r="D21" s="113">
        <v>3.859</v>
      </c>
      <c r="E21" s="425">
        <f t="shared" si="12"/>
        <v>1.3329879101899826</v>
      </c>
      <c r="F21" s="132">
        <f t="shared" si="13"/>
        <v>1.0059958289885298</v>
      </c>
      <c r="G21" s="120">
        <v>4</v>
      </c>
      <c r="H21" s="113">
        <v>4</v>
      </c>
      <c r="I21" s="113">
        <v>7</v>
      </c>
      <c r="J21" s="425">
        <f t="shared" si="14"/>
        <v>1.75</v>
      </c>
      <c r="K21" s="134">
        <f t="shared" si="15"/>
        <v>1.75</v>
      </c>
      <c r="L21" s="649">
        <v>1.11744</v>
      </c>
      <c r="M21" s="650"/>
      <c r="N21" s="147">
        <f t="shared" si="8"/>
        <v>2.3000000000000131E-2</v>
      </c>
      <c r="O21" s="148">
        <f t="shared" si="9"/>
        <v>3</v>
      </c>
      <c r="P21" s="147">
        <f t="shared" si="10"/>
        <v>0.96399999999999997</v>
      </c>
      <c r="Q21" s="148">
        <f t="shared" si="11"/>
        <v>3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10.292</v>
      </c>
      <c r="C23" s="113">
        <v>10.053000000000001</v>
      </c>
      <c r="D23" s="113">
        <v>14.484999999999999</v>
      </c>
      <c r="E23" s="425">
        <f t="shared" si="12"/>
        <v>1.4074038087835212</v>
      </c>
      <c r="F23" s="132">
        <f t="shared" si="13"/>
        <v>1.4408634238535758</v>
      </c>
      <c r="G23" s="120">
        <v>15</v>
      </c>
      <c r="H23" s="113">
        <v>16</v>
      </c>
      <c r="I23" s="113">
        <v>19</v>
      </c>
      <c r="J23" s="425">
        <f t="shared" si="14"/>
        <v>1.2666666666666666</v>
      </c>
      <c r="K23" s="134">
        <f t="shared" si="15"/>
        <v>1.1875</v>
      </c>
      <c r="L23" s="649">
        <v>0.98495999999999995</v>
      </c>
      <c r="M23" s="650"/>
      <c r="N23" s="147">
        <f t="shared" si="8"/>
        <v>4.4319999999999986</v>
      </c>
      <c r="O23" s="148">
        <f t="shared" si="9"/>
        <v>3</v>
      </c>
      <c r="P23" s="147">
        <f t="shared" si="10"/>
        <v>4.1929999999999996</v>
      </c>
      <c r="Q23" s="148">
        <f t="shared" si="11"/>
        <v>4</v>
      </c>
    </row>
    <row r="24" spans="1:17" ht="14.45" hidden="1" customHeight="1" outlineLevel="1" x14ac:dyDescent="0.2">
      <c r="A24" s="441" t="s">
        <v>173</v>
      </c>
      <c r="B24" s="120">
        <v>0.35</v>
      </c>
      <c r="C24" s="113">
        <v>0.25700000000000001</v>
      </c>
      <c r="D24" s="113">
        <v>6.9640000000000004</v>
      </c>
      <c r="E24" s="425">
        <f t="shared" si="12"/>
        <v>19.89714285714286</v>
      </c>
      <c r="F24" s="132">
        <f t="shared" si="13"/>
        <v>27.097276264591439</v>
      </c>
      <c r="G24" s="120">
        <v>1</v>
      </c>
      <c r="H24" s="113">
        <v>1</v>
      </c>
      <c r="I24" s="113">
        <v>6</v>
      </c>
      <c r="J24" s="425">
        <f t="shared" si="14"/>
        <v>6</v>
      </c>
      <c r="K24" s="134">
        <f t="shared" si="15"/>
        <v>6</v>
      </c>
      <c r="L24" s="649">
        <v>1.0147199999999998</v>
      </c>
      <c r="M24" s="650"/>
      <c r="N24" s="147">
        <f t="shared" si="8"/>
        <v>6.7070000000000007</v>
      </c>
      <c r="O24" s="148">
        <f t="shared" si="9"/>
        <v>5</v>
      </c>
      <c r="P24" s="147">
        <f t="shared" si="10"/>
        <v>6.6140000000000008</v>
      </c>
      <c r="Q24" s="148">
        <f t="shared" si="11"/>
        <v>5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108.902</v>
      </c>
      <c r="C26" s="150">
        <f>SUM(C18:C25)</f>
        <v>116.15900000000001</v>
      </c>
      <c r="D26" s="150">
        <f>SUM(D18:D25)</f>
        <v>73.632000000000005</v>
      </c>
      <c r="E26" s="421">
        <f>IF(OR(D26=0,B26=0),0,D26/B26)</f>
        <v>0.67613083322620338</v>
      </c>
      <c r="F26" s="151">
        <f>IF(OR(D26=0,C26=0),0,D26/C26)</f>
        <v>0.63388975456055929</v>
      </c>
      <c r="G26" s="149">
        <f>SUM(G18:G25)</f>
        <v>144</v>
      </c>
      <c r="H26" s="150">
        <f>SUM(H18:H25)</f>
        <v>157</v>
      </c>
      <c r="I26" s="150">
        <f>SUM(I18:I25)</f>
        <v>111</v>
      </c>
      <c r="J26" s="421">
        <f>IF(OR(I26=0,G26=0),0,I26/G26)</f>
        <v>0.77083333333333337</v>
      </c>
      <c r="K26" s="152">
        <f>IF(OR(I26=0,H26=0),0,I26/H26)</f>
        <v>0.70700636942675155</v>
      </c>
      <c r="L26" s="121"/>
      <c r="M26" s="121"/>
      <c r="N26" s="143">
        <f t="shared" si="8"/>
        <v>-42.527000000000001</v>
      </c>
      <c r="O26" s="153">
        <f t="shared" si="9"/>
        <v>-46</v>
      </c>
      <c r="P26" s="143">
        <f t="shared" si="10"/>
        <v>-35.269999999999996</v>
      </c>
      <c r="Q26" s="153">
        <f t="shared" si="11"/>
        <v>-33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20203E44-26C8-49D2-BC2A-60D97EFB094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705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115</v>
      </c>
      <c r="C33" s="199">
        <v>142</v>
      </c>
      <c r="D33" s="84">
        <f>IF(C33="","",C33-B33)</f>
        <v>27</v>
      </c>
      <c r="E33" s="85">
        <f>IF(C33="","",C33/B33)</f>
        <v>1.2347826086956522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300</v>
      </c>
      <c r="C34" s="200">
        <v>362</v>
      </c>
      <c r="D34" s="87">
        <f t="shared" ref="D34:D45" si="0">IF(C34="","",C34-B34)</f>
        <v>62</v>
      </c>
      <c r="E34" s="88">
        <f t="shared" ref="E34:E45" si="1">IF(C34="","",C34/B34)</f>
        <v>1.2066666666666668</v>
      </c>
      <c r="F34" s="89">
        <v>102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447</v>
      </c>
      <c r="C35" s="200">
        <v>530</v>
      </c>
      <c r="D35" s="87">
        <f t="shared" si="0"/>
        <v>83</v>
      </c>
      <c r="E35" s="88">
        <f t="shared" si="1"/>
        <v>1.1856823266219239</v>
      </c>
      <c r="F35" s="89">
        <v>147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548</v>
      </c>
      <c r="C36" s="200">
        <v>628</v>
      </c>
      <c r="D36" s="87">
        <f t="shared" si="0"/>
        <v>80</v>
      </c>
      <c r="E36" s="88">
        <f t="shared" si="1"/>
        <v>1.1459854014598541</v>
      </c>
      <c r="F36" s="89">
        <v>162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703</v>
      </c>
      <c r="C37" s="200">
        <v>798</v>
      </c>
      <c r="D37" s="87">
        <f t="shared" si="0"/>
        <v>95</v>
      </c>
      <c r="E37" s="88">
        <f t="shared" si="1"/>
        <v>1.1351351351351351</v>
      </c>
      <c r="F37" s="89">
        <v>201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C750ECF3-B353-4A20-8E2A-5C2210486340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1778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705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7" t="s">
        <v>1763</v>
      </c>
      <c r="B5" s="928">
        <v>3</v>
      </c>
      <c r="C5" s="929">
        <v>1.67</v>
      </c>
      <c r="D5" s="930">
        <v>4</v>
      </c>
      <c r="E5" s="931">
        <v>2</v>
      </c>
      <c r="F5" s="932">
        <v>1.1100000000000001</v>
      </c>
      <c r="G5" s="933">
        <v>3</v>
      </c>
      <c r="H5" s="934">
        <v>1</v>
      </c>
      <c r="I5" s="932">
        <v>0.56000000000000005</v>
      </c>
      <c r="J5" s="933">
        <v>4</v>
      </c>
      <c r="K5" s="935">
        <v>0.56000000000000005</v>
      </c>
      <c r="L5" s="934">
        <v>2</v>
      </c>
      <c r="M5" s="934">
        <v>21</v>
      </c>
      <c r="N5" s="936">
        <v>7</v>
      </c>
      <c r="O5" s="934" t="s">
        <v>1764</v>
      </c>
      <c r="P5" s="937" t="s">
        <v>1765</v>
      </c>
      <c r="Q5" s="938">
        <f>H5-B5</f>
        <v>-2</v>
      </c>
      <c r="R5" s="951">
        <f>I5-C5</f>
        <v>-1.1099999999999999</v>
      </c>
      <c r="S5" s="938">
        <f>H5-E5</f>
        <v>-1</v>
      </c>
      <c r="T5" s="951">
        <f>I5-F5</f>
        <v>-0.55000000000000004</v>
      </c>
      <c r="U5" s="961">
        <v>7</v>
      </c>
      <c r="V5" s="962">
        <v>4</v>
      </c>
      <c r="W5" s="962">
        <v>-3</v>
      </c>
      <c r="X5" s="963">
        <v>0.5714285714285714</v>
      </c>
      <c r="Y5" s="964"/>
    </row>
    <row r="6" spans="1:25" ht="14.45" customHeight="1" x14ac:dyDescent="0.2">
      <c r="A6" s="925" t="s">
        <v>1766</v>
      </c>
      <c r="B6" s="911">
        <v>2</v>
      </c>
      <c r="C6" s="912">
        <v>0.84</v>
      </c>
      <c r="D6" s="913">
        <v>4</v>
      </c>
      <c r="E6" s="903">
        <v>7</v>
      </c>
      <c r="F6" s="904">
        <v>2.93</v>
      </c>
      <c r="G6" s="905">
        <v>4.0999999999999996</v>
      </c>
      <c r="H6" s="899">
        <v>3</v>
      </c>
      <c r="I6" s="897">
        <v>1.26</v>
      </c>
      <c r="J6" s="898">
        <v>4</v>
      </c>
      <c r="K6" s="900">
        <v>0.42</v>
      </c>
      <c r="L6" s="899">
        <v>2</v>
      </c>
      <c r="M6" s="899">
        <v>18</v>
      </c>
      <c r="N6" s="901">
        <v>6</v>
      </c>
      <c r="O6" s="899" t="s">
        <v>1764</v>
      </c>
      <c r="P6" s="910" t="s">
        <v>1767</v>
      </c>
      <c r="Q6" s="902">
        <f t="shared" ref="Q6:R11" si="0">H6-B6</f>
        <v>1</v>
      </c>
      <c r="R6" s="952">
        <f t="shared" si="0"/>
        <v>0.42000000000000004</v>
      </c>
      <c r="S6" s="902">
        <f t="shared" ref="S6:S11" si="1">H6-E6</f>
        <v>-4</v>
      </c>
      <c r="T6" s="952">
        <f t="shared" ref="T6:T11" si="2">I6-F6</f>
        <v>-1.6700000000000002</v>
      </c>
      <c r="U6" s="959">
        <v>18</v>
      </c>
      <c r="V6" s="911">
        <v>12</v>
      </c>
      <c r="W6" s="911">
        <v>-6</v>
      </c>
      <c r="X6" s="957">
        <v>0.66666666666666663</v>
      </c>
      <c r="Y6" s="955"/>
    </row>
    <row r="7" spans="1:25" ht="14.45" customHeight="1" x14ac:dyDescent="0.2">
      <c r="A7" s="925" t="s">
        <v>1768</v>
      </c>
      <c r="B7" s="911">
        <v>37</v>
      </c>
      <c r="C7" s="912">
        <v>12.78</v>
      </c>
      <c r="D7" s="913">
        <v>5.7</v>
      </c>
      <c r="E7" s="903">
        <v>45</v>
      </c>
      <c r="F7" s="904">
        <v>14.49</v>
      </c>
      <c r="G7" s="905">
        <v>5.9</v>
      </c>
      <c r="H7" s="899">
        <v>29</v>
      </c>
      <c r="I7" s="897">
        <v>10.5</v>
      </c>
      <c r="J7" s="906">
        <v>7.4</v>
      </c>
      <c r="K7" s="900">
        <v>0.32</v>
      </c>
      <c r="L7" s="899">
        <v>2</v>
      </c>
      <c r="M7" s="899">
        <v>18</v>
      </c>
      <c r="N7" s="901">
        <v>6</v>
      </c>
      <c r="O7" s="899" t="s">
        <v>1764</v>
      </c>
      <c r="P7" s="910" t="s">
        <v>1769</v>
      </c>
      <c r="Q7" s="902">
        <f t="shared" si="0"/>
        <v>-8</v>
      </c>
      <c r="R7" s="952">
        <f t="shared" si="0"/>
        <v>-2.2799999999999994</v>
      </c>
      <c r="S7" s="902">
        <f t="shared" si="1"/>
        <v>-16</v>
      </c>
      <c r="T7" s="952">
        <f t="shared" si="2"/>
        <v>-3.99</v>
      </c>
      <c r="U7" s="959">
        <v>174</v>
      </c>
      <c r="V7" s="911">
        <v>214.60000000000002</v>
      </c>
      <c r="W7" s="911">
        <v>40.600000000000023</v>
      </c>
      <c r="X7" s="957">
        <v>1.2333333333333334</v>
      </c>
      <c r="Y7" s="955">
        <v>49</v>
      </c>
    </row>
    <row r="8" spans="1:25" ht="14.45" customHeight="1" x14ac:dyDescent="0.2">
      <c r="A8" s="926" t="s">
        <v>1770</v>
      </c>
      <c r="B8" s="915">
        <v>1</v>
      </c>
      <c r="C8" s="916">
        <v>0.49</v>
      </c>
      <c r="D8" s="914">
        <v>5</v>
      </c>
      <c r="E8" s="917"/>
      <c r="F8" s="918"/>
      <c r="G8" s="907"/>
      <c r="H8" s="919"/>
      <c r="I8" s="920"/>
      <c r="J8" s="908"/>
      <c r="K8" s="921">
        <v>0.48</v>
      </c>
      <c r="L8" s="919">
        <v>2</v>
      </c>
      <c r="M8" s="919">
        <v>21</v>
      </c>
      <c r="N8" s="922">
        <v>7</v>
      </c>
      <c r="O8" s="919" t="s">
        <v>1764</v>
      </c>
      <c r="P8" s="923" t="s">
        <v>1771</v>
      </c>
      <c r="Q8" s="924">
        <f t="shared" si="0"/>
        <v>-1</v>
      </c>
      <c r="R8" s="953">
        <f t="shared" si="0"/>
        <v>-0.49</v>
      </c>
      <c r="S8" s="924">
        <f t="shared" si="1"/>
        <v>0</v>
      </c>
      <c r="T8" s="953">
        <f t="shared" si="2"/>
        <v>0</v>
      </c>
      <c r="U8" s="960" t="s">
        <v>329</v>
      </c>
      <c r="V8" s="915" t="s">
        <v>329</v>
      </c>
      <c r="W8" s="915" t="s">
        <v>329</v>
      </c>
      <c r="X8" s="958" t="s">
        <v>329</v>
      </c>
      <c r="Y8" s="956"/>
    </row>
    <row r="9" spans="1:25" ht="14.45" customHeight="1" x14ac:dyDescent="0.2">
      <c r="A9" s="925" t="s">
        <v>1772</v>
      </c>
      <c r="B9" s="911">
        <v>44</v>
      </c>
      <c r="C9" s="912">
        <v>72.739999999999995</v>
      </c>
      <c r="D9" s="913">
        <v>9.6</v>
      </c>
      <c r="E9" s="903">
        <v>52</v>
      </c>
      <c r="F9" s="904">
        <v>84.42</v>
      </c>
      <c r="G9" s="905">
        <v>9.4</v>
      </c>
      <c r="H9" s="899">
        <v>27</v>
      </c>
      <c r="I9" s="897">
        <v>42.26</v>
      </c>
      <c r="J9" s="898">
        <v>9.8000000000000007</v>
      </c>
      <c r="K9" s="900">
        <v>1.52</v>
      </c>
      <c r="L9" s="899">
        <v>4</v>
      </c>
      <c r="M9" s="899">
        <v>39</v>
      </c>
      <c r="N9" s="901">
        <v>13</v>
      </c>
      <c r="O9" s="899" t="s">
        <v>1764</v>
      </c>
      <c r="P9" s="910" t="s">
        <v>1773</v>
      </c>
      <c r="Q9" s="902">
        <f t="shared" si="0"/>
        <v>-17</v>
      </c>
      <c r="R9" s="952">
        <f t="shared" si="0"/>
        <v>-30.479999999999997</v>
      </c>
      <c r="S9" s="902">
        <f t="shared" si="1"/>
        <v>-25</v>
      </c>
      <c r="T9" s="952">
        <f t="shared" si="2"/>
        <v>-42.160000000000004</v>
      </c>
      <c r="U9" s="959">
        <v>351</v>
      </c>
      <c r="V9" s="911">
        <v>264.60000000000002</v>
      </c>
      <c r="W9" s="911">
        <v>-86.399999999999977</v>
      </c>
      <c r="X9" s="957">
        <v>0.75384615384615394</v>
      </c>
      <c r="Y9" s="955">
        <v>2</v>
      </c>
    </row>
    <row r="10" spans="1:25" ht="14.45" customHeight="1" x14ac:dyDescent="0.2">
      <c r="A10" s="925" t="s">
        <v>1774</v>
      </c>
      <c r="B10" s="894">
        <v>57</v>
      </c>
      <c r="C10" s="895">
        <v>20.37</v>
      </c>
      <c r="D10" s="896">
        <v>6</v>
      </c>
      <c r="E10" s="909">
        <v>50</v>
      </c>
      <c r="F10" s="897">
        <v>12.84</v>
      </c>
      <c r="G10" s="898">
        <v>5.9</v>
      </c>
      <c r="H10" s="899">
        <v>51</v>
      </c>
      <c r="I10" s="897">
        <v>19.07</v>
      </c>
      <c r="J10" s="906">
        <v>5.9</v>
      </c>
      <c r="K10" s="900">
        <v>0.26</v>
      </c>
      <c r="L10" s="899">
        <v>1</v>
      </c>
      <c r="M10" s="899">
        <v>9</v>
      </c>
      <c r="N10" s="901">
        <v>3</v>
      </c>
      <c r="O10" s="899" t="s">
        <v>1764</v>
      </c>
      <c r="P10" s="910" t="s">
        <v>1775</v>
      </c>
      <c r="Q10" s="902">
        <f t="shared" si="0"/>
        <v>-6</v>
      </c>
      <c r="R10" s="952">
        <f t="shared" si="0"/>
        <v>-1.3000000000000007</v>
      </c>
      <c r="S10" s="902">
        <f t="shared" si="1"/>
        <v>1</v>
      </c>
      <c r="T10" s="952">
        <f t="shared" si="2"/>
        <v>6.23</v>
      </c>
      <c r="U10" s="959">
        <v>153</v>
      </c>
      <c r="V10" s="911">
        <v>300.90000000000003</v>
      </c>
      <c r="W10" s="911">
        <v>147.90000000000003</v>
      </c>
      <c r="X10" s="957">
        <v>1.9666666666666668</v>
      </c>
      <c r="Y10" s="955">
        <v>150</v>
      </c>
    </row>
    <row r="11" spans="1:25" ht="14.45" customHeight="1" thickBot="1" x14ac:dyDescent="0.25">
      <c r="A11" s="939" t="s">
        <v>1776</v>
      </c>
      <c r="B11" s="940"/>
      <c r="C11" s="941"/>
      <c r="D11" s="942"/>
      <c r="E11" s="943">
        <v>1</v>
      </c>
      <c r="F11" s="944">
        <v>0.36</v>
      </c>
      <c r="G11" s="945">
        <v>3</v>
      </c>
      <c r="H11" s="946"/>
      <c r="I11" s="944"/>
      <c r="J11" s="945"/>
      <c r="K11" s="947">
        <v>0.36</v>
      </c>
      <c r="L11" s="946">
        <v>1</v>
      </c>
      <c r="M11" s="946">
        <v>12</v>
      </c>
      <c r="N11" s="948">
        <v>4</v>
      </c>
      <c r="O11" s="946" t="s">
        <v>1764</v>
      </c>
      <c r="P11" s="949" t="s">
        <v>1777</v>
      </c>
      <c r="Q11" s="950">
        <f t="shared" si="0"/>
        <v>0</v>
      </c>
      <c r="R11" s="954">
        <f t="shared" si="0"/>
        <v>0</v>
      </c>
      <c r="S11" s="950">
        <f t="shared" si="1"/>
        <v>-1</v>
      </c>
      <c r="T11" s="954">
        <f t="shared" si="2"/>
        <v>-0.36</v>
      </c>
      <c r="U11" s="965" t="s">
        <v>329</v>
      </c>
      <c r="V11" s="966" t="s">
        <v>329</v>
      </c>
      <c r="W11" s="966" t="s">
        <v>329</v>
      </c>
      <c r="X11" s="967" t="s">
        <v>329</v>
      </c>
      <c r="Y11" s="968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 xr:uid="{034A5BC2-86B6-450E-9B3A-281A7696B8E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705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13971.600239999998</v>
      </c>
      <c r="C5" s="33">
        <v>11966.799890000004</v>
      </c>
      <c r="D5" s="12"/>
      <c r="E5" s="226">
        <v>10012.96276</v>
      </c>
      <c r="F5" s="32">
        <v>0</v>
      </c>
      <c r="G5" s="225">
        <f>E5-F5</f>
        <v>10012.96276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1237.5332500000002</v>
      </c>
      <c r="C6" s="35">
        <v>1207.3402800000001</v>
      </c>
      <c r="D6" s="12"/>
      <c r="E6" s="227">
        <v>1153.42706</v>
      </c>
      <c r="F6" s="34">
        <v>0</v>
      </c>
      <c r="G6" s="228">
        <f>E6-F6</f>
        <v>1153.42706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12879.096220000001</v>
      </c>
      <c r="C7" s="35">
        <v>13656.072619999999</v>
      </c>
      <c r="D7" s="12"/>
      <c r="E7" s="227">
        <v>12800.819320000001</v>
      </c>
      <c r="F7" s="34">
        <v>0</v>
      </c>
      <c r="G7" s="228">
        <f>E7-F7</f>
        <v>12800.819320000001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10111.507920000005</v>
      </c>
      <c r="C8" s="37">
        <v>10026.931850000003</v>
      </c>
      <c r="D8" s="12"/>
      <c r="E8" s="229">
        <v>10058.363809999999</v>
      </c>
      <c r="F8" s="36">
        <v>0</v>
      </c>
      <c r="G8" s="230">
        <f>E8-F8</f>
        <v>10058.363809999999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38199.737630000003</v>
      </c>
      <c r="C9" s="39">
        <v>36857.144640000006</v>
      </c>
      <c r="D9" s="12"/>
      <c r="E9" s="3">
        <v>34025.572950000002</v>
      </c>
      <c r="F9" s="38">
        <v>0</v>
      </c>
      <c r="G9" s="38">
        <f>E9-F9</f>
        <v>34025.572950000002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31340.749339999998</v>
      </c>
      <c r="C11" s="33">
        <f>IF(ISERROR(VLOOKUP("Celkem:",'ZV Vykáz.-A'!A:H,5,0)),0,VLOOKUP("Celkem:",'ZV Vykáz.-A'!A:H,5,0)/1000)</f>
        <v>31553.241299999998</v>
      </c>
      <c r="D11" s="12"/>
      <c r="E11" s="226">
        <f>IF(ISERROR(VLOOKUP("Celkem:",'ZV Vykáz.-A'!A:H,8,0)),0,VLOOKUP("Celkem:",'ZV Vykáz.-A'!A:H,8,0)/1000)</f>
        <v>27263.006990000002</v>
      </c>
      <c r="F11" s="32">
        <f>C11</f>
        <v>31553.241299999998</v>
      </c>
      <c r="G11" s="225">
        <f>E11-F11</f>
        <v>-4290.2343099999962</v>
      </c>
      <c r="H11" s="231">
        <f>IF(F11&lt;0.00000001,"",E11/F11)</f>
        <v>0.86403189868167374</v>
      </c>
      <c r="I11" s="225">
        <f>E11-B11</f>
        <v>-4077.7423499999968</v>
      </c>
      <c r="J11" s="231">
        <f>IF(B11&lt;0.00000001,"",E11/B11)</f>
        <v>0.86989008125611089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3267.06</v>
      </c>
      <c r="C12" s="37">
        <f>IF(ISERROR(VLOOKUP("Celkem",CaseMix!A:D,3,0)),0,VLOOKUP("Celkem",CaseMix!A:D,3,0)*30)</f>
        <v>3484.77</v>
      </c>
      <c r="D12" s="12"/>
      <c r="E12" s="229">
        <f>IF(ISERROR(VLOOKUP("Celkem",CaseMix!A:D,4,0)),0,VLOOKUP("Celkem",CaseMix!A:D,4,0)*30)</f>
        <v>2208.96</v>
      </c>
      <c r="F12" s="36">
        <f>C12</f>
        <v>3484.77</v>
      </c>
      <c r="G12" s="230">
        <f>E12-F12</f>
        <v>-1275.81</v>
      </c>
      <c r="H12" s="233">
        <f>IF(F12&lt;0.00000001,"",E12/F12)</f>
        <v>0.63388975456055929</v>
      </c>
      <c r="I12" s="230">
        <f>E12-B12</f>
        <v>-1058.0999999999999</v>
      </c>
      <c r="J12" s="233">
        <f>IF(B12&lt;0.00000001,"",E12/B12)</f>
        <v>0.67613083322620338</v>
      </c>
    </row>
    <row r="13" spans="1:10" ht="14.45" customHeight="1" thickBot="1" x14ac:dyDescent="0.25">
      <c r="A13" s="4" t="s">
        <v>100</v>
      </c>
      <c r="B13" s="9">
        <f>SUM(B11:B12)</f>
        <v>34607.80934</v>
      </c>
      <c r="C13" s="41">
        <f>SUM(C11:C12)</f>
        <v>35038.011299999998</v>
      </c>
      <c r="D13" s="12"/>
      <c r="E13" s="9">
        <f>SUM(E11:E12)</f>
        <v>29471.966990000001</v>
      </c>
      <c r="F13" s="40">
        <f>SUM(F11:F12)</f>
        <v>35038.011299999998</v>
      </c>
      <c r="G13" s="40">
        <f>E13-F13</f>
        <v>-5566.0443099999975</v>
      </c>
      <c r="H13" s="235">
        <f>IF(F13&lt;0.00000001,"",E13/F13)</f>
        <v>0.84114268751320376</v>
      </c>
      <c r="I13" s="40">
        <f>SUM(I11:I12)</f>
        <v>-5135.8423499999972</v>
      </c>
      <c r="J13" s="235">
        <f>IF(B13&lt;0.00000001,"",E13/B13)</f>
        <v>0.85159874467801266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0.90596981778275099</v>
      </c>
      <c r="C15" s="43">
        <f>IF(C9=0,"",C13/C9)</f>
        <v>0.95064367145723616</v>
      </c>
      <c r="D15" s="12"/>
      <c r="E15" s="10">
        <f>IF(E9=0,"",E13/E9)</f>
        <v>0.86617107177911601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EA052D64-3AF2-494C-AA64-CB53E4007CD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817902</v>
      </c>
      <c r="C3" s="344">
        <f t="shared" ref="C3:L3" si="0">SUBTOTAL(9,C6:C1048576)</f>
        <v>4.0744557315909038</v>
      </c>
      <c r="D3" s="344">
        <f t="shared" si="0"/>
        <v>782077</v>
      </c>
      <c r="E3" s="344">
        <f t="shared" si="0"/>
        <v>6</v>
      </c>
      <c r="F3" s="344">
        <f t="shared" si="0"/>
        <v>574052</v>
      </c>
      <c r="G3" s="347">
        <f>IF(D3&lt;&gt;0,F3/D3,"")</f>
        <v>0.73400956683293328</v>
      </c>
      <c r="H3" s="343">
        <f t="shared" si="0"/>
        <v>525281.25000000012</v>
      </c>
      <c r="I3" s="344">
        <f t="shared" si="0"/>
        <v>4.9308524868698376</v>
      </c>
      <c r="J3" s="344">
        <f t="shared" si="0"/>
        <v>107257.78999999995</v>
      </c>
      <c r="K3" s="344">
        <f t="shared" si="0"/>
        <v>2</v>
      </c>
      <c r="L3" s="344">
        <f t="shared" si="0"/>
        <v>562137.84</v>
      </c>
      <c r="M3" s="345">
        <f>IF(J3&lt;&gt;0,L3/J3,"")</f>
        <v>5.2409977867341873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9"/>
      <c r="B5" s="970">
        <v>2018</v>
      </c>
      <c r="C5" s="971"/>
      <c r="D5" s="971">
        <v>2019</v>
      </c>
      <c r="E5" s="971"/>
      <c r="F5" s="971">
        <v>2020</v>
      </c>
      <c r="G5" s="888" t="s">
        <v>2</v>
      </c>
      <c r="H5" s="970">
        <v>2018</v>
      </c>
      <c r="I5" s="971"/>
      <c r="J5" s="971">
        <v>2019</v>
      </c>
      <c r="K5" s="971"/>
      <c r="L5" s="971">
        <v>2020</v>
      </c>
      <c r="M5" s="888" t="s">
        <v>2</v>
      </c>
    </row>
    <row r="6" spans="1:13" ht="14.45" customHeight="1" x14ac:dyDescent="0.2">
      <c r="A6" s="839" t="s">
        <v>776</v>
      </c>
      <c r="B6" s="870">
        <v>691083</v>
      </c>
      <c r="C6" s="808">
        <v>1.1166202945196848</v>
      </c>
      <c r="D6" s="870">
        <v>618906</v>
      </c>
      <c r="E6" s="808">
        <v>1</v>
      </c>
      <c r="F6" s="870">
        <v>463478</v>
      </c>
      <c r="G6" s="813">
        <v>0.74886654839345557</v>
      </c>
      <c r="H6" s="870">
        <v>525281.25000000012</v>
      </c>
      <c r="I6" s="808">
        <v>4.9308524868698376</v>
      </c>
      <c r="J6" s="870">
        <v>106529.49999999996</v>
      </c>
      <c r="K6" s="808">
        <v>1</v>
      </c>
      <c r="L6" s="870">
        <v>562137.84</v>
      </c>
      <c r="M6" s="231">
        <v>5.2768279209045401</v>
      </c>
    </row>
    <row r="7" spans="1:13" ht="14.45" customHeight="1" x14ac:dyDescent="0.2">
      <c r="A7" s="840" t="s">
        <v>1684</v>
      </c>
      <c r="B7" s="872">
        <v>7776</v>
      </c>
      <c r="C7" s="815">
        <v>0.86342438374417052</v>
      </c>
      <c r="D7" s="872">
        <v>9006</v>
      </c>
      <c r="E7" s="815">
        <v>1</v>
      </c>
      <c r="F7" s="872">
        <v>6636</v>
      </c>
      <c r="G7" s="820">
        <v>0.73684210526315785</v>
      </c>
      <c r="H7" s="872"/>
      <c r="I7" s="815"/>
      <c r="J7" s="872"/>
      <c r="K7" s="815"/>
      <c r="L7" s="872"/>
      <c r="M7" s="821"/>
    </row>
    <row r="8" spans="1:13" ht="14.45" customHeight="1" x14ac:dyDescent="0.2">
      <c r="A8" s="840" t="s">
        <v>1779</v>
      </c>
      <c r="B8" s="872">
        <v>117568</v>
      </c>
      <c r="C8" s="815">
        <v>0.89032942067398713</v>
      </c>
      <c r="D8" s="872">
        <v>132050</v>
      </c>
      <c r="E8" s="815">
        <v>1</v>
      </c>
      <c r="F8" s="872">
        <v>103938</v>
      </c>
      <c r="G8" s="820">
        <v>0.78711094282468763</v>
      </c>
      <c r="H8" s="872"/>
      <c r="I8" s="815"/>
      <c r="J8" s="872"/>
      <c r="K8" s="815"/>
      <c r="L8" s="872"/>
      <c r="M8" s="821"/>
    </row>
    <row r="9" spans="1:13" ht="14.45" customHeight="1" x14ac:dyDescent="0.2">
      <c r="A9" s="840" t="s">
        <v>1780</v>
      </c>
      <c r="B9" s="872"/>
      <c r="C9" s="815"/>
      <c r="D9" s="872">
        <v>20279</v>
      </c>
      <c r="E9" s="815">
        <v>1</v>
      </c>
      <c r="F9" s="872"/>
      <c r="G9" s="820"/>
      <c r="H9" s="872"/>
      <c r="I9" s="815"/>
      <c r="J9" s="872">
        <v>728.29</v>
      </c>
      <c r="K9" s="815">
        <v>1</v>
      </c>
      <c r="L9" s="872"/>
      <c r="M9" s="821"/>
    </row>
    <row r="10" spans="1:13" ht="14.45" customHeight="1" x14ac:dyDescent="0.2">
      <c r="A10" s="840" t="s">
        <v>1781</v>
      </c>
      <c r="B10" s="872">
        <v>1475</v>
      </c>
      <c r="C10" s="815">
        <v>1.2040816326530612</v>
      </c>
      <c r="D10" s="872">
        <v>1225</v>
      </c>
      <c r="E10" s="815">
        <v>1</v>
      </c>
      <c r="F10" s="872"/>
      <c r="G10" s="820"/>
      <c r="H10" s="872"/>
      <c r="I10" s="815"/>
      <c r="J10" s="872"/>
      <c r="K10" s="815"/>
      <c r="L10" s="872"/>
      <c r="M10" s="821"/>
    </row>
    <row r="11" spans="1:13" ht="14.45" customHeight="1" thickBot="1" x14ac:dyDescent="0.25">
      <c r="A11" s="876" t="s">
        <v>1782</v>
      </c>
      <c r="B11" s="874"/>
      <c r="C11" s="823"/>
      <c r="D11" s="874">
        <v>611</v>
      </c>
      <c r="E11" s="823">
        <v>1</v>
      </c>
      <c r="F11" s="874"/>
      <c r="G11" s="828"/>
      <c r="H11" s="874"/>
      <c r="I11" s="823"/>
      <c r="J11" s="874"/>
      <c r="K11" s="823"/>
      <c r="L11" s="874"/>
      <c r="M11" s="82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BB7BE46-12E0-4F4C-9652-612DF5206566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8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1902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20668.21</v>
      </c>
      <c r="G3" s="211">
        <f t="shared" si="0"/>
        <v>1343183.25</v>
      </c>
      <c r="H3" s="212"/>
      <c r="I3" s="212"/>
      <c r="J3" s="207">
        <f t="shared" si="0"/>
        <v>11690.5</v>
      </c>
      <c r="K3" s="211">
        <f t="shared" si="0"/>
        <v>889334.79</v>
      </c>
      <c r="L3" s="212"/>
      <c r="M3" s="212"/>
      <c r="N3" s="207">
        <f t="shared" si="0"/>
        <v>11476</v>
      </c>
      <c r="O3" s="211">
        <f t="shared" si="0"/>
        <v>1154686.8399999999</v>
      </c>
      <c r="P3" s="177">
        <f>IF(K3=0,"",O3/K3)</f>
        <v>1.2983713816030966</v>
      </c>
      <c r="Q3" s="209">
        <f>IF(N3=0,"",O3/N3)</f>
        <v>100.61753572673405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9"/>
      <c r="B5" s="877"/>
      <c r="C5" s="879"/>
      <c r="D5" s="889"/>
      <c r="E5" s="881"/>
      <c r="F5" s="890" t="s">
        <v>90</v>
      </c>
      <c r="G5" s="891" t="s">
        <v>14</v>
      </c>
      <c r="H5" s="892"/>
      <c r="I5" s="892"/>
      <c r="J5" s="890" t="s">
        <v>90</v>
      </c>
      <c r="K5" s="891" t="s">
        <v>14</v>
      </c>
      <c r="L5" s="892"/>
      <c r="M5" s="892"/>
      <c r="N5" s="890" t="s">
        <v>90</v>
      </c>
      <c r="O5" s="891" t="s">
        <v>14</v>
      </c>
      <c r="P5" s="893"/>
      <c r="Q5" s="886"/>
    </row>
    <row r="6" spans="1:17" ht="14.45" customHeight="1" x14ac:dyDescent="0.2">
      <c r="A6" s="807" t="s">
        <v>542</v>
      </c>
      <c r="B6" s="808" t="s">
        <v>1513</v>
      </c>
      <c r="C6" s="808" t="s">
        <v>1514</v>
      </c>
      <c r="D6" s="808" t="s">
        <v>1645</v>
      </c>
      <c r="E6" s="808" t="s">
        <v>1646</v>
      </c>
      <c r="F6" s="225">
        <v>4</v>
      </c>
      <c r="G6" s="225">
        <v>7276.16</v>
      </c>
      <c r="H6" s="225"/>
      <c r="I6" s="225">
        <v>1819.04</v>
      </c>
      <c r="J6" s="225"/>
      <c r="K6" s="225"/>
      <c r="L6" s="225"/>
      <c r="M6" s="225"/>
      <c r="N6" s="225"/>
      <c r="O6" s="225"/>
      <c r="P6" s="813"/>
      <c r="Q6" s="831"/>
    </row>
    <row r="7" spans="1:17" ht="14.45" customHeight="1" x14ac:dyDescent="0.2">
      <c r="A7" s="814" t="s">
        <v>542</v>
      </c>
      <c r="B7" s="815" t="s">
        <v>1513</v>
      </c>
      <c r="C7" s="815" t="s">
        <v>1514</v>
      </c>
      <c r="D7" s="815" t="s">
        <v>1711</v>
      </c>
      <c r="E7" s="815" t="s">
        <v>1712</v>
      </c>
      <c r="F7" s="832"/>
      <c r="G7" s="832"/>
      <c r="H7" s="832"/>
      <c r="I7" s="832"/>
      <c r="J7" s="832"/>
      <c r="K7" s="832"/>
      <c r="L7" s="832"/>
      <c r="M7" s="832"/>
      <c r="N7" s="832">
        <v>0</v>
      </c>
      <c r="O7" s="832">
        <v>0</v>
      </c>
      <c r="P7" s="820"/>
      <c r="Q7" s="833"/>
    </row>
    <row r="8" spans="1:17" ht="14.45" customHeight="1" x14ac:dyDescent="0.2">
      <c r="A8" s="814" t="s">
        <v>542</v>
      </c>
      <c r="B8" s="815" t="s">
        <v>1513</v>
      </c>
      <c r="C8" s="815" t="s">
        <v>1514</v>
      </c>
      <c r="D8" s="815" t="s">
        <v>1711</v>
      </c>
      <c r="E8" s="815" t="s">
        <v>1713</v>
      </c>
      <c r="F8" s="832"/>
      <c r="G8" s="832"/>
      <c r="H8" s="832"/>
      <c r="I8" s="832"/>
      <c r="J8" s="832"/>
      <c r="K8" s="832"/>
      <c r="L8" s="832"/>
      <c r="M8" s="832"/>
      <c r="N8" s="832">
        <v>1</v>
      </c>
      <c r="O8" s="832">
        <v>18497</v>
      </c>
      <c r="P8" s="820"/>
      <c r="Q8" s="833">
        <v>18497</v>
      </c>
    </row>
    <row r="9" spans="1:17" ht="14.45" customHeight="1" x14ac:dyDescent="0.2">
      <c r="A9" s="814" t="s">
        <v>542</v>
      </c>
      <c r="B9" s="815" t="s">
        <v>1513</v>
      </c>
      <c r="C9" s="815" t="s">
        <v>1517</v>
      </c>
      <c r="D9" s="815" t="s">
        <v>1520</v>
      </c>
      <c r="E9" s="815" t="s">
        <v>1521</v>
      </c>
      <c r="F9" s="832">
        <v>7436</v>
      </c>
      <c r="G9" s="832">
        <v>19184.879999999997</v>
      </c>
      <c r="H9" s="832">
        <v>9.0154511278195475</v>
      </c>
      <c r="I9" s="832">
        <v>2.5799999999999996</v>
      </c>
      <c r="J9" s="832">
        <v>800</v>
      </c>
      <c r="K9" s="832">
        <v>2128</v>
      </c>
      <c r="L9" s="832">
        <v>1</v>
      </c>
      <c r="M9" s="832">
        <v>2.66</v>
      </c>
      <c r="N9" s="832">
        <v>1425</v>
      </c>
      <c r="O9" s="832">
        <v>3548.25</v>
      </c>
      <c r="P9" s="820">
        <v>1.6674107142857142</v>
      </c>
      <c r="Q9" s="833">
        <v>2.4900000000000002</v>
      </c>
    </row>
    <row r="10" spans="1:17" ht="14.45" customHeight="1" x14ac:dyDescent="0.2">
      <c r="A10" s="814" t="s">
        <v>542</v>
      </c>
      <c r="B10" s="815" t="s">
        <v>1513</v>
      </c>
      <c r="C10" s="815" t="s">
        <v>1517</v>
      </c>
      <c r="D10" s="815" t="s">
        <v>1534</v>
      </c>
      <c r="E10" s="815" t="s">
        <v>1535</v>
      </c>
      <c r="F10" s="832">
        <v>9023.2099999999991</v>
      </c>
      <c r="G10" s="832">
        <v>408661.18000000005</v>
      </c>
      <c r="H10" s="832">
        <v>4.7772826638423451</v>
      </c>
      <c r="I10" s="832">
        <v>45.289999900257236</v>
      </c>
      <c r="J10" s="832">
        <v>8580</v>
      </c>
      <c r="K10" s="832">
        <v>85542.599999999977</v>
      </c>
      <c r="L10" s="832">
        <v>1</v>
      </c>
      <c r="M10" s="832">
        <v>9.9699999999999971</v>
      </c>
      <c r="N10" s="832">
        <v>8030</v>
      </c>
      <c r="O10" s="832">
        <v>535349.1</v>
      </c>
      <c r="P10" s="820">
        <v>6.2582748244734221</v>
      </c>
      <c r="Q10" s="833">
        <v>66.668630136986295</v>
      </c>
    </row>
    <row r="11" spans="1:17" ht="14.45" customHeight="1" x14ac:dyDescent="0.2">
      <c r="A11" s="814" t="s">
        <v>542</v>
      </c>
      <c r="B11" s="815" t="s">
        <v>1513</v>
      </c>
      <c r="C11" s="815" t="s">
        <v>1517</v>
      </c>
      <c r="D11" s="815" t="s">
        <v>1651</v>
      </c>
      <c r="E11" s="815" t="s">
        <v>1652</v>
      </c>
      <c r="F11" s="832">
        <v>2637</v>
      </c>
      <c r="G11" s="832">
        <v>90159.029999999984</v>
      </c>
      <c r="H11" s="832">
        <v>4.7807152060830687</v>
      </c>
      <c r="I11" s="832">
        <v>34.189999999999991</v>
      </c>
      <c r="J11" s="832">
        <v>555</v>
      </c>
      <c r="K11" s="832">
        <v>18858.900000000001</v>
      </c>
      <c r="L11" s="832">
        <v>1</v>
      </c>
      <c r="M11" s="832">
        <v>33.980000000000004</v>
      </c>
      <c r="N11" s="832">
        <v>681</v>
      </c>
      <c r="O11" s="832">
        <v>23240.489999999998</v>
      </c>
      <c r="P11" s="820">
        <v>1.2323353960199162</v>
      </c>
      <c r="Q11" s="833">
        <v>34.127004405286343</v>
      </c>
    </row>
    <row r="12" spans="1:17" ht="14.45" customHeight="1" x14ac:dyDescent="0.2">
      <c r="A12" s="814" t="s">
        <v>542</v>
      </c>
      <c r="B12" s="815" t="s">
        <v>1513</v>
      </c>
      <c r="C12" s="815" t="s">
        <v>1564</v>
      </c>
      <c r="D12" s="815" t="s">
        <v>1595</v>
      </c>
      <c r="E12" s="815" t="s">
        <v>1596</v>
      </c>
      <c r="F12" s="832">
        <v>49</v>
      </c>
      <c r="G12" s="832">
        <v>89474</v>
      </c>
      <c r="H12" s="832">
        <v>0.78816440866087634</v>
      </c>
      <c r="I12" s="832">
        <v>1826</v>
      </c>
      <c r="J12" s="832">
        <v>62</v>
      </c>
      <c r="K12" s="832">
        <v>113522</v>
      </c>
      <c r="L12" s="832">
        <v>1</v>
      </c>
      <c r="M12" s="832">
        <v>1831</v>
      </c>
      <c r="N12" s="832">
        <v>37</v>
      </c>
      <c r="O12" s="832">
        <v>67895</v>
      </c>
      <c r="P12" s="820">
        <v>0.59807790560420004</v>
      </c>
      <c r="Q12" s="833">
        <v>1835</v>
      </c>
    </row>
    <row r="13" spans="1:17" ht="14.45" customHeight="1" x14ac:dyDescent="0.2">
      <c r="A13" s="814" t="s">
        <v>542</v>
      </c>
      <c r="B13" s="815" t="s">
        <v>1513</v>
      </c>
      <c r="C13" s="815" t="s">
        <v>1564</v>
      </c>
      <c r="D13" s="815" t="s">
        <v>1657</v>
      </c>
      <c r="E13" s="815" t="s">
        <v>1658</v>
      </c>
      <c r="F13" s="832">
        <v>10</v>
      </c>
      <c r="G13" s="832">
        <v>145090</v>
      </c>
      <c r="H13" s="832">
        <v>4.9979331725800895</v>
      </c>
      <c r="I13" s="832">
        <v>14509</v>
      </c>
      <c r="J13" s="832">
        <v>2</v>
      </c>
      <c r="K13" s="832">
        <v>29030</v>
      </c>
      <c r="L13" s="832">
        <v>1</v>
      </c>
      <c r="M13" s="832">
        <v>14515</v>
      </c>
      <c r="N13" s="832">
        <v>3</v>
      </c>
      <c r="O13" s="832">
        <v>43563</v>
      </c>
      <c r="P13" s="820">
        <v>1.5006200482259731</v>
      </c>
      <c r="Q13" s="833">
        <v>14521</v>
      </c>
    </row>
    <row r="14" spans="1:17" ht="14.45" customHeight="1" x14ac:dyDescent="0.2">
      <c r="A14" s="814" t="s">
        <v>542</v>
      </c>
      <c r="B14" s="815" t="s">
        <v>1513</v>
      </c>
      <c r="C14" s="815" t="s">
        <v>1564</v>
      </c>
      <c r="D14" s="815" t="s">
        <v>1714</v>
      </c>
      <c r="E14" s="815" t="s">
        <v>1715</v>
      </c>
      <c r="F14" s="832">
        <v>118</v>
      </c>
      <c r="G14" s="832">
        <v>238006</v>
      </c>
      <c r="H14" s="832">
        <v>0.9550879220539491</v>
      </c>
      <c r="I14" s="832">
        <v>2017</v>
      </c>
      <c r="J14" s="832">
        <v>123</v>
      </c>
      <c r="K14" s="832">
        <v>249198</v>
      </c>
      <c r="L14" s="832">
        <v>1</v>
      </c>
      <c r="M14" s="832">
        <v>2026</v>
      </c>
      <c r="N14" s="832">
        <v>97</v>
      </c>
      <c r="O14" s="832">
        <v>197395</v>
      </c>
      <c r="P14" s="820">
        <v>0.79212112456761286</v>
      </c>
      <c r="Q14" s="833">
        <v>2035</v>
      </c>
    </row>
    <row r="15" spans="1:17" ht="14.45" customHeight="1" x14ac:dyDescent="0.2">
      <c r="A15" s="814" t="s">
        <v>542</v>
      </c>
      <c r="B15" s="815" t="s">
        <v>1513</v>
      </c>
      <c r="C15" s="815" t="s">
        <v>1564</v>
      </c>
      <c r="D15" s="815" t="s">
        <v>1609</v>
      </c>
      <c r="E15" s="815" t="s">
        <v>1610</v>
      </c>
      <c r="F15" s="832">
        <v>82</v>
      </c>
      <c r="G15" s="832">
        <v>35916</v>
      </c>
      <c r="H15" s="832">
        <v>1.4137931034482758</v>
      </c>
      <c r="I15" s="832">
        <v>438</v>
      </c>
      <c r="J15" s="832">
        <v>58</v>
      </c>
      <c r="K15" s="832">
        <v>25404</v>
      </c>
      <c r="L15" s="832">
        <v>1</v>
      </c>
      <c r="M15" s="832">
        <v>438</v>
      </c>
      <c r="N15" s="832">
        <v>37</v>
      </c>
      <c r="O15" s="832">
        <v>16280</v>
      </c>
      <c r="P15" s="820">
        <v>0.64084396158085344</v>
      </c>
      <c r="Q15" s="833">
        <v>440</v>
      </c>
    </row>
    <row r="16" spans="1:17" ht="14.45" customHeight="1" x14ac:dyDescent="0.2">
      <c r="A16" s="814" t="s">
        <v>542</v>
      </c>
      <c r="B16" s="815" t="s">
        <v>1513</v>
      </c>
      <c r="C16" s="815" t="s">
        <v>1564</v>
      </c>
      <c r="D16" s="815" t="s">
        <v>1623</v>
      </c>
      <c r="E16" s="815" t="s">
        <v>1624</v>
      </c>
      <c r="F16" s="832">
        <v>3</v>
      </c>
      <c r="G16" s="832">
        <v>3120</v>
      </c>
      <c r="H16" s="832"/>
      <c r="I16" s="832">
        <v>1040</v>
      </c>
      <c r="J16" s="832"/>
      <c r="K16" s="832"/>
      <c r="L16" s="832"/>
      <c r="M16" s="832"/>
      <c r="N16" s="832"/>
      <c r="O16" s="832"/>
      <c r="P16" s="820"/>
      <c r="Q16" s="833"/>
    </row>
    <row r="17" spans="1:17" ht="14.45" customHeight="1" x14ac:dyDescent="0.2">
      <c r="A17" s="814" t="s">
        <v>542</v>
      </c>
      <c r="B17" s="815" t="s">
        <v>1513</v>
      </c>
      <c r="C17" s="815" t="s">
        <v>1564</v>
      </c>
      <c r="D17" s="815" t="s">
        <v>1716</v>
      </c>
      <c r="E17" s="815" t="s">
        <v>1717</v>
      </c>
      <c r="F17" s="832"/>
      <c r="G17" s="832"/>
      <c r="H17" s="832"/>
      <c r="I17" s="832"/>
      <c r="J17" s="832"/>
      <c r="K17" s="832"/>
      <c r="L17" s="832"/>
      <c r="M17" s="832"/>
      <c r="N17" s="832">
        <v>35</v>
      </c>
      <c r="O17" s="832">
        <v>0</v>
      </c>
      <c r="P17" s="820"/>
      <c r="Q17" s="833">
        <v>0</v>
      </c>
    </row>
    <row r="18" spans="1:17" ht="14.45" customHeight="1" x14ac:dyDescent="0.2">
      <c r="A18" s="814" t="s">
        <v>542</v>
      </c>
      <c r="B18" s="815" t="s">
        <v>1513</v>
      </c>
      <c r="C18" s="815" t="s">
        <v>1564</v>
      </c>
      <c r="D18" s="815" t="s">
        <v>1718</v>
      </c>
      <c r="E18" s="815" t="s">
        <v>1719</v>
      </c>
      <c r="F18" s="832"/>
      <c r="G18" s="832"/>
      <c r="H18" s="832"/>
      <c r="I18" s="832"/>
      <c r="J18" s="832"/>
      <c r="K18" s="832"/>
      <c r="L18" s="832"/>
      <c r="M18" s="832"/>
      <c r="N18" s="832">
        <v>18</v>
      </c>
      <c r="O18" s="832">
        <v>0</v>
      </c>
      <c r="P18" s="820"/>
      <c r="Q18" s="833">
        <v>0</v>
      </c>
    </row>
    <row r="19" spans="1:17" ht="14.45" customHeight="1" x14ac:dyDescent="0.2">
      <c r="A19" s="814" t="s">
        <v>542</v>
      </c>
      <c r="B19" s="815" t="s">
        <v>1513</v>
      </c>
      <c r="C19" s="815" t="s">
        <v>1564</v>
      </c>
      <c r="D19" s="815" t="s">
        <v>1720</v>
      </c>
      <c r="E19" s="815" t="s">
        <v>1721</v>
      </c>
      <c r="F19" s="832"/>
      <c r="G19" s="832"/>
      <c r="H19" s="832"/>
      <c r="I19" s="832"/>
      <c r="J19" s="832"/>
      <c r="K19" s="832"/>
      <c r="L19" s="832"/>
      <c r="M19" s="832"/>
      <c r="N19" s="832">
        <v>10</v>
      </c>
      <c r="O19" s="832">
        <v>0</v>
      </c>
      <c r="P19" s="820"/>
      <c r="Q19" s="833">
        <v>0</v>
      </c>
    </row>
    <row r="20" spans="1:17" ht="14.45" customHeight="1" x14ac:dyDescent="0.2">
      <c r="A20" s="814" t="s">
        <v>542</v>
      </c>
      <c r="B20" s="815" t="s">
        <v>1513</v>
      </c>
      <c r="C20" s="815" t="s">
        <v>1564</v>
      </c>
      <c r="D20" s="815" t="s">
        <v>1722</v>
      </c>
      <c r="E20" s="815" t="s">
        <v>1723</v>
      </c>
      <c r="F20" s="832"/>
      <c r="G20" s="832"/>
      <c r="H20" s="832"/>
      <c r="I20" s="832"/>
      <c r="J20" s="832"/>
      <c r="K20" s="832"/>
      <c r="L20" s="832"/>
      <c r="M20" s="832"/>
      <c r="N20" s="832">
        <v>2</v>
      </c>
      <c r="O20" s="832">
        <v>0</v>
      </c>
      <c r="P20" s="820"/>
      <c r="Q20" s="833">
        <v>0</v>
      </c>
    </row>
    <row r="21" spans="1:17" ht="14.45" customHeight="1" x14ac:dyDescent="0.2">
      <c r="A21" s="814" t="s">
        <v>542</v>
      </c>
      <c r="B21" s="815" t="s">
        <v>1724</v>
      </c>
      <c r="C21" s="815" t="s">
        <v>1564</v>
      </c>
      <c r="D21" s="815" t="s">
        <v>1733</v>
      </c>
      <c r="E21" s="815" t="s">
        <v>1734</v>
      </c>
      <c r="F21" s="832">
        <v>27</v>
      </c>
      <c r="G21" s="832">
        <v>18873</v>
      </c>
      <c r="H21" s="832">
        <v>0.74467329545454541</v>
      </c>
      <c r="I21" s="832">
        <v>699</v>
      </c>
      <c r="J21" s="832">
        <v>36</v>
      </c>
      <c r="K21" s="832">
        <v>25344</v>
      </c>
      <c r="L21" s="832">
        <v>1</v>
      </c>
      <c r="M21" s="832">
        <v>704</v>
      </c>
      <c r="N21" s="832">
        <v>22</v>
      </c>
      <c r="O21" s="832">
        <v>15576</v>
      </c>
      <c r="P21" s="820">
        <v>0.61458333333333337</v>
      </c>
      <c r="Q21" s="833">
        <v>708</v>
      </c>
    </row>
    <row r="22" spans="1:17" ht="14.45" customHeight="1" x14ac:dyDescent="0.2">
      <c r="A22" s="814" t="s">
        <v>542</v>
      </c>
      <c r="B22" s="815" t="s">
        <v>1724</v>
      </c>
      <c r="C22" s="815" t="s">
        <v>1564</v>
      </c>
      <c r="D22" s="815" t="s">
        <v>1619</v>
      </c>
      <c r="E22" s="815" t="s">
        <v>1620</v>
      </c>
      <c r="F22" s="832">
        <v>149</v>
      </c>
      <c r="G22" s="832">
        <v>52895</v>
      </c>
      <c r="H22" s="832">
        <v>0.87947259909550413</v>
      </c>
      <c r="I22" s="832">
        <v>355</v>
      </c>
      <c r="J22" s="832">
        <v>168</v>
      </c>
      <c r="K22" s="832">
        <v>60144</v>
      </c>
      <c r="L22" s="832">
        <v>1</v>
      </c>
      <c r="M22" s="832">
        <v>358</v>
      </c>
      <c r="N22" s="832">
        <v>110</v>
      </c>
      <c r="O22" s="832">
        <v>39600</v>
      </c>
      <c r="P22" s="820">
        <v>0.65841979249800475</v>
      </c>
      <c r="Q22" s="833">
        <v>360</v>
      </c>
    </row>
    <row r="23" spans="1:17" ht="14.45" customHeight="1" x14ac:dyDescent="0.2">
      <c r="A23" s="814" t="s">
        <v>542</v>
      </c>
      <c r="B23" s="815" t="s">
        <v>1724</v>
      </c>
      <c r="C23" s="815" t="s">
        <v>1564</v>
      </c>
      <c r="D23" s="815" t="s">
        <v>1739</v>
      </c>
      <c r="E23" s="815" t="s">
        <v>1740</v>
      </c>
      <c r="F23" s="832">
        <v>11</v>
      </c>
      <c r="G23" s="832">
        <v>3861</v>
      </c>
      <c r="H23" s="832">
        <v>0.9887323943661972</v>
      </c>
      <c r="I23" s="832">
        <v>351</v>
      </c>
      <c r="J23" s="832">
        <v>11</v>
      </c>
      <c r="K23" s="832">
        <v>3905</v>
      </c>
      <c r="L23" s="832">
        <v>1</v>
      </c>
      <c r="M23" s="832">
        <v>355</v>
      </c>
      <c r="N23" s="832">
        <v>6</v>
      </c>
      <c r="O23" s="832">
        <v>2142</v>
      </c>
      <c r="P23" s="820">
        <v>0.54852752880921896</v>
      </c>
      <c r="Q23" s="833">
        <v>357</v>
      </c>
    </row>
    <row r="24" spans="1:17" ht="14.45" customHeight="1" x14ac:dyDescent="0.2">
      <c r="A24" s="814" t="s">
        <v>542</v>
      </c>
      <c r="B24" s="815" t="s">
        <v>1724</v>
      </c>
      <c r="C24" s="815" t="s">
        <v>1564</v>
      </c>
      <c r="D24" s="815" t="s">
        <v>1704</v>
      </c>
      <c r="E24" s="815" t="s">
        <v>1705</v>
      </c>
      <c r="F24" s="832">
        <v>132</v>
      </c>
      <c r="G24" s="832">
        <v>92664</v>
      </c>
      <c r="H24" s="832">
        <v>0.92954948990339759</v>
      </c>
      <c r="I24" s="832">
        <v>702</v>
      </c>
      <c r="J24" s="832">
        <v>141</v>
      </c>
      <c r="K24" s="832">
        <v>99687</v>
      </c>
      <c r="L24" s="832">
        <v>1</v>
      </c>
      <c r="M24" s="832">
        <v>707</v>
      </c>
      <c r="N24" s="832">
        <v>105</v>
      </c>
      <c r="O24" s="832">
        <v>74655</v>
      </c>
      <c r="P24" s="820">
        <v>0.74889403834000423</v>
      </c>
      <c r="Q24" s="833">
        <v>711</v>
      </c>
    </row>
    <row r="25" spans="1:17" ht="14.45" customHeight="1" x14ac:dyDescent="0.2">
      <c r="A25" s="814" t="s">
        <v>542</v>
      </c>
      <c r="B25" s="815" t="s">
        <v>1724</v>
      </c>
      <c r="C25" s="815" t="s">
        <v>1564</v>
      </c>
      <c r="D25" s="815" t="s">
        <v>1741</v>
      </c>
      <c r="E25" s="815" t="s">
        <v>1742</v>
      </c>
      <c r="F25" s="832">
        <v>16</v>
      </c>
      <c r="G25" s="832">
        <v>11184</v>
      </c>
      <c r="H25" s="832">
        <v>0.88257575757575757</v>
      </c>
      <c r="I25" s="832">
        <v>699</v>
      </c>
      <c r="J25" s="832">
        <v>18</v>
      </c>
      <c r="K25" s="832">
        <v>12672</v>
      </c>
      <c r="L25" s="832">
        <v>1</v>
      </c>
      <c r="M25" s="832">
        <v>704</v>
      </c>
      <c r="N25" s="832">
        <v>9</v>
      </c>
      <c r="O25" s="832">
        <v>6372</v>
      </c>
      <c r="P25" s="820">
        <v>0.50284090909090906</v>
      </c>
      <c r="Q25" s="833">
        <v>708</v>
      </c>
    </row>
    <row r="26" spans="1:17" ht="14.45" customHeight="1" x14ac:dyDescent="0.2">
      <c r="A26" s="814" t="s">
        <v>1757</v>
      </c>
      <c r="B26" s="815" t="s">
        <v>1783</v>
      </c>
      <c r="C26" s="815" t="s">
        <v>1564</v>
      </c>
      <c r="D26" s="815" t="s">
        <v>1784</v>
      </c>
      <c r="E26" s="815" t="s">
        <v>1785</v>
      </c>
      <c r="F26" s="832">
        <v>115</v>
      </c>
      <c r="G26" s="832">
        <v>7475</v>
      </c>
      <c r="H26" s="832">
        <v>0.86466165413533835</v>
      </c>
      <c r="I26" s="832">
        <v>65</v>
      </c>
      <c r="J26" s="832">
        <v>133</v>
      </c>
      <c r="K26" s="832">
        <v>8645</v>
      </c>
      <c r="L26" s="832">
        <v>1</v>
      </c>
      <c r="M26" s="832">
        <v>65</v>
      </c>
      <c r="N26" s="832">
        <v>99</v>
      </c>
      <c r="O26" s="832">
        <v>6534</v>
      </c>
      <c r="P26" s="820">
        <v>0.75581260844418741</v>
      </c>
      <c r="Q26" s="833">
        <v>66</v>
      </c>
    </row>
    <row r="27" spans="1:17" ht="14.45" customHeight="1" x14ac:dyDescent="0.2">
      <c r="A27" s="814" t="s">
        <v>1757</v>
      </c>
      <c r="B27" s="815" t="s">
        <v>1783</v>
      </c>
      <c r="C27" s="815" t="s">
        <v>1564</v>
      </c>
      <c r="D27" s="815" t="s">
        <v>1786</v>
      </c>
      <c r="E27" s="815" t="s">
        <v>1787</v>
      </c>
      <c r="F27" s="832">
        <v>2</v>
      </c>
      <c r="G27" s="832">
        <v>154</v>
      </c>
      <c r="H27" s="832">
        <v>0.49358974358974361</v>
      </c>
      <c r="I27" s="832">
        <v>77</v>
      </c>
      <c r="J27" s="832">
        <v>4</v>
      </c>
      <c r="K27" s="832">
        <v>312</v>
      </c>
      <c r="L27" s="832">
        <v>1</v>
      </c>
      <c r="M27" s="832">
        <v>78</v>
      </c>
      <c r="N27" s="832"/>
      <c r="O27" s="832"/>
      <c r="P27" s="820"/>
      <c r="Q27" s="833"/>
    </row>
    <row r="28" spans="1:17" ht="14.45" customHeight="1" x14ac:dyDescent="0.2">
      <c r="A28" s="814" t="s">
        <v>1757</v>
      </c>
      <c r="B28" s="815" t="s">
        <v>1783</v>
      </c>
      <c r="C28" s="815" t="s">
        <v>1564</v>
      </c>
      <c r="D28" s="815" t="s">
        <v>1788</v>
      </c>
      <c r="E28" s="815" t="s">
        <v>1789</v>
      </c>
      <c r="F28" s="832">
        <v>3</v>
      </c>
      <c r="G28" s="832">
        <v>72</v>
      </c>
      <c r="H28" s="832">
        <v>3</v>
      </c>
      <c r="I28" s="832">
        <v>24</v>
      </c>
      <c r="J28" s="832">
        <v>1</v>
      </c>
      <c r="K28" s="832">
        <v>24</v>
      </c>
      <c r="L28" s="832">
        <v>1</v>
      </c>
      <c r="M28" s="832">
        <v>24</v>
      </c>
      <c r="N28" s="832">
        <v>2</v>
      </c>
      <c r="O28" s="832">
        <v>50</v>
      </c>
      <c r="P28" s="820">
        <v>2.0833333333333335</v>
      </c>
      <c r="Q28" s="833">
        <v>25</v>
      </c>
    </row>
    <row r="29" spans="1:17" ht="14.45" customHeight="1" x14ac:dyDescent="0.2">
      <c r="A29" s="814" t="s">
        <v>1757</v>
      </c>
      <c r="B29" s="815" t="s">
        <v>1783</v>
      </c>
      <c r="C29" s="815" t="s">
        <v>1564</v>
      </c>
      <c r="D29" s="815" t="s">
        <v>1790</v>
      </c>
      <c r="E29" s="815" t="s">
        <v>1791</v>
      </c>
      <c r="F29" s="832">
        <v>3</v>
      </c>
      <c r="G29" s="832">
        <v>75</v>
      </c>
      <c r="H29" s="832">
        <v>3</v>
      </c>
      <c r="I29" s="832">
        <v>25</v>
      </c>
      <c r="J29" s="832">
        <v>1</v>
      </c>
      <c r="K29" s="832">
        <v>25</v>
      </c>
      <c r="L29" s="832">
        <v>1</v>
      </c>
      <c r="M29" s="832">
        <v>25</v>
      </c>
      <c r="N29" s="832">
        <v>2</v>
      </c>
      <c r="O29" s="832">
        <v>52</v>
      </c>
      <c r="P29" s="820">
        <v>2.08</v>
      </c>
      <c r="Q29" s="833">
        <v>26</v>
      </c>
    </row>
    <row r="30" spans="1:17" ht="14.45" customHeight="1" x14ac:dyDescent="0.2">
      <c r="A30" s="814" t="s">
        <v>1792</v>
      </c>
      <c r="B30" s="815" t="s">
        <v>1793</v>
      </c>
      <c r="C30" s="815" t="s">
        <v>1564</v>
      </c>
      <c r="D30" s="815" t="s">
        <v>1794</v>
      </c>
      <c r="E30" s="815" t="s">
        <v>1795</v>
      </c>
      <c r="F30" s="832"/>
      <c r="G30" s="832"/>
      <c r="H30" s="832"/>
      <c r="I30" s="832"/>
      <c r="J30" s="832">
        <v>1</v>
      </c>
      <c r="K30" s="832">
        <v>28</v>
      </c>
      <c r="L30" s="832">
        <v>1</v>
      </c>
      <c r="M30" s="832">
        <v>28</v>
      </c>
      <c r="N30" s="832"/>
      <c r="O30" s="832"/>
      <c r="P30" s="820"/>
      <c r="Q30" s="833"/>
    </row>
    <row r="31" spans="1:17" ht="14.45" customHeight="1" x14ac:dyDescent="0.2">
      <c r="A31" s="814" t="s">
        <v>1792</v>
      </c>
      <c r="B31" s="815" t="s">
        <v>1793</v>
      </c>
      <c r="C31" s="815" t="s">
        <v>1564</v>
      </c>
      <c r="D31" s="815" t="s">
        <v>1796</v>
      </c>
      <c r="E31" s="815" t="s">
        <v>1797</v>
      </c>
      <c r="F31" s="832"/>
      <c r="G31" s="832"/>
      <c r="H31" s="832"/>
      <c r="I31" s="832"/>
      <c r="J31" s="832">
        <v>2</v>
      </c>
      <c r="K31" s="832">
        <v>54</v>
      </c>
      <c r="L31" s="832">
        <v>1</v>
      </c>
      <c r="M31" s="832">
        <v>27</v>
      </c>
      <c r="N31" s="832"/>
      <c r="O31" s="832"/>
      <c r="P31" s="820"/>
      <c r="Q31" s="833"/>
    </row>
    <row r="32" spans="1:17" ht="14.45" customHeight="1" x14ac:dyDescent="0.2">
      <c r="A32" s="814" t="s">
        <v>1792</v>
      </c>
      <c r="B32" s="815" t="s">
        <v>1793</v>
      </c>
      <c r="C32" s="815" t="s">
        <v>1564</v>
      </c>
      <c r="D32" s="815" t="s">
        <v>1798</v>
      </c>
      <c r="E32" s="815" t="s">
        <v>1799</v>
      </c>
      <c r="F32" s="832"/>
      <c r="G32" s="832"/>
      <c r="H32" s="832"/>
      <c r="I32" s="832"/>
      <c r="J32" s="832">
        <v>2</v>
      </c>
      <c r="K32" s="832">
        <v>46</v>
      </c>
      <c r="L32" s="832">
        <v>1</v>
      </c>
      <c r="M32" s="832">
        <v>23</v>
      </c>
      <c r="N32" s="832"/>
      <c r="O32" s="832"/>
      <c r="P32" s="820"/>
      <c r="Q32" s="833"/>
    </row>
    <row r="33" spans="1:17" ht="14.45" customHeight="1" x14ac:dyDescent="0.2">
      <c r="A33" s="814" t="s">
        <v>1792</v>
      </c>
      <c r="B33" s="815" t="s">
        <v>1793</v>
      </c>
      <c r="C33" s="815" t="s">
        <v>1564</v>
      </c>
      <c r="D33" s="815" t="s">
        <v>1800</v>
      </c>
      <c r="E33" s="815" t="s">
        <v>1801</v>
      </c>
      <c r="F33" s="832"/>
      <c r="G33" s="832"/>
      <c r="H33" s="832"/>
      <c r="I33" s="832"/>
      <c r="J33" s="832">
        <v>1</v>
      </c>
      <c r="K33" s="832">
        <v>988</v>
      </c>
      <c r="L33" s="832">
        <v>1</v>
      </c>
      <c r="M33" s="832">
        <v>988</v>
      </c>
      <c r="N33" s="832"/>
      <c r="O33" s="832"/>
      <c r="P33" s="820"/>
      <c r="Q33" s="833"/>
    </row>
    <row r="34" spans="1:17" ht="14.45" customHeight="1" x14ac:dyDescent="0.2">
      <c r="A34" s="814" t="s">
        <v>1792</v>
      </c>
      <c r="B34" s="815" t="s">
        <v>1793</v>
      </c>
      <c r="C34" s="815" t="s">
        <v>1564</v>
      </c>
      <c r="D34" s="815" t="s">
        <v>1802</v>
      </c>
      <c r="E34" s="815" t="s">
        <v>1803</v>
      </c>
      <c r="F34" s="832">
        <v>1</v>
      </c>
      <c r="G34" s="832">
        <v>17</v>
      </c>
      <c r="H34" s="832"/>
      <c r="I34" s="832">
        <v>17</v>
      </c>
      <c r="J34" s="832"/>
      <c r="K34" s="832"/>
      <c r="L34" s="832"/>
      <c r="M34" s="832"/>
      <c r="N34" s="832">
        <v>1</v>
      </c>
      <c r="O34" s="832">
        <v>17</v>
      </c>
      <c r="P34" s="820"/>
      <c r="Q34" s="833">
        <v>17</v>
      </c>
    </row>
    <row r="35" spans="1:17" ht="14.45" customHeight="1" x14ac:dyDescent="0.2">
      <c r="A35" s="814" t="s">
        <v>1792</v>
      </c>
      <c r="B35" s="815" t="s">
        <v>1793</v>
      </c>
      <c r="C35" s="815" t="s">
        <v>1564</v>
      </c>
      <c r="D35" s="815" t="s">
        <v>1804</v>
      </c>
      <c r="E35" s="815" t="s">
        <v>1805</v>
      </c>
      <c r="F35" s="832">
        <v>1</v>
      </c>
      <c r="G35" s="832">
        <v>60</v>
      </c>
      <c r="H35" s="832"/>
      <c r="I35" s="832">
        <v>60</v>
      </c>
      <c r="J35" s="832"/>
      <c r="K35" s="832"/>
      <c r="L35" s="832"/>
      <c r="M35" s="832"/>
      <c r="N35" s="832">
        <v>1</v>
      </c>
      <c r="O35" s="832">
        <v>61</v>
      </c>
      <c r="P35" s="820"/>
      <c r="Q35" s="833">
        <v>61</v>
      </c>
    </row>
    <row r="36" spans="1:17" ht="14.45" customHeight="1" x14ac:dyDescent="0.2">
      <c r="A36" s="814" t="s">
        <v>1792</v>
      </c>
      <c r="B36" s="815" t="s">
        <v>1793</v>
      </c>
      <c r="C36" s="815" t="s">
        <v>1564</v>
      </c>
      <c r="D36" s="815" t="s">
        <v>1806</v>
      </c>
      <c r="E36" s="815" t="s">
        <v>1807</v>
      </c>
      <c r="F36" s="832"/>
      <c r="G36" s="832"/>
      <c r="H36" s="832"/>
      <c r="I36" s="832"/>
      <c r="J36" s="832">
        <v>1</v>
      </c>
      <c r="K36" s="832">
        <v>854</v>
      </c>
      <c r="L36" s="832">
        <v>1</v>
      </c>
      <c r="M36" s="832">
        <v>854</v>
      </c>
      <c r="N36" s="832"/>
      <c r="O36" s="832"/>
      <c r="P36" s="820"/>
      <c r="Q36" s="833"/>
    </row>
    <row r="37" spans="1:17" ht="14.45" customHeight="1" x14ac:dyDescent="0.2">
      <c r="A37" s="814" t="s">
        <v>1792</v>
      </c>
      <c r="B37" s="815" t="s">
        <v>1793</v>
      </c>
      <c r="C37" s="815" t="s">
        <v>1564</v>
      </c>
      <c r="D37" s="815" t="s">
        <v>1808</v>
      </c>
      <c r="E37" s="815" t="s">
        <v>1809</v>
      </c>
      <c r="F37" s="832"/>
      <c r="G37" s="832"/>
      <c r="H37" s="832"/>
      <c r="I37" s="832"/>
      <c r="J37" s="832">
        <v>1</v>
      </c>
      <c r="K37" s="832">
        <v>188</v>
      </c>
      <c r="L37" s="832">
        <v>1</v>
      </c>
      <c r="M37" s="832">
        <v>188</v>
      </c>
      <c r="N37" s="832"/>
      <c r="O37" s="832"/>
      <c r="P37" s="820"/>
      <c r="Q37" s="833"/>
    </row>
    <row r="38" spans="1:17" ht="14.45" customHeight="1" x14ac:dyDescent="0.2">
      <c r="A38" s="814" t="s">
        <v>1792</v>
      </c>
      <c r="B38" s="815" t="s">
        <v>1793</v>
      </c>
      <c r="C38" s="815" t="s">
        <v>1564</v>
      </c>
      <c r="D38" s="815" t="s">
        <v>1810</v>
      </c>
      <c r="E38" s="815" t="s">
        <v>1811</v>
      </c>
      <c r="F38" s="832">
        <v>1</v>
      </c>
      <c r="G38" s="832">
        <v>364</v>
      </c>
      <c r="H38" s="832"/>
      <c r="I38" s="832">
        <v>364</v>
      </c>
      <c r="J38" s="832"/>
      <c r="K38" s="832"/>
      <c r="L38" s="832"/>
      <c r="M38" s="832"/>
      <c r="N38" s="832"/>
      <c r="O38" s="832"/>
      <c r="P38" s="820"/>
      <c r="Q38" s="833"/>
    </row>
    <row r="39" spans="1:17" ht="14.45" customHeight="1" x14ac:dyDescent="0.2">
      <c r="A39" s="814" t="s">
        <v>1792</v>
      </c>
      <c r="B39" s="815" t="s">
        <v>1793</v>
      </c>
      <c r="C39" s="815" t="s">
        <v>1564</v>
      </c>
      <c r="D39" s="815" t="s">
        <v>1812</v>
      </c>
      <c r="E39" s="815" t="s">
        <v>1813</v>
      </c>
      <c r="F39" s="832">
        <v>1</v>
      </c>
      <c r="G39" s="832">
        <v>562</v>
      </c>
      <c r="H39" s="832">
        <v>0.9982238010657194</v>
      </c>
      <c r="I39" s="832">
        <v>562</v>
      </c>
      <c r="J39" s="832">
        <v>1</v>
      </c>
      <c r="K39" s="832">
        <v>563</v>
      </c>
      <c r="L39" s="832">
        <v>1</v>
      </c>
      <c r="M39" s="832">
        <v>563</v>
      </c>
      <c r="N39" s="832">
        <v>3</v>
      </c>
      <c r="O39" s="832">
        <v>1692</v>
      </c>
      <c r="P39" s="820">
        <v>3.0053285968028418</v>
      </c>
      <c r="Q39" s="833">
        <v>564</v>
      </c>
    </row>
    <row r="40" spans="1:17" ht="14.45" customHeight="1" x14ac:dyDescent="0.2">
      <c r="A40" s="814" t="s">
        <v>1792</v>
      </c>
      <c r="B40" s="815" t="s">
        <v>1793</v>
      </c>
      <c r="C40" s="815" t="s">
        <v>1564</v>
      </c>
      <c r="D40" s="815" t="s">
        <v>1814</v>
      </c>
      <c r="E40" s="815" t="s">
        <v>1815</v>
      </c>
      <c r="F40" s="832">
        <v>4</v>
      </c>
      <c r="G40" s="832">
        <v>1656</v>
      </c>
      <c r="H40" s="832">
        <v>1.3301204819277108</v>
      </c>
      <c r="I40" s="832">
        <v>414</v>
      </c>
      <c r="J40" s="832">
        <v>3</v>
      </c>
      <c r="K40" s="832">
        <v>1245</v>
      </c>
      <c r="L40" s="832">
        <v>1</v>
      </c>
      <c r="M40" s="832">
        <v>415</v>
      </c>
      <c r="N40" s="832">
        <v>2</v>
      </c>
      <c r="O40" s="832">
        <v>832</v>
      </c>
      <c r="P40" s="820">
        <v>0.66827309236947796</v>
      </c>
      <c r="Q40" s="833">
        <v>416</v>
      </c>
    </row>
    <row r="41" spans="1:17" ht="14.45" customHeight="1" x14ac:dyDescent="0.2">
      <c r="A41" s="814" t="s">
        <v>1792</v>
      </c>
      <c r="B41" s="815" t="s">
        <v>1793</v>
      </c>
      <c r="C41" s="815" t="s">
        <v>1564</v>
      </c>
      <c r="D41" s="815" t="s">
        <v>1816</v>
      </c>
      <c r="E41" s="815" t="s">
        <v>1817</v>
      </c>
      <c r="F41" s="832">
        <v>112</v>
      </c>
      <c r="G41" s="832">
        <v>44352</v>
      </c>
      <c r="H41" s="832">
        <v>0.8796683789841131</v>
      </c>
      <c r="I41" s="832">
        <v>396</v>
      </c>
      <c r="J41" s="832">
        <v>127</v>
      </c>
      <c r="K41" s="832">
        <v>50419</v>
      </c>
      <c r="L41" s="832">
        <v>1</v>
      </c>
      <c r="M41" s="832">
        <v>397</v>
      </c>
      <c r="N41" s="832">
        <v>99</v>
      </c>
      <c r="O41" s="832">
        <v>39402</v>
      </c>
      <c r="P41" s="820">
        <v>0.7814911045439219</v>
      </c>
      <c r="Q41" s="833">
        <v>398</v>
      </c>
    </row>
    <row r="42" spans="1:17" ht="14.45" customHeight="1" x14ac:dyDescent="0.2">
      <c r="A42" s="814" t="s">
        <v>1792</v>
      </c>
      <c r="B42" s="815" t="s">
        <v>1793</v>
      </c>
      <c r="C42" s="815" t="s">
        <v>1564</v>
      </c>
      <c r="D42" s="815" t="s">
        <v>1818</v>
      </c>
      <c r="E42" s="815" t="s">
        <v>1819</v>
      </c>
      <c r="F42" s="832"/>
      <c r="G42" s="832"/>
      <c r="H42" s="832"/>
      <c r="I42" s="832"/>
      <c r="J42" s="832">
        <v>2</v>
      </c>
      <c r="K42" s="832">
        <v>60</v>
      </c>
      <c r="L42" s="832">
        <v>1</v>
      </c>
      <c r="M42" s="832">
        <v>30</v>
      </c>
      <c r="N42" s="832"/>
      <c r="O42" s="832"/>
      <c r="P42" s="820"/>
      <c r="Q42" s="833"/>
    </row>
    <row r="43" spans="1:17" ht="14.45" customHeight="1" x14ac:dyDescent="0.2">
      <c r="A43" s="814" t="s">
        <v>1792</v>
      </c>
      <c r="B43" s="815" t="s">
        <v>1793</v>
      </c>
      <c r="C43" s="815" t="s">
        <v>1564</v>
      </c>
      <c r="D43" s="815" t="s">
        <v>1820</v>
      </c>
      <c r="E43" s="815" t="s">
        <v>1821</v>
      </c>
      <c r="F43" s="832">
        <v>1</v>
      </c>
      <c r="G43" s="832">
        <v>50</v>
      </c>
      <c r="H43" s="832"/>
      <c r="I43" s="832">
        <v>50</v>
      </c>
      <c r="J43" s="832"/>
      <c r="K43" s="832"/>
      <c r="L43" s="832"/>
      <c r="M43" s="832"/>
      <c r="N43" s="832">
        <v>1</v>
      </c>
      <c r="O43" s="832">
        <v>50</v>
      </c>
      <c r="P43" s="820"/>
      <c r="Q43" s="833">
        <v>50</v>
      </c>
    </row>
    <row r="44" spans="1:17" ht="14.45" customHeight="1" x14ac:dyDescent="0.2">
      <c r="A44" s="814" t="s">
        <v>1792</v>
      </c>
      <c r="B44" s="815" t="s">
        <v>1793</v>
      </c>
      <c r="C44" s="815" t="s">
        <v>1564</v>
      </c>
      <c r="D44" s="815" t="s">
        <v>1822</v>
      </c>
      <c r="E44" s="815" t="s">
        <v>1823</v>
      </c>
      <c r="F44" s="832"/>
      <c r="G44" s="832"/>
      <c r="H44" s="832"/>
      <c r="I44" s="832"/>
      <c r="J44" s="832">
        <v>1</v>
      </c>
      <c r="K44" s="832">
        <v>13</v>
      </c>
      <c r="L44" s="832">
        <v>1</v>
      </c>
      <c r="M44" s="832">
        <v>13</v>
      </c>
      <c r="N44" s="832"/>
      <c r="O44" s="832"/>
      <c r="P44" s="820"/>
      <c r="Q44" s="833"/>
    </row>
    <row r="45" spans="1:17" ht="14.45" customHeight="1" x14ac:dyDescent="0.2">
      <c r="A45" s="814" t="s">
        <v>1792</v>
      </c>
      <c r="B45" s="815" t="s">
        <v>1793</v>
      </c>
      <c r="C45" s="815" t="s">
        <v>1564</v>
      </c>
      <c r="D45" s="815" t="s">
        <v>1824</v>
      </c>
      <c r="E45" s="815" t="s">
        <v>1825</v>
      </c>
      <c r="F45" s="832">
        <v>6</v>
      </c>
      <c r="G45" s="832">
        <v>1098</v>
      </c>
      <c r="H45" s="832">
        <v>0.85248447204968947</v>
      </c>
      <c r="I45" s="832">
        <v>183</v>
      </c>
      <c r="J45" s="832">
        <v>7</v>
      </c>
      <c r="K45" s="832">
        <v>1288</v>
      </c>
      <c r="L45" s="832">
        <v>1</v>
      </c>
      <c r="M45" s="832">
        <v>184</v>
      </c>
      <c r="N45" s="832">
        <v>2</v>
      </c>
      <c r="O45" s="832">
        <v>370</v>
      </c>
      <c r="P45" s="820">
        <v>0.28726708074534163</v>
      </c>
      <c r="Q45" s="833">
        <v>185</v>
      </c>
    </row>
    <row r="46" spans="1:17" ht="14.45" customHeight="1" x14ac:dyDescent="0.2">
      <c r="A46" s="814" t="s">
        <v>1792</v>
      </c>
      <c r="B46" s="815" t="s">
        <v>1793</v>
      </c>
      <c r="C46" s="815" t="s">
        <v>1564</v>
      </c>
      <c r="D46" s="815" t="s">
        <v>1826</v>
      </c>
      <c r="E46" s="815" t="s">
        <v>1827</v>
      </c>
      <c r="F46" s="832">
        <v>6</v>
      </c>
      <c r="G46" s="832">
        <v>1104</v>
      </c>
      <c r="H46" s="832">
        <v>1.491891891891892</v>
      </c>
      <c r="I46" s="832">
        <v>184</v>
      </c>
      <c r="J46" s="832">
        <v>4</v>
      </c>
      <c r="K46" s="832">
        <v>740</v>
      </c>
      <c r="L46" s="832">
        <v>1</v>
      </c>
      <c r="M46" s="832">
        <v>185</v>
      </c>
      <c r="N46" s="832">
        <v>2</v>
      </c>
      <c r="O46" s="832">
        <v>372</v>
      </c>
      <c r="P46" s="820">
        <v>0.50270270270270268</v>
      </c>
      <c r="Q46" s="833">
        <v>186</v>
      </c>
    </row>
    <row r="47" spans="1:17" ht="14.45" customHeight="1" x14ac:dyDescent="0.2">
      <c r="A47" s="814" t="s">
        <v>1792</v>
      </c>
      <c r="B47" s="815" t="s">
        <v>1793</v>
      </c>
      <c r="C47" s="815" t="s">
        <v>1564</v>
      </c>
      <c r="D47" s="815" t="s">
        <v>1828</v>
      </c>
      <c r="E47" s="815" t="s">
        <v>1829</v>
      </c>
      <c r="F47" s="832">
        <v>3</v>
      </c>
      <c r="G47" s="832">
        <v>447</v>
      </c>
      <c r="H47" s="832">
        <v>0.745</v>
      </c>
      <c r="I47" s="832">
        <v>149</v>
      </c>
      <c r="J47" s="832">
        <v>4</v>
      </c>
      <c r="K47" s="832">
        <v>600</v>
      </c>
      <c r="L47" s="832">
        <v>1</v>
      </c>
      <c r="M47" s="832">
        <v>150</v>
      </c>
      <c r="N47" s="832">
        <v>3</v>
      </c>
      <c r="O47" s="832">
        <v>450</v>
      </c>
      <c r="P47" s="820">
        <v>0.75</v>
      </c>
      <c r="Q47" s="833">
        <v>150</v>
      </c>
    </row>
    <row r="48" spans="1:17" ht="14.45" customHeight="1" x14ac:dyDescent="0.2">
      <c r="A48" s="814" t="s">
        <v>1792</v>
      </c>
      <c r="B48" s="815" t="s">
        <v>1793</v>
      </c>
      <c r="C48" s="815" t="s">
        <v>1564</v>
      </c>
      <c r="D48" s="815" t="s">
        <v>1830</v>
      </c>
      <c r="E48" s="815" t="s">
        <v>1831</v>
      </c>
      <c r="F48" s="832"/>
      <c r="G48" s="832"/>
      <c r="H48" s="832"/>
      <c r="I48" s="832"/>
      <c r="J48" s="832">
        <v>2</v>
      </c>
      <c r="K48" s="832">
        <v>60</v>
      </c>
      <c r="L48" s="832">
        <v>1</v>
      </c>
      <c r="M48" s="832">
        <v>30</v>
      </c>
      <c r="N48" s="832"/>
      <c r="O48" s="832"/>
      <c r="P48" s="820"/>
      <c r="Q48" s="833"/>
    </row>
    <row r="49" spans="1:17" ht="14.45" customHeight="1" x14ac:dyDescent="0.2">
      <c r="A49" s="814" t="s">
        <v>1792</v>
      </c>
      <c r="B49" s="815" t="s">
        <v>1793</v>
      </c>
      <c r="C49" s="815" t="s">
        <v>1564</v>
      </c>
      <c r="D49" s="815" t="s">
        <v>1832</v>
      </c>
      <c r="E49" s="815" t="s">
        <v>1833</v>
      </c>
      <c r="F49" s="832"/>
      <c r="G49" s="832"/>
      <c r="H49" s="832"/>
      <c r="I49" s="832"/>
      <c r="J49" s="832">
        <v>1</v>
      </c>
      <c r="K49" s="832">
        <v>31</v>
      </c>
      <c r="L49" s="832">
        <v>1</v>
      </c>
      <c r="M49" s="832">
        <v>31</v>
      </c>
      <c r="N49" s="832"/>
      <c r="O49" s="832"/>
      <c r="P49" s="820"/>
      <c r="Q49" s="833"/>
    </row>
    <row r="50" spans="1:17" ht="14.45" customHeight="1" x14ac:dyDescent="0.2">
      <c r="A50" s="814" t="s">
        <v>1792</v>
      </c>
      <c r="B50" s="815" t="s">
        <v>1793</v>
      </c>
      <c r="C50" s="815" t="s">
        <v>1564</v>
      </c>
      <c r="D50" s="815" t="s">
        <v>1834</v>
      </c>
      <c r="E50" s="815" t="s">
        <v>1835</v>
      </c>
      <c r="F50" s="832"/>
      <c r="G50" s="832"/>
      <c r="H50" s="832"/>
      <c r="I50" s="832"/>
      <c r="J50" s="832">
        <v>1</v>
      </c>
      <c r="K50" s="832">
        <v>28</v>
      </c>
      <c r="L50" s="832">
        <v>1</v>
      </c>
      <c r="M50" s="832">
        <v>28</v>
      </c>
      <c r="N50" s="832"/>
      <c r="O50" s="832"/>
      <c r="P50" s="820"/>
      <c r="Q50" s="833"/>
    </row>
    <row r="51" spans="1:17" ht="14.45" customHeight="1" x14ac:dyDescent="0.2">
      <c r="A51" s="814" t="s">
        <v>1792</v>
      </c>
      <c r="B51" s="815" t="s">
        <v>1793</v>
      </c>
      <c r="C51" s="815" t="s">
        <v>1564</v>
      </c>
      <c r="D51" s="815" t="s">
        <v>1836</v>
      </c>
      <c r="E51" s="815" t="s">
        <v>1837</v>
      </c>
      <c r="F51" s="832"/>
      <c r="G51" s="832"/>
      <c r="H51" s="832"/>
      <c r="I51" s="832"/>
      <c r="J51" s="832"/>
      <c r="K51" s="832"/>
      <c r="L51" s="832"/>
      <c r="M51" s="832"/>
      <c r="N51" s="832">
        <v>1</v>
      </c>
      <c r="O51" s="832">
        <v>258</v>
      </c>
      <c r="P51" s="820"/>
      <c r="Q51" s="833">
        <v>258</v>
      </c>
    </row>
    <row r="52" spans="1:17" ht="14.45" customHeight="1" x14ac:dyDescent="0.2">
      <c r="A52" s="814" t="s">
        <v>1792</v>
      </c>
      <c r="B52" s="815" t="s">
        <v>1793</v>
      </c>
      <c r="C52" s="815" t="s">
        <v>1564</v>
      </c>
      <c r="D52" s="815" t="s">
        <v>1838</v>
      </c>
      <c r="E52" s="815" t="s">
        <v>1839</v>
      </c>
      <c r="F52" s="832"/>
      <c r="G52" s="832"/>
      <c r="H52" s="832"/>
      <c r="I52" s="832"/>
      <c r="J52" s="832">
        <v>2</v>
      </c>
      <c r="K52" s="832">
        <v>52</v>
      </c>
      <c r="L52" s="832">
        <v>1</v>
      </c>
      <c r="M52" s="832">
        <v>26</v>
      </c>
      <c r="N52" s="832"/>
      <c r="O52" s="832"/>
      <c r="P52" s="820"/>
      <c r="Q52" s="833"/>
    </row>
    <row r="53" spans="1:17" ht="14.45" customHeight="1" x14ac:dyDescent="0.2">
      <c r="A53" s="814" t="s">
        <v>1792</v>
      </c>
      <c r="B53" s="815" t="s">
        <v>1793</v>
      </c>
      <c r="C53" s="815" t="s">
        <v>1564</v>
      </c>
      <c r="D53" s="815" t="s">
        <v>1840</v>
      </c>
      <c r="E53" s="815" t="s">
        <v>1841</v>
      </c>
      <c r="F53" s="832">
        <v>1</v>
      </c>
      <c r="G53" s="832">
        <v>30</v>
      </c>
      <c r="H53" s="832"/>
      <c r="I53" s="832">
        <v>30</v>
      </c>
      <c r="J53" s="832"/>
      <c r="K53" s="832"/>
      <c r="L53" s="832"/>
      <c r="M53" s="832"/>
      <c r="N53" s="832"/>
      <c r="O53" s="832"/>
      <c r="P53" s="820"/>
      <c r="Q53" s="833"/>
    </row>
    <row r="54" spans="1:17" ht="14.45" customHeight="1" x14ac:dyDescent="0.2">
      <c r="A54" s="814" t="s">
        <v>1792</v>
      </c>
      <c r="B54" s="815" t="s">
        <v>1793</v>
      </c>
      <c r="C54" s="815" t="s">
        <v>1564</v>
      </c>
      <c r="D54" s="815" t="s">
        <v>1842</v>
      </c>
      <c r="E54" s="815" t="s">
        <v>1843</v>
      </c>
      <c r="F54" s="832">
        <v>1</v>
      </c>
      <c r="G54" s="832">
        <v>205</v>
      </c>
      <c r="H54" s="832"/>
      <c r="I54" s="832">
        <v>205</v>
      </c>
      <c r="J54" s="832"/>
      <c r="K54" s="832"/>
      <c r="L54" s="832"/>
      <c r="M54" s="832"/>
      <c r="N54" s="832"/>
      <c r="O54" s="832"/>
      <c r="P54" s="820"/>
      <c r="Q54" s="833"/>
    </row>
    <row r="55" spans="1:17" ht="14.45" customHeight="1" x14ac:dyDescent="0.2">
      <c r="A55" s="814" t="s">
        <v>1792</v>
      </c>
      <c r="B55" s="815" t="s">
        <v>1793</v>
      </c>
      <c r="C55" s="815" t="s">
        <v>1564</v>
      </c>
      <c r="D55" s="815" t="s">
        <v>1844</v>
      </c>
      <c r="E55" s="815" t="s">
        <v>1845</v>
      </c>
      <c r="F55" s="832">
        <v>126</v>
      </c>
      <c r="G55" s="832">
        <v>22176</v>
      </c>
      <c r="H55" s="832">
        <v>0.87614080834419816</v>
      </c>
      <c r="I55" s="832">
        <v>176</v>
      </c>
      <c r="J55" s="832">
        <v>143</v>
      </c>
      <c r="K55" s="832">
        <v>25311</v>
      </c>
      <c r="L55" s="832">
        <v>1</v>
      </c>
      <c r="M55" s="832">
        <v>177</v>
      </c>
      <c r="N55" s="832">
        <v>113</v>
      </c>
      <c r="O55" s="832">
        <v>20114</v>
      </c>
      <c r="P55" s="820">
        <v>0.7946742523013709</v>
      </c>
      <c r="Q55" s="833">
        <v>178</v>
      </c>
    </row>
    <row r="56" spans="1:17" ht="14.45" customHeight="1" x14ac:dyDescent="0.2">
      <c r="A56" s="814" t="s">
        <v>1792</v>
      </c>
      <c r="B56" s="815" t="s">
        <v>1793</v>
      </c>
      <c r="C56" s="815" t="s">
        <v>1564</v>
      </c>
      <c r="D56" s="815" t="s">
        <v>1846</v>
      </c>
      <c r="E56" s="815" t="s">
        <v>1847</v>
      </c>
      <c r="F56" s="832"/>
      <c r="G56" s="832"/>
      <c r="H56" s="832"/>
      <c r="I56" s="832"/>
      <c r="J56" s="832">
        <v>1</v>
      </c>
      <c r="K56" s="832">
        <v>23</v>
      </c>
      <c r="L56" s="832">
        <v>1</v>
      </c>
      <c r="M56" s="832">
        <v>23</v>
      </c>
      <c r="N56" s="832"/>
      <c r="O56" s="832"/>
      <c r="P56" s="820"/>
      <c r="Q56" s="833"/>
    </row>
    <row r="57" spans="1:17" ht="14.45" customHeight="1" x14ac:dyDescent="0.2">
      <c r="A57" s="814" t="s">
        <v>1792</v>
      </c>
      <c r="B57" s="815" t="s">
        <v>1793</v>
      </c>
      <c r="C57" s="815" t="s">
        <v>1564</v>
      </c>
      <c r="D57" s="815" t="s">
        <v>1848</v>
      </c>
      <c r="E57" s="815" t="s">
        <v>1849</v>
      </c>
      <c r="F57" s="832"/>
      <c r="G57" s="832"/>
      <c r="H57" s="832"/>
      <c r="I57" s="832"/>
      <c r="J57" s="832">
        <v>2</v>
      </c>
      <c r="K57" s="832">
        <v>46</v>
      </c>
      <c r="L57" s="832">
        <v>1</v>
      </c>
      <c r="M57" s="832">
        <v>23</v>
      </c>
      <c r="N57" s="832"/>
      <c r="O57" s="832"/>
      <c r="P57" s="820"/>
      <c r="Q57" s="833"/>
    </row>
    <row r="58" spans="1:17" ht="14.45" customHeight="1" x14ac:dyDescent="0.2">
      <c r="A58" s="814" t="s">
        <v>1792</v>
      </c>
      <c r="B58" s="815" t="s">
        <v>1793</v>
      </c>
      <c r="C58" s="815" t="s">
        <v>1564</v>
      </c>
      <c r="D58" s="815" t="s">
        <v>1850</v>
      </c>
      <c r="E58" s="815" t="s">
        <v>1851</v>
      </c>
      <c r="F58" s="832">
        <v>6</v>
      </c>
      <c r="G58" s="832">
        <v>3528</v>
      </c>
      <c r="H58" s="832">
        <v>5.98981324278438</v>
      </c>
      <c r="I58" s="832">
        <v>588</v>
      </c>
      <c r="J58" s="832">
        <v>1</v>
      </c>
      <c r="K58" s="832">
        <v>589</v>
      </c>
      <c r="L58" s="832">
        <v>1</v>
      </c>
      <c r="M58" s="832">
        <v>589</v>
      </c>
      <c r="N58" s="832">
        <v>2</v>
      </c>
      <c r="O58" s="832">
        <v>1180</v>
      </c>
      <c r="P58" s="820">
        <v>2.0033955857385397</v>
      </c>
      <c r="Q58" s="833">
        <v>590</v>
      </c>
    </row>
    <row r="59" spans="1:17" ht="14.45" customHeight="1" x14ac:dyDescent="0.2">
      <c r="A59" s="814" t="s">
        <v>1792</v>
      </c>
      <c r="B59" s="815" t="s">
        <v>1793</v>
      </c>
      <c r="C59" s="815" t="s">
        <v>1564</v>
      </c>
      <c r="D59" s="815" t="s">
        <v>1852</v>
      </c>
      <c r="E59" s="815" t="s">
        <v>1853</v>
      </c>
      <c r="F59" s="832"/>
      <c r="G59" s="832"/>
      <c r="H59" s="832"/>
      <c r="I59" s="832"/>
      <c r="J59" s="832">
        <v>1</v>
      </c>
      <c r="K59" s="832">
        <v>29</v>
      </c>
      <c r="L59" s="832">
        <v>1</v>
      </c>
      <c r="M59" s="832">
        <v>29</v>
      </c>
      <c r="N59" s="832"/>
      <c r="O59" s="832"/>
      <c r="P59" s="820"/>
      <c r="Q59" s="833"/>
    </row>
    <row r="60" spans="1:17" ht="14.45" customHeight="1" x14ac:dyDescent="0.2">
      <c r="A60" s="814" t="s">
        <v>1792</v>
      </c>
      <c r="B60" s="815" t="s">
        <v>1793</v>
      </c>
      <c r="C60" s="815" t="s">
        <v>1564</v>
      </c>
      <c r="D60" s="815" t="s">
        <v>1854</v>
      </c>
      <c r="E60" s="815" t="s">
        <v>1855</v>
      </c>
      <c r="F60" s="832">
        <v>104</v>
      </c>
      <c r="G60" s="832">
        <v>1560</v>
      </c>
      <c r="H60" s="832">
        <v>0.75</v>
      </c>
      <c r="I60" s="832">
        <v>15</v>
      </c>
      <c r="J60" s="832">
        <v>130</v>
      </c>
      <c r="K60" s="832">
        <v>2080</v>
      </c>
      <c r="L60" s="832">
        <v>1</v>
      </c>
      <c r="M60" s="832">
        <v>16</v>
      </c>
      <c r="N60" s="832">
        <v>99</v>
      </c>
      <c r="O60" s="832">
        <v>1584</v>
      </c>
      <c r="P60" s="820">
        <v>0.7615384615384615</v>
      </c>
      <c r="Q60" s="833">
        <v>16</v>
      </c>
    </row>
    <row r="61" spans="1:17" ht="14.45" customHeight="1" x14ac:dyDescent="0.2">
      <c r="A61" s="814" t="s">
        <v>1792</v>
      </c>
      <c r="B61" s="815" t="s">
        <v>1793</v>
      </c>
      <c r="C61" s="815" t="s">
        <v>1564</v>
      </c>
      <c r="D61" s="815" t="s">
        <v>1856</v>
      </c>
      <c r="E61" s="815" t="s">
        <v>1857</v>
      </c>
      <c r="F61" s="832">
        <v>113</v>
      </c>
      <c r="G61" s="832">
        <v>2147</v>
      </c>
      <c r="H61" s="832">
        <v>0.81946564885496187</v>
      </c>
      <c r="I61" s="832">
        <v>19</v>
      </c>
      <c r="J61" s="832">
        <v>131</v>
      </c>
      <c r="K61" s="832">
        <v>2620</v>
      </c>
      <c r="L61" s="832">
        <v>1</v>
      </c>
      <c r="M61" s="832">
        <v>20</v>
      </c>
      <c r="N61" s="832">
        <v>99</v>
      </c>
      <c r="O61" s="832">
        <v>1980</v>
      </c>
      <c r="P61" s="820">
        <v>0.75572519083969469</v>
      </c>
      <c r="Q61" s="833">
        <v>20</v>
      </c>
    </row>
    <row r="62" spans="1:17" ht="14.45" customHeight="1" x14ac:dyDescent="0.2">
      <c r="A62" s="814" t="s">
        <v>1792</v>
      </c>
      <c r="B62" s="815" t="s">
        <v>1793</v>
      </c>
      <c r="C62" s="815" t="s">
        <v>1564</v>
      </c>
      <c r="D62" s="815" t="s">
        <v>1858</v>
      </c>
      <c r="E62" s="815" t="s">
        <v>1859</v>
      </c>
      <c r="F62" s="832">
        <v>113</v>
      </c>
      <c r="G62" s="832">
        <v>2260</v>
      </c>
      <c r="H62" s="832">
        <v>0.85606060606060608</v>
      </c>
      <c r="I62" s="832">
        <v>20</v>
      </c>
      <c r="J62" s="832">
        <v>132</v>
      </c>
      <c r="K62" s="832">
        <v>2640</v>
      </c>
      <c r="L62" s="832">
        <v>1</v>
      </c>
      <c r="M62" s="832">
        <v>20</v>
      </c>
      <c r="N62" s="832">
        <v>99</v>
      </c>
      <c r="O62" s="832">
        <v>1980</v>
      </c>
      <c r="P62" s="820">
        <v>0.75</v>
      </c>
      <c r="Q62" s="833">
        <v>20</v>
      </c>
    </row>
    <row r="63" spans="1:17" ht="14.45" customHeight="1" x14ac:dyDescent="0.2">
      <c r="A63" s="814" t="s">
        <v>1792</v>
      </c>
      <c r="B63" s="815" t="s">
        <v>1793</v>
      </c>
      <c r="C63" s="815" t="s">
        <v>1564</v>
      </c>
      <c r="D63" s="815" t="s">
        <v>1860</v>
      </c>
      <c r="E63" s="815" t="s">
        <v>1861</v>
      </c>
      <c r="F63" s="832"/>
      <c r="G63" s="832"/>
      <c r="H63" s="832"/>
      <c r="I63" s="832"/>
      <c r="J63" s="832">
        <v>1</v>
      </c>
      <c r="K63" s="832">
        <v>190</v>
      </c>
      <c r="L63" s="832">
        <v>1</v>
      </c>
      <c r="M63" s="832">
        <v>190</v>
      </c>
      <c r="N63" s="832"/>
      <c r="O63" s="832"/>
      <c r="P63" s="820"/>
      <c r="Q63" s="833"/>
    </row>
    <row r="64" spans="1:17" ht="14.45" customHeight="1" x14ac:dyDescent="0.2">
      <c r="A64" s="814" t="s">
        <v>1792</v>
      </c>
      <c r="B64" s="815" t="s">
        <v>1793</v>
      </c>
      <c r="C64" s="815" t="s">
        <v>1564</v>
      </c>
      <c r="D64" s="815" t="s">
        <v>1862</v>
      </c>
      <c r="E64" s="815" t="s">
        <v>1863</v>
      </c>
      <c r="F64" s="832">
        <v>118</v>
      </c>
      <c r="G64" s="832">
        <v>31270</v>
      </c>
      <c r="H64" s="832">
        <v>0.86438522777532067</v>
      </c>
      <c r="I64" s="832">
        <v>265</v>
      </c>
      <c r="J64" s="832">
        <v>136</v>
      </c>
      <c r="K64" s="832">
        <v>36176</v>
      </c>
      <c r="L64" s="832">
        <v>1</v>
      </c>
      <c r="M64" s="832">
        <v>266</v>
      </c>
      <c r="N64" s="832">
        <v>111</v>
      </c>
      <c r="O64" s="832">
        <v>29637</v>
      </c>
      <c r="P64" s="820">
        <v>0.81924480318443171</v>
      </c>
      <c r="Q64" s="833">
        <v>267</v>
      </c>
    </row>
    <row r="65" spans="1:17" ht="14.45" customHeight="1" x14ac:dyDescent="0.2">
      <c r="A65" s="814" t="s">
        <v>1792</v>
      </c>
      <c r="B65" s="815" t="s">
        <v>1793</v>
      </c>
      <c r="C65" s="815" t="s">
        <v>1564</v>
      </c>
      <c r="D65" s="815" t="s">
        <v>1864</v>
      </c>
      <c r="E65" s="815" t="s">
        <v>1865</v>
      </c>
      <c r="F65" s="832">
        <v>1</v>
      </c>
      <c r="G65" s="832">
        <v>205</v>
      </c>
      <c r="H65" s="832"/>
      <c r="I65" s="832">
        <v>205</v>
      </c>
      <c r="J65" s="832"/>
      <c r="K65" s="832"/>
      <c r="L65" s="832"/>
      <c r="M65" s="832"/>
      <c r="N65" s="832"/>
      <c r="O65" s="832"/>
      <c r="P65" s="820"/>
      <c r="Q65" s="833"/>
    </row>
    <row r="66" spans="1:17" ht="14.45" customHeight="1" x14ac:dyDescent="0.2">
      <c r="A66" s="814" t="s">
        <v>1792</v>
      </c>
      <c r="B66" s="815" t="s">
        <v>1793</v>
      </c>
      <c r="C66" s="815" t="s">
        <v>1564</v>
      </c>
      <c r="D66" s="815" t="s">
        <v>1866</v>
      </c>
      <c r="E66" s="815" t="s">
        <v>1867</v>
      </c>
      <c r="F66" s="832">
        <v>121</v>
      </c>
      <c r="G66" s="832">
        <v>4477</v>
      </c>
      <c r="H66" s="832">
        <v>0.89629629629629626</v>
      </c>
      <c r="I66" s="832">
        <v>37</v>
      </c>
      <c r="J66" s="832">
        <v>135</v>
      </c>
      <c r="K66" s="832">
        <v>4995</v>
      </c>
      <c r="L66" s="832">
        <v>1</v>
      </c>
      <c r="M66" s="832">
        <v>37</v>
      </c>
      <c r="N66" s="832">
        <v>107</v>
      </c>
      <c r="O66" s="832">
        <v>3959</v>
      </c>
      <c r="P66" s="820">
        <v>0.79259259259259263</v>
      </c>
      <c r="Q66" s="833">
        <v>37</v>
      </c>
    </row>
    <row r="67" spans="1:17" ht="14.45" customHeight="1" x14ac:dyDescent="0.2">
      <c r="A67" s="814" t="s">
        <v>1792</v>
      </c>
      <c r="B67" s="815" t="s">
        <v>1793</v>
      </c>
      <c r="C67" s="815" t="s">
        <v>1564</v>
      </c>
      <c r="D67" s="815" t="s">
        <v>1868</v>
      </c>
      <c r="E67" s="815" t="s">
        <v>1869</v>
      </c>
      <c r="F67" s="832"/>
      <c r="G67" s="832"/>
      <c r="H67" s="832"/>
      <c r="I67" s="832"/>
      <c r="J67" s="832">
        <v>1</v>
      </c>
      <c r="K67" s="832">
        <v>94</v>
      </c>
      <c r="L67" s="832">
        <v>1</v>
      </c>
      <c r="M67" s="832">
        <v>94</v>
      </c>
      <c r="N67" s="832"/>
      <c r="O67" s="832"/>
      <c r="P67" s="820"/>
      <c r="Q67" s="833"/>
    </row>
    <row r="68" spans="1:17" ht="14.45" customHeight="1" x14ac:dyDescent="0.2">
      <c r="A68" s="814" t="s">
        <v>1870</v>
      </c>
      <c r="B68" s="815" t="s">
        <v>1871</v>
      </c>
      <c r="C68" s="815" t="s">
        <v>1514</v>
      </c>
      <c r="D68" s="815" t="s">
        <v>1872</v>
      </c>
      <c r="E68" s="815" t="s">
        <v>1873</v>
      </c>
      <c r="F68" s="832"/>
      <c r="G68" s="832"/>
      <c r="H68" s="832"/>
      <c r="I68" s="832"/>
      <c r="J68" s="832">
        <v>0.5</v>
      </c>
      <c r="K68" s="832">
        <v>728.29</v>
      </c>
      <c r="L68" s="832">
        <v>1</v>
      </c>
      <c r="M68" s="832">
        <v>1456.58</v>
      </c>
      <c r="N68" s="832"/>
      <c r="O68" s="832"/>
      <c r="P68" s="820"/>
      <c r="Q68" s="833"/>
    </row>
    <row r="69" spans="1:17" ht="14.45" customHeight="1" x14ac:dyDescent="0.2">
      <c r="A69" s="814" t="s">
        <v>1870</v>
      </c>
      <c r="B69" s="815" t="s">
        <v>1871</v>
      </c>
      <c r="C69" s="815" t="s">
        <v>1564</v>
      </c>
      <c r="D69" s="815" t="s">
        <v>1874</v>
      </c>
      <c r="E69" s="815" t="s">
        <v>1875</v>
      </c>
      <c r="F69" s="832"/>
      <c r="G69" s="832"/>
      <c r="H69" s="832"/>
      <c r="I69" s="832"/>
      <c r="J69" s="832">
        <v>3</v>
      </c>
      <c r="K69" s="832">
        <v>15486</v>
      </c>
      <c r="L69" s="832">
        <v>1</v>
      </c>
      <c r="M69" s="832">
        <v>5162</v>
      </c>
      <c r="N69" s="832"/>
      <c r="O69" s="832"/>
      <c r="P69" s="820"/>
      <c r="Q69" s="833"/>
    </row>
    <row r="70" spans="1:17" ht="14.45" customHeight="1" x14ac:dyDescent="0.2">
      <c r="A70" s="814" t="s">
        <v>1870</v>
      </c>
      <c r="B70" s="815" t="s">
        <v>1871</v>
      </c>
      <c r="C70" s="815" t="s">
        <v>1564</v>
      </c>
      <c r="D70" s="815" t="s">
        <v>1876</v>
      </c>
      <c r="E70" s="815" t="s">
        <v>1877</v>
      </c>
      <c r="F70" s="832"/>
      <c r="G70" s="832"/>
      <c r="H70" s="832"/>
      <c r="I70" s="832"/>
      <c r="J70" s="832">
        <v>1</v>
      </c>
      <c r="K70" s="832">
        <v>2053</v>
      </c>
      <c r="L70" s="832">
        <v>1</v>
      </c>
      <c r="M70" s="832">
        <v>2053</v>
      </c>
      <c r="N70" s="832"/>
      <c r="O70" s="832"/>
      <c r="P70" s="820"/>
      <c r="Q70" s="833"/>
    </row>
    <row r="71" spans="1:17" ht="14.45" customHeight="1" x14ac:dyDescent="0.2">
      <c r="A71" s="814" t="s">
        <v>1870</v>
      </c>
      <c r="B71" s="815" t="s">
        <v>1871</v>
      </c>
      <c r="C71" s="815" t="s">
        <v>1564</v>
      </c>
      <c r="D71" s="815" t="s">
        <v>1878</v>
      </c>
      <c r="E71" s="815" t="s">
        <v>1879</v>
      </c>
      <c r="F71" s="832"/>
      <c r="G71" s="832"/>
      <c r="H71" s="832"/>
      <c r="I71" s="832"/>
      <c r="J71" s="832">
        <v>1</v>
      </c>
      <c r="K71" s="832">
        <v>2740</v>
      </c>
      <c r="L71" s="832">
        <v>1</v>
      </c>
      <c r="M71" s="832">
        <v>2740</v>
      </c>
      <c r="N71" s="832"/>
      <c r="O71" s="832"/>
      <c r="P71" s="820"/>
      <c r="Q71" s="833"/>
    </row>
    <row r="72" spans="1:17" ht="14.45" customHeight="1" x14ac:dyDescent="0.2">
      <c r="A72" s="814" t="s">
        <v>1880</v>
      </c>
      <c r="B72" s="815" t="s">
        <v>1881</v>
      </c>
      <c r="C72" s="815" t="s">
        <v>1564</v>
      </c>
      <c r="D72" s="815" t="s">
        <v>1882</v>
      </c>
      <c r="E72" s="815" t="s">
        <v>1883</v>
      </c>
      <c r="F72" s="832">
        <v>1</v>
      </c>
      <c r="G72" s="832">
        <v>350</v>
      </c>
      <c r="H72" s="832"/>
      <c r="I72" s="832">
        <v>350</v>
      </c>
      <c r="J72" s="832"/>
      <c r="K72" s="832"/>
      <c r="L72" s="832"/>
      <c r="M72" s="832"/>
      <c r="N72" s="832"/>
      <c r="O72" s="832"/>
      <c r="P72" s="820"/>
      <c r="Q72" s="833"/>
    </row>
    <row r="73" spans="1:17" ht="14.45" customHeight="1" x14ac:dyDescent="0.2">
      <c r="A73" s="814" t="s">
        <v>1880</v>
      </c>
      <c r="B73" s="815" t="s">
        <v>1881</v>
      </c>
      <c r="C73" s="815" t="s">
        <v>1564</v>
      </c>
      <c r="D73" s="815" t="s">
        <v>1884</v>
      </c>
      <c r="E73" s="815" t="s">
        <v>1885</v>
      </c>
      <c r="F73" s="832"/>
      <c r="G73" s="832"/>
      <c r="H73" s="832"/>
      <c r="I73" s="832"/>
      <c r="J73" s="832">
        <v>1</v>
      </c>
      <c r="K73" s="832">
        <v>268</v>
      </c>
      <c r="L73" s="832">
        <v>1</v>
      </c>
      <c r="M73" s="832">
        <v>268</v>
      </c>
      <c r="N73" s="832"/>
      <c r="O73" s="832"/>
      <c r="P73" s="820"/>
      <c r="Q73" s="833"/>
    </row>
    <row r="74" spans="1:17" ht="14.45" customHeight="1" x14ac:dyDescent="0.2">
      <c r="A74" s="814" t="s">
        <v>1880</v>
      </c>
      <c r="B74" s="815" t="s">
        <v>1881</v>
      </c>
      <c r="C74" s="815" t="s">
        <v>1564</v>
      </c>
      <c r="D74" s="815" t="s">
        <v>1886</v>
      </c>
      <c r="E74" s="815" t="s">
        <v>1887</v>
      </c>
      <c r="F74" s="832">
        <v>1</v>
      </c>
      <c r="G74" s="832">
        <v>496</v>
      </c>
      <c r="H74" s="832">
        <v>0.99199999999999999</v>
      </c>
      <c r="I74" s="832">
        <v>496</v>
      </c>
      <c r="J74" s="832">
        <v>1</v>
      </c>
      <c r="K74" s="832">
        <v>500</v>
      </c>
      <c r="L74" s="832">
        <v>1</v>
      </c>
      <c r="M74" s="832">
        <v>500</v>
      </c>
      <c r="N74" s="832"/>
      <c r="O74" s="832"/>
      <c r="P74" s="820"/>
      <c r="Q74" s="833"/>
    </row>
    <row r="75" spans="1:17" ht="14.45" customHeight="1" x14ac:dyDescent="0.2">
      <c r="A75" s="814" t="s">
        <v>1880</v>
      </c>
      <c r="B75" s="815" t="s">
        <v>1881</v>
      </c>
      <c r="C75" s="815" t="s">
        <v>1564</v>
      </c>
      <c r="D75" s="815" t="s">
        <v>1888</v>
      </c>
      <c r="E75" s="815" t="s">
        <v>1889</v>
      </c>
      <c r="F75" s="832">
        <v>4</v>
      </c>
      <c r="G75" s="832">
        <v>344</v>
      </c>
      <c r="H75" s="832">
        <v>0.9885057471264368</v>
      </c>
      <c r="I75" s="832">
        <v>86</v>
      </c>
      <c r="J75" s="832">
        <v>4</v>
      </c>
      <c r="K75" s="832">
        <v>348</v>
      </c>
      <c r="L75" s="832">
        <v>1</v>
      </c>
      <c r="M75" s="832">
        <v>87</v>
      </c>
      <c r="N75" s="832"/>
      <c r="O75" s="832"/>
      <c r="P75" s="820"/>
      <c r="Q75" s="833"/>
    </row>
    <row r="76" spans="1:17" ht="14.45" customHeight="1" x14ac:dyDescent="0.2">
      <c r="A76" s="814" t="s">
        <v>1880</v>
      </c>
      <c r="B76" s="815" t="s">
        <v>1881</v>
      </c>
      <c r="C76" s="815" t="s">
        <v>1564</v>
      </c>
      <c r="D76" s="815" t="s">
        <v>1890</v>
      </c>
      <c r="E76" s="815" t="s">
        <v>1891</v>
      </c>
      <c r="F76" s="832">
        <v>1</v>
      </c>
      <c r="G76" s="832">
        <v>177</v>
      </c>
      <c r="H76" s="832"/>
      <c r="I76" s="832">
        <v>177</v>
      </c>
      <c r="J76" s="832"/>
      <c r="K76" s="832"/>
      <c r="L76" s="832"/>
      <c r="M76" s="832"/>
      <c r="N76" s="832"/>
      <c r="O76" s="832"/>
      <c r="P76" s="820"/>
      <c r="Q76" s="833"/>
    </row>
    <row r="77" spans="1:17" ht="14.45" customHeight="1" x14ac:dyDescent="0.2">
      <c r="A77" s="814" t="s">
        <v>1880</v>
      </c>
      <c r="B77" s="815" t="s">
        <v>1881</v>
      </c>
      <c r="C77" s="815" t="s">
        <v>1564</v>
      </c>
      <c r="D77" s="815" t="s">
        <v>1892</v>
      </c>
      <c r="E77" s="815" t="s">
        <v>1893</v>
      </c>
      <c r="F77" s="832">
        <v>1</v>
      </c>
      <c r="G77" s="832">
        <v>108</v>
      </c>
      <c r="H77" s="832">
        <v>0.99082568807339455</v>
      </c>
      <c r="I77" s="832">
        <v>108</v>
      </c>
      <c r="J77" s="832">
        <v>1</v>
      </c>
      <c r="K77" s="832">
        <v>109</v>
      </c>
      <c r="L77" s="832">
        <v>1</v>
      </c>
      <c r="M77" s="832">
        <v>109</v>
      </c>
      <c r="N77" s="832"/>
      <c r="O77" s="832"/>
      <c r="P77" s="820"/>
      <c r="Q77" s="833"/>
    </row>
    <row r="78" spans="1:17" ht="14.45" customHeight="1" x14ac:dyDescent="0.2">
      <c r="A78" s="814" t="s">
        <v>1894</v>
      </c>
      <c r="B78" s="815" t="s">
        <v>1895</v>
      </c>
      <c r="C78" s="815" t="s">
        <v>1564</v>
      </c>
      <c r="D78" s="815" t="s">
        <v>1896</v>
      </c>
      <c r="E78" s="815" t="s">
        <v>1897</v>
      </c>
      <c r="F78" s="832"/>
      <c r="G78" s="832"/>
      <c r="H78" s="832"/>
      <c r="I78" s="832"/>
      <c r="J78" s="832">
        <v>6</v>
      </c>
      <c r="K78" s="832">
        <v>282</v>
      </c>
      <c r="L78" s="832">
        <v>1</v>
      </c>
      <c r="M78" s="832">
        <v>47</v>
      </c>
      <c r="N78" s="832"/>
      <c r="O78" s="832"/>
      <c r="P78" s="820"/>
      <c r="Q78" s="833"/>
    </row>
    <row r="79" spans="1:17" ht="14.45" customHeight="1" x14ac:dyDescent="0.2">
      <c r="A79" s="814" t="s">
        <v>1894</v>
      </c>
      <c r="B79" s="815" t="s">
        <v>1895</v>
      </c>
      <c r="C79" s="815" t="s">
        <v>1564</v>
      </c>
      <c r="D79" s="815" t="s">
        <v>1898</v>
      </c>
      <c r="E79" s="815" t="s">
        <v>1899</v>
      </c>
      <c r="F79" s="832"/>
      <c r="G79" s="832"/>
      <c r="H79" s="832"/>
      <c r="I79" s="832"/>
      <c r="J79" s="832">
        <v>1</v>
      </c>
      <c r="K79" s="832">
        <v>67</v>
      </c>
      <c r="L79" s="832">
        <v>1</v>
      </c>
      <c r="M79" s="832">
        <v>67</v>
      </c>
      <c r="N79" s="832"/>
      <c r="O79" s="832"/>
      <c r="P79" s="820"/>
      <c r="Q79" s="833"/>
    </row>
    <row r="80" spans="1:17" ht="14.45" customHeight="1" thickBot="1" x14ac:dyDescent="0.25">
      <c r="A80" s="822" t="s">
        <v>1894</v>
      </c>
      <c r="B80" s="823" t="s">
        <v>1895</v>
      </c>
      <c r="C80" s="823" t="s">
        <v>1564</v>
      </c>
      <c r="D80" s="823" t="s">
        <v>1900</v>
      </c>
      <c r="E80" s="823" t="s">
        <v>1901</v>
      </c>
      <c r="F80" s="834"/>
      <c r="G80" s="834"/>
      <c r="H80" s="834"/>
      <c r="I80" s="834"/>
      <c r="J80" s="834">
        <v>1</v>
      </c>
      <c r="K80" s="834">
        <v>262</v>
      </c>
      <c r="L80" s="834">
        <v>1</v>
      </c>
      <c r="M80" s="834">
        <v>262</v>
      </c>
      <c r="N80" s="834"/>
      <c r="O80" s="834"/>
      <c r="P80" s="828"/>
      <c r="Q80" s="835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C23DBD19-3167-4418-9051-21CCD3C73585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705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856</v>
      </c>
      <c r="D3" s="193">
        <f>SUBTOTAL(9,D6:D1048576)</f>
        <v>937</v>
      </c>
      <c r="E3" s="193">
        <f>SUBTOTAL(9,E6:E1048576)</f>
        <v>687</v>
      </c>
      <c r="F3" s="194">
        <f>IF(OR(E3=0,D3=0),"",E3/D3)</f>
        <v>0.73319103521878337</v>
      </c>
      <c r="G3" s="388">
        <f>SUBTOTAL(9,G6:G1048576)</f>
        <v>770.92739999999992</v>
      </c>
      <c r="H3" s="389">
        <f>SUBTOTAL(9,H6:H1048576)</f>
        <v>847.34100000000001</v>
      </c>
      <c r="I3" s="389">
        <f>SUBTOTAL(9,I6:I1048576)</f>
        <v>623.7503999999999</v>
      </c>
      <c r="J3" s="194">
        <f>IF(OR(I3=0,H3=0),"",I3/H3)</f>
        <v>0.73612677776715618</v>
      </c>
      <c r="K3" s="388">
        <f>SUBTOTAL(9,K6:K1048576)</f>
        <v>34.24</v>
      </c>
      <c r="L3" s="389">
        <f>SUBTOTAL(9,L6:L1048576)</f>
        <v>37.479999999999997</v>
      </c>
      <c r="M3" s="389">
        <f>SUBTOTAL(9,M6:M1048576)</f>
        <v>27.48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2"/>
      <c r="B5" s="973"/>
      <c r="C5" s="976">
        <v>2018</v>
      </c>
      <c r="D5" s="976">
        <v>2019</v>
      </c>
      <c r="E5" s="976">
        <v>2020</v>
      </c>
      <c r="F5" s="977" t="s">
        <v>2</v>
      </c>
      <c r="G5" s="981">
        <v>2018</v>
      </c>
      <c r="H5" s="976">
        <v>2019</v>
      </c>
      <c r="I5" s="976">
        <v>2020</v>
      </c>
      <c r="J5" s="977" t="s">
        <v>2</v>
      </c>
      <c r="K5" s="981">
        <v>2018</v>
      </c>
      <c r="L5" s="976">
        <v>2019</v>
      </c>
      <c r="M5" s="976">
        <v>2020</v>
      </c>
      <c r="N5" s="982" t="s">
        <v>92</v>
      </c>
    </row>
    <row r="6" spans="1:14" ht="14.45" customHeight="1" thickBot="1" x14ac:dyDescent="0.25">
      <c r="A6" s="974" t="s">
        <v>1731</v>
      </c>
      <c r="B6" s="975" t="s">
        <v>1903</v>
      </c>
      <c r="C6" s="978">
        <v>856</v>
      </c>
      <c r="D6" s="979">
        <v>937</v>
      </c>
      <c r="E6" s="979">
        <v>687</v>
      </c>
      <c r="F6" s="980"/>
      <c r="G6" s="978">
        <v>770.92739999999992</v>
      </c>
      <c r="H6" s="979">
        <v>847.34100000000001</v>
      </c>
      <c r="I6" s="979">
        <v>623.7503999999999</v>
      </c>
      <c r="J6" s="980"/>
      <c r="K6" s="978">
        <v>34.24</v>
      </c>
      <c r="L6" s="979">
        <v>37.479999999999997</v>
      </c>
      <c r="M6" s="979">
        <v>27.48</v>
      </c>
      <c r="N6" s="983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E2694C5F-E4AE-4816-BDBE-5EAA51BBF9E4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705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1.038015006551577</v>
      </c>
      <c r="C4" s="323">
        <f t="shared" ref="C4:M4" si="0">(C10+C8)/C6</f>
        <v>0.98779989827942571</v>
      </c>
      <c r="D4" s="323">
        <f t="shared" si="0"/>
        <v>0.92269197154360094</v>
      </c>
      <c r="E4" s="323">
        <f t="shared" si="0"/>
        <v>0.8782520570701996</v>
      </c>
      <c r="F4" s="323">
        <f t="shared" si="0"/>
        <v>0.86617106972183999</v>
      </c>
      <c r="G4" s="323">
        <f t="shared" si="0"/>
        <v>0.80125048768649776</v>
      </c>
      <c r="H4" s="323">
        <f t="shared" si="0"/>
        <v>0.80125048768649776</v>
      </c>
      <c r="I4" s="323">
        <f t="shared" si="0"/>
        <v>0.80125048768649776</v>
      </c>
      <c r="J4" s="323">
        <f t="shared" si="0"/>
        <v>0.80125048768649776</v>
      </c>
      <c r="K4" s="323">
        <f t="shared" si="0"/>
        <v>0.80125048768649776</v>
      </c>
      <c r="L4" s="323">
        <f t="shared" si="0"/>
        <v>0.80125048768649776</v>
      </c>
      <c r="M4" s="323">
        <f t="shared" si="0"/>
        <v>0.80125048768649776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7356.5721900000008</v>
      </c>
      <c r="C5" s="323">
        <f>IF(ISERROR(VLOOKUP($A5,'Man Tab'!$A:$Q,COLUMN()+2,0)),0,VLOOKUP($A5,'Man Tab'!$A:$Q,COLUMN()+2,0))</f>
        <v>7210.2940599999993</v>
      </c>
      <c r="D5" s="323">
        <f>IF(ISERROR(VLOOKUP($A5,'Man Tab'!$A:$Q,COLUMN()+2,0)),0,VLOOKUP($A5,'Man Tab'!$A:$Q,COLUMN()+2,0))</f>
        <v>6494.50839</v>
      </c>
      <c r="E5" s="323">
        <f>IF(ISERROR(VLOOKUP($A5,'Man Tab'!$A:$Q,COLUMN()+2,0)),0,VLOOKUP($A5,'Man Tab'!$A:$Q,COLUMN()+2,0))</f>
        <v>6075.1044699999993</v>
      </c>
      <c r="F5" s="323">
        <f>IF(ISERROR(VLOOKUP($A5,'Man Tab'!$A:$Q,COLUMN()+2,0)),0,VLOOKUP($A5,'Man Tab'!$A:$Q,COLUMN()+2,0))</f>
        <v>6889.0938399999995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7356.5721900000008</v>
      </c>
      <c r="C6" s="325">
        <f t="shared" ref="C6:M6" si="1">C5+B6</f>
        <v>14566.866249999999</v>
      </c>
      <c r="D6" s="325">
        <f t="shared" si="1"/>
        <v>21061.374639999998</v>
      </c>
      <c r="E6" s="325">
        <f t="shared" si="1"/>
        <v>27136.479109999997</v>
      </c>
      <c r="F6" s="325">
        <f t="shared" si="1"/>
        <v>34025.572949999994</v>
      </c>
      <c r="G6" s="325">
        <f t="shared" si="1"/>
        <v>34025.572949999994</v>
      </c>
      <c r="H6" s="325">
        <f t="shared" si="1"/>
        <v>34025.572949999994</v>
      </c>
      <c r="I6" s="325">
        <f t="shared" si="1"/>
        <v>34025.572949999994</v>
      </c>
      <c r="J6" s="325">
        <f t="shared" si="1"/>
        <v>34025.572949999994</v>
      </c>
      <c r="K6" s="325">
        <f t="shared" si="1"/>
        <v>34025.572949999994</v>
      </c>
      <c r="L6" s="325">
        <f t="shared" si="1"/>
        <v>34025.572949999994</v>
      </c>
      <c r="M6" s="325">
        <f t="shared" si="1"/>
        <v>34025.572949999994</v>
      </c>
    </row>
    <row r="7" spans="1:13" ht="14.45" customHeight="1" x14ac:dyDescent="0.2">
      <c r="A7" s="324" t="s">
        <v>125</v>
      </c>
      <c r="B7" s="324">
        <v>12.493</v>
      </c>
      <c r="C7" s="324">
        <v>30.225000000000001</v>
      </c>
      <c r="D7" s="324">
        <v>46.914000000000001</v>
      </c>
      <c r="E7" s="324">
        <v>57.65</v>
      </c>
      <c r="F7" s="324">
        <v>73.632000000000005</v>
      </c>
      <c r="G7" s="324"/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374.79</v>
      </c>
      <c r="C8" s="325">
        <f t="shared" ref="C8:M8" si="2">C7*30</f>
        <v>906.75</v>
      </c>
      <c r="D8" s="325">
        <f t="shared" si="2"/>
        <v>1407.42</v>
      </c>
      <c r="E8" s="325">
        <f t="shared" si="2"/>
        <v>1729.5</v>
      </c>
      <c r="F8" s="325">
        <f t="shared" si="2"/>
        <v>2208.96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7261442.3300000001</v>
      </c>
      <c r="C9" s="324">
        <v>6220956.6699999999</v>
      </c>
      <c r="D9" s="324">
        <v>4543342.29</v>
      </c>
      <c r="E9" s="324">
        <v>4077427.31</v>
      </c>
      <c r="F9" s="324">
        <v>5159838.32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7261.4423299999999</v>
      </c>
      <c r="C10" s="325">
        <f t="shared" ref="C10:M10" si="3">C9/1000+B10</f>
        <v>13482.398999999999</v>
      </c>
      <c r="D10" s="325">
        <f t="shared" si="3"/>
        <v>18025.741289999998</v>
      </c>
      <c r="E10" s="325">
        <f t="shared" si="3"/>
        <v>22103.168599999997</v>
      </c>
      <c r="F10" s="325">
        <f t="shared" si="3"/>
        <v>27263.00692</v>
      </c>
      <c r="G10" s="325">
        <f t="shared" si="3"/>
        <v>27263.00692</v>
      </c>
      <c r="H10" s="325">
        <f t="shared" si="3"/>
        <v>27263.00692</v>
      </c>
      <c r="I10" s="325">
        <f t="shared" si="3"/>
        <v>27263.00692</v>
      </c>
      <c r="J10" s="325">
        <f t="shared" si="3"/>
        <v>27263.00692</v>
      </c>
      <c r="K10" s="325">
        <f t="shared" si="3"/>
        <v>27263.00692</v>
      </c>
      <c r="L10" s="325">
        <f t="shared" si="3"/>
        <v>27263.00692</v>
      </c>
      <c r="M10" s="325">
        <f t="shared" si="3"/>
        <v>27263.00692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C73D9DE3-D882-4E34-985A-EBC8BFDA480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705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32104.9999995</v>
      </c>
      <c r="C7" s="56">
        <v>2675.4166666249998</v>
      </c>
      <c r="D7" s="56">
        <v>2248.2307999999998</v>
      </c>
      <c r="E7" s="56">
        <v>2101.6396199999999</v>
      </c>
      <c r="F7" s="56">
        <v>1771.69812</v>
      </c>
      <c r="G7" s="56">
        <v>1793.11465</v>
      </c>
      <c r="H7" s="56">
        <v>2098.2795699999997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10012.962759999999</v>
      </c>
      <c r="Q7" s="185">
        <v>0.31188172434686001</v>
      </c>
    </row>
    <row r="8" spans="1:17" ht="14.45" customHeight="1" x14ac:dyDescent="0.2">
      <c r="A8" s="19" t="s">
        <v>36</v>
      </c>
      <c r="B8" s="55">
        <v>8.2234424999999991</v>
      </c>
      <c r="C8" s="56">
        <v>0.68528687499999996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219.18379000000002</v>
      </c>
      <c r="E9" s="56">
        <v>253.09601000000001</v>
      </c>
      <c r="F9" s="56">
        <v>281.15890999999999</v>
      </c>
      <c r="G9" s="56">
        <v>174.83853999999999</v>
      </c>
      <c r="H9" s="56">
        <v>225.14981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1153.42706</v>
      </c>
      <c r="Q9" s="185">
        <v>0.38192949000299176</v>
      </c>
    </row>
    <row r="10" spans="1:17" ht="14.45" customHeight="1" x14ac:dyDescent="0.2">
      <c r="A10" s="19" t="s">
        <v>38</v>
      </c>
      <c r="B10" s="55">
        <v>142.1793241</v>
      </c>
      <c r="C10" s="56">
        <v>11.848277008333334</v>
      </c>
      <c r="D10" s="56">
        <v>11.41541</v>
      </c>
      <c r="E10" s="56">
        <v>12.67412</v>
      </c>
      <c r="F10" s="56">
        <v>8.8601700000000001</v>
      </c>
      <c r="G10" s="56">
        <v>6.5680299999999994</v>
      </c>
      <c r="H10" s="56">
        <v>10.82118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50.338909999999998</v>
      </c>
      <c r="Q10" s="185">
        <v>0.35405225280572283</v>
      </c>
    </row>
    <row r="11" spans="1:17" ht="14.45" customHeight="1" x14ac:dyDescent="0.2">
      <c r="A11" s="19" t="s">
        <v>39</v>
      </c>
      <c r="B11" s="55">
        <v>222.9516027</v>
      </c>
      <c r="C11" s="56">
        <v>18.579300225000001</v>
      </c>
      <c r="D11" s="56">
        <v>16.420259999999999</v>
      </c>
      <c r="E11" s="56">
        <v>14.131790000000001</v>
      </c>
      <c r="F11" s="56">
        <v>15.500170000000001</v>
      </c>
      <c r="G11" s="56">
        <v>14.22118</v>
      </c>
      <c r="H11" s="56">
        <v>27.79486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88.068260000000009</v>
      </c>
      <c r="Q11" s="185">
        <v>0.39501066120840223</v>
      </c>
    </row>
    <row r="12" spans="1:17" ht="14.45" customHeight="1" x14ac:dyDescent="0.2">
      <c r="A12" s="19" t="s">
        <v>40</v>
      </c>
      <c r="B12" s="55">
        <v>7.6929634999999994</v>
      </c>
      <c r="C12" s="56">
        <v>0.64108029166666658</v>
      </c>
      <c r="D12" s="56">
        <v>1.11E-2</v>
      </c>
      <c r="E12" s="56">
        <v>41.067399999999999</v>
      </c>
      <c r="F12" s="56">
        <v>0</v>
      </c>
      <c r="G12" s="56">
        <v>0.41139999999999999</v>
      </c>
      <c r="H12" s="56">
        <v>0.71299999999999997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42.2029</v>
      </c>
      <c r="Q12" s="185">
        <v>5.4859092988027314</v>
      </c>
    </row>
    <row r="13" spans="1:17" ht="14.45" customHeight="1" x14ac:dyDescent="0.2">
      <c r="A13" s="19" t="s">
        <v>41</v>
      </c>
      <c r="B13" s="55">
        <v>38.000000200000002</v>
      </c>
      <c r="C13" s="56">
        <v>3.1666666833333337</v>
      </c>
      <c r="D13" s="56">
        <v>3.9950000000000001</v>
      </c>
      <c r="E13" s="56">
        <v>4.4881700000000002</v>
      </c>
      <c r="F13" s="56">
        <v>6.4544300000000003</v>
      </c>
      <c r="G13" s="56">
        <v>51.578319999999998</v>
      </c>
      <c r="H13" s="56">
        <v>78.903089999999992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145.41900999999999</v>
      </c>
      <c r="Q13" s="185">
        <v>3.8268160324904414</v>
      </c>
    </row>
    <row r="14" spans="1:17" ht="14.45" customHeight="1" x14ac:dyDescent="0.2">
      <c r="A14" s="19" t="s">
        <v>42</v>
      </c>
      <c r="B14" s="55">
        <v>2360.9609356999999</v>
      </c>
      <c r="C14" s="56">
        <v>196.74674464166665</v>
      </c>
      <c r="D14" s="56">
        <v>291.10199999999998</v>
      </c>
      <c r="E14" s="56">
        <v>224.125</v>
      </c>
      <c r="F14" s="56">
        <v>224.43799999999999</v>
      </c>
      <c r="G14" s="56">
        <v>179.07599999999999</v>
      </c>
      <c r="H14" s="56">
        <v>166.184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1084.925</v>
      </c>
      <c r="Q14" s="185">
        <v>0.45952687466992381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442.38001350000002</v>
      </c>
      <c r="C17" s="56">
        <v>36.865001124999999</v>
      </c>
      <c r="D17" s="56">
        <v>9.8756200000000014</v>
      </c>
      <c r="E17" s="56">
        <v>8.0806500000000003</v>
      </c>
      <c r="F17" s="56">
        <v>1.8176199999999998</v>
      </c>
      <c r="G17" s="56">
        <v>2.8218800000000002</v>
      </c>
      <c r="H17" s="56">
        <v>8.5486500000000003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31.144420000000004</v>
      </c>
      <c r="Q17" s="185">
        <v>7.0401959965580588E-2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36.941000000000003</v>
      </c>
      <c r="E18" s="56">
        <v>-13.930999999999999</v>
      </c>
      <c r="F18" s="56">
        <v>0.73599999999999999</v>
      </c>
      <c r="G18" s="56">
        <v>0</v>
      </c>
      <c r="H18" s="56">
        <v>-14.581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9.1650000000000063</v>
      </c>
      <c r="Q18" s="185" t="s">
        <v>329</v>
      </c>
    </row>
    <row r="19" spans="1:17" ht="14.45" customHeight="1" x14ac:dyDescent="0.2">
      <c r="A19" s="19" t="s">
        <v>47</v>
      </c>
      <c r="B19" s="55">
        <v>5179.7087717000004</v>
      </c>
      <c r="C19" s="56">
        <v>431.64239764166672</v>
      </c>
      <c r="D19" s="56">
        <v>543.06892000000005</v>
      </c>
      <c r="E19" s="56">
        <v>566.32368999999994</v>
      </c>
      <c r="F19" s="56">
        <v>609.02320999999995</v>
      </c>
      <c r="G19" s="56">
        <v>562.3446899999999</v>
      </c>
      <c r="H19" s="56">
        <v>579.57389000000001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2860.3343999999997</v>
      </c>
      <c r="Q19" s="185">
        <v>0.552219154796463</v>
      </c>
    </row>
    <row r="20" spans="1:17" ht="14.45" customHeight="1" x14ac:dyDescent="0.2">
      <c r="A20" s="19" t="s">
        <v>48</v>
      </c>
      <c r="B20" s="55">
        <v>37680.037357000001</v>
      </c>
      <c r="C20" s="56">
        <v>3140.0031130833336</v>
      </c>
      <c r="D20" s="56">
        <v>2842.9062699999999</v>
      </c>
      <c r="E20" s="56">
        <v>2877.00027</v>
      </c>
      <c r="F20" s="56">
        <v>2310.4208699999999</v>
      </c>
      <c r="G20" s="56">
        <v>2173.7734300000002</v>
      </c>
      <c r="H20" s="56">
        <v>2596.71848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12800.819319999999</v>
      </c>
      <c r="Q20" s="185">
        <v>0.33972416743429606</v>
      </c>
    </row>
    <row r="21" spans="1:17" ht="14.45" customHeight="1" x14ac:dyDescent="0.2">
      <c r="A21" s="20" t="s">
        <v>49</v>
      </c>
      <c r="B21" s="55">
        <v>14450.5325976</v>
      </c>
      <c r="C21" s="56">
        <v>1204.2110498</v>
      </c>
      <c r="D21" s="56">
        <v>1116.56834</v>
      </c>
      <c r="E21" s="56">
        <v>1115.35634</v>
      </c>
      <c r="F21" s="56">
        <v>1115.35634</v>
      </c>
      <c r="G21" s="56">
        <v>1115.35634</v>
      </c>
      <c r="H21" s="56">
        <v>1115.35634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5577.9937000000009</v>
      </c>
      <c r="Q21" s="185">
        <v>0.38600609786011736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5.6870000000000003</v>
      </c>
      <c r="F22" s="56">
        <v>147.44454999999999</v>
      </c>
      <c r="G22" s="56">
        <v>0</v>
      </c>
      <c r="H22" s="56">
        <v>4.4770000000000003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157.60855000000001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105.86904479979421</v>
      </c>
      <c r="C24" s="56">
        <v>8.8224203999828514</v>
      </c>
      <c r="D24" s="56">
        <v>16.853680000001987</v>
      </c>
      <c r="E24" s="56">
        <v>0.55499999999938154</v>
      </c>
      <c r="F24" s="56">
        <v>1.6000000000003638</v>
      </c>
      <c r="G24" s="56">
        <v>1.0000099999988379</v>
      </c>
      <c r="H24" s="56">
        <v>-8.8450300000004063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11.163660000000164</v>
      </c>
      <c r="Q24" s="185">
        <v>0.10544782019249752</v>
      </c>
    </row>
    <row r="25" spans="1:17" ht="14.45" customHeight="1" x14ac:dyDescent="0.2">
      <c r="A25" s="21" t="s">
        <v>53</v>
      </c>
      <c r="B25" s="58">
        <v>95763.536053299802</v>
      </c>
      <c r="C25" s="59">
        <v>7980.2946711083168</v>
      </c>
      <c r="D25" s="59">
        <v>7356.5721900000008</v>
      </c>
      <c r="E25" s="59">
        <v>7210.2940599999993</v>
      </c>
      <c r="F25" s="59">
        <v>6494.50839</v>
      </c>
      <c r="G25" s="59">
        <v>6075.1044699999993</v>
      </c>
      <c r="H25" s="59">
        <v>6889.0938399999995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34025.572949999994</v>
      </c>
      <c r="Q25" s="186">
        <v>0.35530823476549711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452.82410999999996</v>
      </c>
      <c r="E26" s="56">
        <v>313.06582000000003</v>
      </c>
      <c r="F26" s="56">
        <v>310.8184</v>
      </c>
      <c r="G26" s="56">
        <v>332.12648999999999</v>
      </c>
      <c r="H26" s="56">
        <v>232.23510000000002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1641.0699200000001</v>
      </c>
      <c r="Q26" s="185" t="s">
        <v>329</v>
      </c>
    </row>
    <row r="27" spans="1:17" ht="14.45" customHeight="1" x14ac:dyDescent="0.2">
      <c r="A27" s="22" t="s">
        <v>55</v>
      </c>
      <c r="B27" s="58">
        <v>95763.536053299802</v>
      </c>
      <c r="C27" s="59">
        <v>7980.2946711083168</v>
      </c>
      <c r="D27" s="59">
        <v>7809.3963000000003</v>
      </c>
      <c r="E27" s="59">
        <v>7523.3598799999991</v>
      </c>
      <c r="F27" s="59">
        <v>6805.3267900000001</v>
      </c>
      <c r="G27" s="59">
        <v>6407.230959999999</v>
      </c>
      <c r="H27" s="59">
        <v>7121.3289399999994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35666.642869999996</v>
      </c>
      <c r="Q27" s="186">
        <v>0.37244492361005505</v>
      </c>
    </row>
    <row r="28" spans="1:17" ht="14.45" customHeight="1" x14ac:dyDescent="0.2">
      <c r="A28" s="20" t="s">
        <v>56</v>
      </c>
      <c r="B28" s="55">
        <v>106.2104568</v>
      </c>
      <c r="C28" s="56">
        <v>8.8508714000000008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B73D50E-6C8A-459B-A2EF-09E3F418607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705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1" t="s">
        <v>66</v>
      </c>
      <c r="B6" s="707">
        <v>81091.170168999903</v>
      </c>
      <c r="C6" s="708">
        <v>73254.440600000104</v>
      </c>
      <c r="D6" s="708">
        <v>-7836.7295689997991</v>
      </c>
      <c r="E6" s="709">
        <v>0.90335902722001071</v>
      </c>
      <c r="F6" s="707">
        <v>-95646.053895899808</v>
      </c>
      <c r="G6" s="708">
        <v>-39852.522456624924</v>
      </c>
      <c r="H6" s="708">
        <v>6862.40067</v>
      </c>
      <c r="I6" s="708">
        <v>34621.504409999994</v>
      </c>
      <c r="J6" s="708">
        <v>74474.026866624918</v>
      </c>
      <c r="K6" s="710">
        <v>-0.36197525145869258</v>
      </c>
      <c r="L6" s="270"/>
      <c r="M6" s="7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1" t="s">
        <v>331</v>
      </c>
      <c r="B7" s="707">
        <v>92160.044256000096</v>
      </c>
      <c r="C7" s="708">
        <v>90071.420900000012</v>
      </c>
      <c r="D7" s="708">
        <v>-2088.6233560000837</v>
      </c>
      <c r="E7" s="709">
        <v>0.9773369970374759</v>
      </c>
      <c r="F7" s="707">
        <v>95763.536053299802</v>
      </c>
      <c r="G7" s="708">
        <v>39901.473355541588</v>
      </c>
      <c r="H7" s="708">
        <v>6889.0938399999995</v>
      </c>
      <c r="I7" s="708">
        <v>34025.572950000002</v>
      </c>
      <c r="J7" s="708">
        <v>-5875.9004055415862</v>
      </c>
      <c r="K7" s="710">
        <v>0.35530823476549722</v>
      </c>
      <c r="L7" s="270"/>
      <c r="M7" s="706" t="str">
        <f t="shared" si="0"/>
        <v/>
      </c>
    </row>
    <row r="8" spans="1:13" ht="14.45" customHeight="1" x14ac:dyDescent="0.2">
      <c r="A8" s="711" t="s">
        <v>332</v>
      </c>
      <c r="B8" s="707">
        <v>37364.842553999995</v>
      </c>
      <c r="C8" s="708">
        <v>33583.061649999996</v>
      </c>
      <c r="D8" s="708">
        <v>-3781.7809039999993</v>
      </c>
      <c r="E8" s="709">
        <v>0.89878772007309982</v>
      </c>
      <c r="F8" s="707">
        <v>37905.008268700003</v>
      </c>
      <c r="G8" s="708">
        <v>15793.753445291668</v>
      </c>
      <c r="H8" s="708">
        <v>2607.84548</v>
      </c>
      <c r="I8" s="708">
        <v>12577.60756</v>
      </c>
      <c r="J8" s="708">
        <v>-3216.1458852916676</v>
      </c>
      <c r="K8" s="710">
        <v>0.33181914829935383</v>
      </c>
      <c r="L8" s="270"/>
      <c r="M8" s="706" t="str">
        <f t="shared" si="0"/>
        <v/>
      </c>
    </row>
    <row r="9" spans="1:13" ht="14.45" customHeight="1" x14ac:dyDescent="0.2">
      <c r="A9" s="711" t="s">
        <v>333</v>
      </c>
      <c r="B9" s="707">
        <v>34962.048984000001</v>
      </c>
      <c r="C9" s="708">
        <v>31189.914649999999</v>
      </c>
      <c r="D9" s="708">
        <v>-3772.1343340000021</v>
      </c>
      <c r="E9" s="709">
        <v>0.8921077441506281</v>
      </c>
      <c r="F9" s="707">
        <v>35544.047332999995</v>
      </c>
      <c r="G9" s="708">
        <v>14810.019722083332</v>
      </c>
      <c r="H9" s="708">
        <v>2441.6614799999998</v>
      </c>
      <c r="I9" s="708">
        <v>11492.682560000001</v>
      </c>
      <c r="J9" s="708">
        <v>-3317.3371620833314</v>
      </c>
      <c r="K9" s="710">
        <v>0.32333635087554879</v>
      </c>
      <c r="L9" s="270"/>
      <c r="M9" s="706" t="str">
        <f t="shared" si="0"/>
        <v/>
      </c>
    </row>
    <row r="10" spans="1:13" ht="14.45" customHeight="1" x14ac:dyDescent="0.2">
      <c r="A10" s="711" t="s">
        <v>334</v>
      </c>
      <c r="B10" s="707">
        <v>0</v>
      </c>
      <c r="C10" s="708">
        <v>-4.0000000000000001E-3</v>
      </c>
      <c r="D10" s="708">
        <v>-4.0000000000000001E-3</v>
      </c>
      <c r="E10" s="709">
        <v>0</v>
      </c>
      <c r="F10" s="707">
        <v>0</v>
      </c>
      <c r="G10" s="708">
        <v>0</v>
      </c>
      <c r="H10" s="708">
        <v>-2.9999999999999997E-5</v>
      </c>
      <c r="I10" s="708">
        <v>-3.4000000000000002E-4</v>
      </c>
      <c r="J10" s="708">
        <v>-3.4000000000000002E-4</v>
      </c>
      <c r="K10" s="710">
        <v>0</v>
      </c>
      <c r="L10" s="270"/>
      <c r="M10" s="706" t="str">
        <f t="shared" si="0"/>
        <v>X</v>
      </c>
    </row>
    <row r="11" spans="1:13" ht="14.45" customHeight="1" x14ac:dyDescent="0.2">
      <c r="A11" s="711" t="s">
        <v>335</v>
      </c>
      <c r="B11" s="707">
        <v>0</v>
      </c>
      <c r="C11" s="708">
        <v>-4.0000000000000001E-3</v>
      </c>
      <c r="D11" s="708">
        <v>-4.0000000000000001E-3</v>
      </c>
      <c r="E11" s="709">
        <v>0</v>
      </c>
      <c r="F11" s="707">
        <v>0</v>
      </c>
      <c r="G11" s="708">
        <v>0</v>
      </c>
      <c r="H11" s="708">
        <v>-2.9999999999999997E-5</v>
      </c>
      <c r="I11" s="708">
        <v>-3.4000000000000002E-4</v>
      </c>
      <c r="J11" s="708">
        <v>-3.4000000000000002E-4</v>
      </c>
      <c r="K11" s="710">
        <v>0</v>
      </c>
      <c r="L11" s="270"/>
      <c r="M11" s="706" t="str">
        <f t="shared" si="0"/>
        <v/>
      </c>
    </row>
    <row r="12" spans="1:13" ht="14.45" customHeight="1" x14ac:dyDescent="0.2">
      <c r="A12" s="711" t="s">
        <v>336</v>
      </c>
      <c r="B12" s="707">
        <v>31505.000004000001</v>
      </c>
      <c r="C12" s="708">
        <v>27834.513469999998</v>
      </c>
      <c r="D12" s="708">
        <v>-3670.4865340000033</v>
      </c>
      <c r="E12" s="709">
        <v>0.88349511082260013</v>
      </c>
      <c r="F12" s="707">
        <v>32104.9999995</v>
      </c>
      <c r="G12" s="708">
        <v>13377.083333125</v>
      </c>
      <c r="H12" s="708">
        <v>2098.2795699999997</v>
      </c>
      <c r="I12" s="708">
        <v>10012.96276</v>
      </c>
      <c r="J12" s="708">
        <v>-3364.1205731249993</v>
      </c>
      <c r="K12" s="710">
        <v>0.31188172434686001</v>
      </c>
      <c r="L12" s="270"/>
      <c r="M12" s="706" t="str">
        <f t="shared" si="0"/>
        <v>X</v>
      </c>
    </row>
    <row r="13" spans="1:13" ht="14.45" customHeight="1" x14ac:dyDescent="0.2">
      <c r="A13" s="711" t="s">
        <v>337</v>
      </c>
      <c r="B13" s="707">
        <v>99.999998000000005</v>
      </c>
      <c r="C13" s="708">
        <v>77.249669999999995</v>
      </c>
      <c r="D13" s="708">
        <v>-22.75032800000001</v>
      </c>
      <c r="E13" s="709">
        <v>0.77249671544993426</v>
      </c>
      <c r="F13" s="707">
        <v>84.999999800000012</v>
      </c>
      <c r="G13" s="708">
        <v>35.416666583333338</v>
      </c>
      <c r="H13" s="708">
        <v>3.3836300000000001</v>
      </c>
      <c r="I13" s="708">
        <v>31.97439</v>
      </c>
      <c r="J13" s="708">
        <v>-3.4422765833333386</v>
      </c>
      <c r="K13" s="710">
        <v>0.3761692950027512</v>
      </c>
      <c r="L13" s="270"/>
      <c r="M13" s="706" t="str">
        <f t="shared" si="0"/>
        <v/>
      </c>
    </row>
    <row r="14" spans="1:13" ht="14.45" customHeight="1" x14ac:dyDescent="0.2">
      <c r="A14" s="711" t="s">
        <v>338</v>
      </c>
      <c r="B14" s="707">
        <v>26000.000004000001</v>
      </c>
      <c r="C14" s="708">
        <v>25306.221149999998</v>
      </c>
      <c r="D14" s="708">
        <v>-693.77885400000378</v>
      </c>
      <c r="E14" s="709">
        <v>0.97331619792718194</v>
      </c>
      <c r="F14" s="707">
        <v>26020.000000199998</v>
      </c>
      <c r="G14" s="708">
        <v>10841.666666749999</v>
      </c>
      <c r="H14" s="708">
        <v>1842.1125300000001</v>
      </c>
      <c r="I14" s="708">
        <v>8850.1380399999998</v>
      </c>
      <c r="J14" s="708">
        <v>-1991.5286267499996</v>
      </c>
      <c r="K14" s="710">
        <v>0.34012828746856166</v>
      </c>
      <c r="L14" s="270"/>
      <c r="M14" s="706" t="str">
        <f t="shared" si="0"/>
        <v/>
      </c>
    </row>
    <row r="15" spans="1:13" ht="14.45" customHeight="1" x14ac:dyDescent="0.2">
      <c r="A15" s="711" t="s">
        <v>339</v>
      </c>
      <c r="B15" s="707">
        <v>1999.9999990000001</v>
      </c>
      <c r="C15" s="708">
        <v>1835.0993999999998</v>
      </c>
      <c r="D15" s="708">
        <v>-164.90059900000028</v>
      </c>
      <c r="E15" s="709">
        <v>0.91754970045877471</v>
      </c>
      <c r="F15" s="707">
        <v>1999.9999998999999</v>
      </c>
      <c r="G15" s="708">
        <v>833.33333329166658</v>
      </c>
      <c r="H15" s="708">
        <v>144.22660999999999</v>
      </c>
      <c r="I15" s="708">
        <v>636.28181999999993</v>
      </c>
      <c r="J15" s="708">
        <v>-197.05151329166665</v>
      </c>
      <c r="K15" s="710">
        <v>0.318140910015907</v>
      </c>
      <c r="L15" s="270"/>
      <c r="M15" s="706" t="str">
        <f t="shared" si="0"/>
        <v/>
      </c>
    </row>
    <row r="16" spans="1:13" ht="14.45" customHeight="1" x14ac:dyDescent="0.2">
      <c r="A16" s="711" t="s">
        <v>340</v>
      </c>
      <c r="B16" s="707">
        <v>3400.0000030000001</v>
      </c>
      <c r="C16" s="708">
        <v>615.94325000000003</v>
      </c>
      <c r="D16" s="708">
        <v>-2784.0567529999998</v>
      </c>
      <c r="E16" s="709">
        <v>0.18115977925191784</v>
      </c>
      <c r="F16" s="707">
        <v>3999.9999996000001</v>
      </c>
      <c r="G16" s="708">
        <v>1666.6666665</v>
      </c>
      <c r="H16" s="708">
        <v>108.55680000000001</v>
      </c>
      <c r="I16" s="708">
        <v>494.56851</v>
      </c>
      <c r="J16" s="708">
        <v>-1172.0981565</v>
      </c>
      <c r="K16" s="710">
        <v>0.12364212751236421</v>
      </c>
      <c r="L16" s="270"/>
      <c r="M16" s="706" t="str">
        <f t="shared" si="0"/>
        <v/>
      </c>
    </row>
    <row r="17" spans="1:13" ht="14.45" customHeight="1" x14ac:dyDescent="0.2">
      <c r="A17" s="711" t="s">
        <v>341</v>
      </c>
      <c r="B17" s="707">
        <v>5</v>
      </c>
      <c r="C17" s="708">
        <v>0</v>
      </c>
      <c r="D17" s="708">
        <v>-5</v>
      </c>
      <c r="E17" s="709">
        <v>0</v>
      </c>
      <c r="F17" s="707">
        <v>0</v>
      </c>
      <c r="G17" s="708">
        <v>0</v>
      </c>
      <c r="H17" s="708">
        <v>0</v>
      </c>
      <c r="I17" s="708">
        <v>0</v>
      </c>
      <c r="J17" s="708">
        <v>0</v>
      </c>
      <c r="K17" s="710">
        <v>0</v>
      </c>
      <c r="L17" s="270"/>
      <c r="M17" s="706" t="str">
        <f t="shared" si="0"/>
        <v/>
      </c>
    </row>
    <row r="18" spans="1:13" ht="14.45" customHeight="1" x14ac:dyDescent="0.2">
      <c r="A18" s="711" t="s">
        <v>342</v>
      </c>
      <c r="B18" s="707">
        <v>10.831299999999999</v>
      </c>
      <c r="C18" s="708">
        <v>7.8090000000000002</v>
      </c>
      <c r="D18" s="708">
        <v>-3.0222999999999987</v>
      </c>
      <c r="E18" s="709">
        <v>0.72096608901978532</v>
      </c>
      <c r="F18" s="707">
        <v>8.2234424999999991</v>
      </c>
      <c r="G18" s="708">
        <v>3.4264343749999999</v>
      </c>
      <c r="H18" s="708">
        <v>0</v>
      </c>
      <c r="I18" s="708">
        <v>0</v>
      </c>
      <c r="J18" s="708">
        <v>-3.4264343749999999</v>
      </c>
      <c r="K18" s="710">
        <v>0</v>
      </c>
      <c r="L18" s="270"/>
      <c r="M18" s="706" t="str">
        <f t="shared" si="0"/>
        <v>X</v>
      </c>
    </row>
    <row r="19" spans="1:13" ht="14.45" customHeight="1" x14ac:dyDescent="0.2">
      <c r="A19" s="711" t="s">
        <v>343</v>
      </c>
      <c r="B19" s="707">
        <v>10.831299999999999</v>
      </c>
      <c r="C19" s="708">
        <v>7.8090000000000002</v>
      </c>
      <c r="D19" s="708">
        <v>-3.0222999999999987</v>
      </c>
      <c r="E19" s="709">
        <v>0.72096608901978532</v>
      </c>
      <c r="F19" s="707">
        <v>8.2234424999999991</v>
      </c>
      <c r="G19" s="708">
        <v>3.4264343749999999</v>
      </c>
      <c r="H19" s="708">
        <v>0</v>
      </c>
      <c r="I19" s="708">
        <v>0</v>
      </c>
      <c r="J19" s="708">
        <v>-3.4264343749999999</v>
      </c>
      <c r="K19" s="710">
        <v>0</v>
      </c>
      <c r="L19" s="270"/>
      <c r="M19" s="706" t="str">
        <f t="shared" si="0"/>
        <v/>
      </c>
    </row>
    <row r="20" spans="1:13" ht="14.45" customHeight="1" x14ac:dyDescent="0.2">
      <c r="A20" s="711" t="s">
        <v>344</v>
      </c>
      <c r="B20" s="707">
        <v>3020.0000070000001</v>
      </c>
      <c r="C20" s="708">
        <v>2905.6781099999998</v>
      </c>
      <c r="D20" s="708">
        <v>-114.32189700000026</v>
      </c>
      <c r="E20" s="709">
        <v>0.96214506730628613</v>
      </c>
      <c r="F20" s="707">
        <v>3020.0000005000002</v>
      </c>
      <c r="G20" s="708">
        <v>1258.3333335416667</v>
      </c>
      <c r="H20" s="708">
        <v>225.14981</v>
      </c>
      <c r="I20" s="708">
        <v>1153.42706</v>
      </c>
      <c r="J20" s="708">
        <v>-104.90627354166668</v>
      </c>
      <c r="K20" s="710">
        <v>0.38192949000299176</v>
      </c>
      <c r="L20" s="270"/>
      <c r="M20" s="706" t="str">
        <f t="shared" si="0"/>
        <v>X</v>
      </c>
    </row>
    <row r="21" spans="1:13" ht="14.45" customHeight="1" x14ac:dyDescent="0.2">
      <c r="A21" s="711" t="s">
        <v>345</v>
      </c>
      <c r="B21" s="707">
        <v>3</v>
      </c>
      <c r="C21" s="708">
        <v>1.03383</v>
      </c>
      <c r="D21" s="708">
        <v>-1.96617</v>
      </c>
      <c r="E21" s="709">
        <v>0.34461000000000003</v>
      </c>
      <c r="F21" s="707">
        <v>2</v>
      </c>
      <c r="G21" s="708">
        <v>0.83333333333333326</v>
      </c>
      <c r="H21" s="708">
        <v>0</v>
      </c>
      <c r="I21" s="708">
        <v>0</v>
      </c>
      <c r="J21" s="708">
        <v>-0.83333333333333326</v>
      </c>
      <c r="K21" s="710">
        <v>0</v>
      </c>
      <c r="L21" s="270"/>
      <c r="M21" s="706" t="str">
        <f t="shared" si="0"/>
        <v/>
      </c>
    </row>
    <row r="22" spans="1:13" ht="14.45" customHeight="1" x14ac:dyDescent="0.2">
      <c r="A22" s="711" t="s">
        <v>346</v>
      </c>
      <c r="B22" s="707">
        <v>35.000004000000004</v>
      </c>
      <c r="C22" s="708">
        <v>28.890979999999999</v>
      </c>
      <c r="D22" s="708">
        <v>-6.1090240000000051</v>
      </c>
      <c r="E22" s="709">
        <v>0.82545647709068826</v>
      </c>
      <c r="F22" s="707">
        <v>28</v>
      </c>
      <c r="G22" s="708">
        <v>11.666666666666668</v>
      </c>
      <c r="H22" s="708">
        <v>0.41725999999999996</v>
      </c>
      <c r="I22" s="708">
        <v>7.2675700000000001</v>
      </c>
      <c r="J22" s="708">
        <v>-4.3990966666666678</v>
      </c>
      <c r="K22" s="710">
        <v>0.25955607142857146</v>
      </c>
      <c r="L22" s="270"/>
      <c r="M22" s="706" t="str">
        <f t="shared" si="0"/>
        <v/>
      </c>
    </row>
    <row r="23" spans="1:13" ht="14.45" customHeight="1" x14ac:dyDescent="0.2">
      <c r="A23" s="711" t="s">
        <v>347</v>
      </c>
      <c r="B23" s="707">
        <v>2900.0000010000003</v>
      </c>
      <c r="C23" s="708">
        <v>2800.18786</v>
      </c>
      <c r="D23" s="708">
        <v>-99.812141000000338</v>
      </c>
      <c r="E23" s="709">
        <v>0.96558202035669571</v>
      </c>
      <c r="F23" s="707">
        <v>2899.9999997999998</v>
      </c>
      <c r="G23" s="708">
        <v>1208.3333332499999</v>
      </c>
      <c r="H23" s="708">
        <v>219.23054999999999</v>
      </c>
      <c r="I23" s="708">
        <v>1121.1615099999999</v>
      </c>
      <c r="J23" s="708">
        <v>-87.171823249999989</v>
      </c>
      <c r="K23" s="710">
        <v>0.38660741726804188</v>
      </c>
      <c r="L23" s="270"/>
      <c r="M23" s="706" t="str">
        <f t="shared" si="0"/>
        <v/>
      </c>
    </row>
    <row r="24" spans="1:13" ht="14.45" customHeight="1" x14ac:dyDescent="0.2">
      <c r="A24" s="711" t="s">
        <v>348</v>
      </c>
      <c r="B24" s="707">
        <v>10</v>
      </c>
      <c r="C24" s="708">
        <v>7.3471200000000003</v>
      </c>
      <c r="D24" s="708">
        <v>-2.6528799999999997</v>
      </c>
      <c r="E24" s="709">
        <v>0.73471200000000003</v>
      </c>
      <c r="F24" s="707">
        <v>12</v>
      </c>
      <c r="G24" s="708">
        <v>5</v>
      </c>
      <c r="H24" s="708">
        <v>0</v>
      </c>
      <c r="I24" s="708">
        <v>0</v>
      </c>
      <c r="J24" s="708">
        <v>-5</v>
      </c>
      <c r="K24" s="710">
        <v>0</v>
      </c>
      <c r="L24" s="270"/>
      <c r="M24" s="706" t="str">
        <f t="shared" si="0"/>
        <v/>
      </c>
    </row>
    <row r="25" spans="1:13" ht="14.45" customHeight="1" x14ac:dyDescent="0.2">
      <c r="A25" s="711" t="s">
        <v>349</v>
      </c>
      <c r="B25" s="707">
        <v>9.999998999999999</v>
      </c>
      <c r="C25" s="708">
        <v>20.93985</v>
      </c>
      <c r="D25" s="708">
        <v>10.939851000000001</v>
      </c>
      <c r="E25" s="709">
        <v>2.0939852093985212</v>
      </c>
      <c r="F25" s="707">
        <v>23</v>
      </c>
      <c r="G25" s="708">
        <v>9.5833333333333339</v>
      </c>
      <c r="H25" s="708">
        <v>1.1220000000000001</v>
      </c>
      <c r="I25" s="708">
        <v>7.0482500000000003</v>
      </c>
      <c r="J25" s="708">
        <v>-2.5350833333333336</v>
      </c>
      <c r="K25" s="710">
        <v>0.30644565217391306</v>
      </c>
      <c r="L25" s="270"/>
      <c r="M25" s="706" t="str">
        <f t="shared" si="0"/>
        <v/>
      </c>
    </row>
    <row r="26" spans="1:13" ht="14.45" customHeight="1" x14ac:dyDescent="0.2">
      <c r="A26" s="711" t="s">
        <v>350</v>
      </c>
      <c r="B26" s="707">
        <v>60.000003</v>
      </c>
      <c r="C26" s="708">
        <v>47.278469999999999</v>
      </c>
      <c r="D26" s="708">
        <v>-12.721533000000001</v>
      </c>
      <c r="E26" s="709">
        <v>0.78797446060127696</v>
      </c>
      <c r="F26" s="707">
        <v>53.000000299999996</v>
      </c>
      <c r="G26" s="708">
        <v>22.083333458333332</v>
      </c>
      <c r="H26" s="708">
        <v>4.38</v>
      </c>
      <c r="I26" s="708">
        <v>17.949729999999999</v>
      </c>
      <c r="J26" s="708">
        <v>-4.133603458333333</v>
      </c>
      <c r="K26" s="710">
        <v>0.33867414902637272</v>
      </c>
      <c r="L26" s="270"/>
      <c r="M26" s="706" t="str">
        <f t="shared" si="0"/>
        <v/>
      </c>
    </row>
    <row r="27" spans="1:13" ht="14.45" customHeight="1" x14ac:dyDescent="0.2">
      <c r="A27" s="711" t="s">
        <v>351</v>
      </c>
      <c r="B27" s="707">
        <v>2</v>
      </c>
      <c r="C27" s="708">
        <v>0</v>
      </c>
      <c r="D27" s="708">
        <v>-2</v>
      </c>
      <c r="E27" s="709">
        <v>0</v>
      </c>
      <c r="F27" s="707">
        <v>2.0000003999999998</v>
      </c>
      <c r="G27" s="708">
        <v>0.83333349999999984</v>
      </c>
      <c r="H27" s="708">
        <v>0</v>
      </c>
      <c r="I27" s="708">
        <v>0</v>
      </c>
      <c r="J27" s="708">
        <v>-0.83333349999999984</v>
      </c>
      <c r="K27" s="710">
        <v>0</v>
      </c>
      <c r="L27" s="270"/>
      <c r="M27" s="706" t="str">
        <f t="shared" si="0"/>
        <v/>
      </c>
    </row>
    <row r="28" spans="1:13" ht="14.45" customHeight="1" x14ac:dyDescent="0.2">
      <c r="A28" s="711" t="s">
        <v>352</v>
      </c>
      <c r="B28" s="707">
        <v>121.459248</v>
      </c>
      <c r="C28" s="708">
        <v>141.84824</v>
      </c>
      <c r="D28" s="708">
        <v>20.388992000000002</v>
      </c>
      <c r="E28" s="709">
        <v>1.1678669375591721</v>
      </c>
      <c r="F28" s="707">
        <v>142.1793241</v>
      </c>
      <c r="G28" s="708">
        <v>59.241385041666668</v>
      </c>
      <c r="H28" s="708">
        <v>10.82118</v>
      </c>
      <c r="I28" s="708">
        <v>50.338910000000006</v>
      </c>
      <c r="J28" s="708">
        <v>-8.902475041666662</v>
      </c>
      <c r="K28" s="710">
        <v>0.35405225280572283</v>
      </c>
      <c r="L28" s="270"/>
      <c r="M28" s="706" t="str">
        <f t="shared" si="0"/>
        <v>X</v>
      </c>
    </row>
    <row r="29" spans="1:13" ht="14.45" customHeight="1" x14ac:dyDescent="0.2">
      <c r="A29" s="711" t="s">
        <v>353</v>
      </c>
      <c r="B29" s="707">
        <v>111.980232</v>
      </c>
      <c r="C29" s="708">
        <v>130.78810999999999</v>
      </c>
      <c r="D29" s="708">
        <v>18.807877999999988</v>
      </c>
      <c r="E29" s="709">
        <v>1.1679571265756976</v>
      </c>
      <c r="F29" s="707">
        <v>130.4990057</v>
      </c>
      <c r="G29" s="708">
        <v>54.374585708333328</v>
      </c>
      <c r="H29" s="708">
        <v>10.27627</v>
      </c>
      <c r="I29" s="708">
        <v>46.158850000000001</v>
      </c>
      <c r="J29" s="708">
        <v>-8.2157357083333267</v>
      </c>
      <c r="K29" s="710">
        <v>0.35371035781002891</v>
      </c>
      <c r="L29" s="270"/>
      <c r="M29" s="706" t="str">
        <f t="shared" si="0"/>
        <v/>
      </c>
    </row>
    <row r="30" spans="1:13" ht="14.45" customHeight="1" x14ac:dyDescent="0.2">
      <c r="A30" s="711" t="s">
        <v>354</v>
      </c>
      <c r="B30" s="707">
        <v>9.4790159999999997</v>
      </c>
      <c r="C30" s="708">
        <v>11.060129999999999</v>
      </c>
      <c r="D30" s="708">
        <v>1.5811139999999995</v>
      </c>
      <c r="E30" s="709">
        <v>1.1668014907876514</v>
      </c>
      <c r="F30" s="707">
        <v>11.680318400000001</v>
      </c>
      <c r="G30" s="708">
        <v>4.8667993333333337</v>
      </c>
      <c r="H30" s="708">
        <v>0.54491000000000001</v>
      </c>
      <c r="I30" s="708">
        <v>4.1800600000000001</v>
      </c>
      <c r="J30" s="708">
        <v>-0.68673933333333359</v>
      </c>
      <c r="K30" s="710">
        <v>0.35787209362374917</v>
      </c>
      <c r="L30" s="270"/>
      <c r="M30" s="706" t="str">
        <f t="shared" si="0"/>
        <v/>
      </c>
    </row>
    <row r="31" spans="1:13" ht="14.45" customHeight="1" x14ac:dyDescent="0.2">
      <c r="A31" s="711" t="s">
        <v>355</v>
      </c>
      <c r="B31" s="707">
        <v>251.22767300000001</v>
      </c>
      <c r="C31" s="708">
        <v>231.02204</v>
      </c>
      <c r="D31" s="708">
        <v>-20.205633000000006</v>
      </c>
      <c r="E31" s="709">
        <v>0.91957242305866516</v>
      </c>
      <c r="F31" s="707">
        <v>222.9516027</v>
      </c>
      <c r="G31" s="708">
        <v>92.896501125</v>
      </c>
      <c r="H31" s="708">
        <v>27.79486</v>
      </c>
      <c r="I31" s="708">
        <v>88.068259999999995</v>
      </c>
      <c r="J31" s="708">
        <v>-4.8282411250000052</v>
      </c>
      <c r="K31" s="710">
        <v>0.39501066120840223</v>
      </c>
      <c r="L31" s="270"/>
      <c r="M31" s="706" t="str">
        <f t="shared" si="0"/>
        <v>X</v>
      </c>
    </row>
    <row r="32" spans="1:13" ht="14.45" customHeight="1" x14ac:dyDescent="0.2">
      <c r="A32" s="711" t="s">
        <v>356</v>
      </c>
      <c r="B32" s="707">
        <v>0</v>
      </c>
      <c r="C32" s="708">
        <v>5.5267799999999996</v>
      </c>
      <c r="D32" s="708">
        <v>5.5267799999999996</v>
      </c>
      <c r="E32" s="709">
        <v>0</v>
      </c>
      <c r="F32" s="707">
        <v>0</v>
      </c>
      <c r="G32" s="708">
        <v>0</v>
      </c>
      <c r="H32" s="708">
        <v>0</v>
      </c>
      <c r="I32" s="708">
        <v>2.42</v>
      </c>
      <c r="J32" s="708">
        <v>2.42</v>
      </c>
      <c r="K32" s="710">
        <v>0</v>
      </c>
      <c r="L32" s="270"/>
      <c r="M32" s="706" t="str">
        <f t="shared" si="0"/>
        <v/>
      </c>
    </row>
    <row r="33" spans="1:13" ht="14.45" customHeight="1" x14ac:dyDescent="0.2">
      <c r="A33" s="711" t="s">
        <v>357</v>
      </c>
      <c r="B33" s="707">
        <v>10</v>
      </c>
      <c r="C33" s="708">
        <v>8.2832099999999986</v>
      </c>
      <c r="D33" s="708">
        <v>-1.7167900000000014</v>
      </c>
      <c r="E33" s="709">
        <v>0.82832099999999986</v>
      </c>
      <c r="F33" s="707">
        <v>9.9999999000000006</v>
      </c>
      <c r="G33" s="708">
        <v>4.1666666250000004</v>
      </c>
      <c r="H33" s="708">
        <v>1.5063299999999999</v>
      </c>
      <c r="I33" s="708">
        <v>3.80463</v>
      </c>
      <c r="J33" s="708">
        <v>-0.36203662500000044</v>
      </c>
      <c r="K33" s="710">
        <v>0.38046300380463</v>
      </c>
      <c r="L33" s="270"/>
      <c r="M33" s="706" t="str">
        <f t="shared" si="0"/>
        <v/>
      </c>
    </row>
    <row r="34" spans="1:13" ht="14.45" customHeight="1" x14ac:dyDescent="0.2">
      <c r="A34" s="711" t="s">
        <v>358</v>
      </c>
      <c r="B34" s="707">
        <v>44.999999000000003</v>
      </c>
      <c r="C34" s="708">
        <v>34.599930000000001</v>
      </c>
      <c r="D34" s="708">
        <v>-10.400069000000002</v>
      </c>
      <c r="E34" s="709">
        <v>0.7688873504197189</v>
      </c>
      <c r="F34" s="707">
        <v>42.000000099999994</v>
      </c>
      <c r="G34" s="708">
        <v>17.500000041666663</v>
      </c>
      <c r="H34" s="708">
        <v>6.6033599999999995</v>
      </c>
      <c r="I34" s="708">
        <v>21.82244</v>
      </c>
      <c r="J34" s="708">
        <v>4.3224399583333373</v>
      </c>
      <c r="K34" s="710">
        <v>0.51958190352480504</v>
      </c>
      <c r="L34" s="270"/>
      <c r="M34" s="706" t="str">
        <f t="shared" si="0"/>
        <v/>
      </c>
    </row>
    <row r="35" spans="1:13" ht="14.45" customHeight="1" x14ac:dyDescent="0.2">
      <c r="A35" s="711" t="s">
        <v>359</v>
      </c>
      <c r="B35" s="707">
        <v>35.000004999999994</v>
      </c>
      <c r="C35" s="708">
        <v>37.804250000000003</v>
      </c>
      <c r="D35" s="708">
        <v>2.8042450000000088</v>
      </c>
      <c r="E35" s="709">
        <v>1.0801212742683897</v>
      </c>
      <c r="F35" s="707">
        <v>39.000000299999996</v>
      </c>
      <c r="G35" s="708">
        <v>16.250000125</v>
      </c>
      <c r="H35" s="708">
        <v>4.7630499999999998</v>
      </c>
      <c r="I35" s="708">
        <v>16.73246</v>
      </c>
      <c r="J35" s="708">
        <v>0.48245987499999998</v>
      </c>
      <c r="K35" s="710">
        <v>0.42903743259714799</v>
      </c>
      <c r="L35" s="270"/>
      <c r="M35" s="706" t="str">
        <f t="shared" si="0"/>
        <v/>
      </c>
    </row>
    <row r="36" spans="1:13" ht="14.45" customHeight="1" x14ac:dyDescent="0.2">
      <c r="A36" s="711" t="s">
        <v>360</v>
      </c>
      <c r="B36" s="707">
        <v>5.5478339999999999</v>
      </c>
      <c r="C36" s="708">
        <v>21.617360000000001</v>
      </c>
      <c r="D36" s="708">
        <v>16.069526000000003</v>
      </c>
      <c r="E36" s="709">
        <v>3.8965405237431403</v>
      </c>
      <c r="F36" s="707">
        <v>19.3501683</v>
      </c>
      <c r="G36" s="708">
        <v>8.0625701250000006</v>
      </c>
      <c r="H36" s="708">
        <v>0</v>
      </c>
      <c r="I36" s="708">
        <v>1.948</v>
      </c>
      <c r="J36" s="708">
        <v>-6.1145701250000002</v>
      </c>
      <c r="K36" s="710">
        <v>0.10067095902209801</v>
      </c>
      <c r="L36" s="270"/>
      <c r="M36" s="706" t="str">
        <f t="shared" si="0"/>
        <v/>
      </c>
    </row>
    <row r="37" spans="1:13" ht="14.45" customHeight="1" x14ac:dyDescent="0.2">
      <c r="A37" s="711" t="s">
        <v>361</v>
      </c>
      <c r="B37" s="707">
        <v>0</v>
      </c>
      <c r="C37" s="708">
        <v>0</v>
      </c>
      <c r="D37" s="708">
        <v>0</v>
      </c>
      <c r="E37" s="709">
        <v>0</v>
      </c>
      <c r="F37" s="707">
        <v>0</v>
      </c>
      <c r="G37" s="708">
        <v>0</v>
      </c>
      <c r="H37" s="708">
        <v>0</v>
      </c>
      <c r="I37" s="708">
        <v>0.10914</v>
      </c>
      <c r="J37" s="708">
        <v>0.10914</v>
      </c>
      <c r="K37" s="710">
        <v>0</v>
      </c>
      <c r="L37" s="270"/>
      <c r="M37" s="706" t="str">
        <f t="shared" si="0"/>
        <v/>
      </c>
    </row>
    <row r="38" spans="1:13" ht="14.45" customHeight="1" x14ac:dyDescent="0.2">
      <c r="A38" s="711" t="s">
        <v>362</v>
      </c>
      <c r="B38" s="707">
        <v>0</v>
      </c>
      <c r="C38" s="708">
        <v>1.7605500000000001</v>
      </c>
      <c r="D38" s="708">
        <v>1.7605500000000001</v>
      </c>
      <c r="E38" s="709">
        <v>0</v>
      </c>
      <c r="F38" s="707">
        <v>0</v>
      </c>
      <c r="G38" s="708">
        <v>0</v>
      </c>
      <c r="H38" s="708">
        <v>0</v>
      </c>
      <c r="I38" s="708">
        <v>0.23474</v>
      </c>
      <c r="J38" s="708">
        <v>0.23474</v>
      </c>
      <c r="K38" s="710">
        <v>0</v>
      </c>
      <c r="L38" s="270"/>
      <c r="M38" s="706" t="str">
        <f t="shared" si="0"/>
        <v/>
      </c>
    </row>
    <row r="39" spans="1:13" ht="14.45" customHeight="1" x14ac:dyDescent="0.2">
      <c r="A39" s="711" t="s">
        <v>363</v>
      </c>
      <c r="B39" s="707">
        <v>0</v>
      </c>
      <c r="C39" s="708">
        <v>0.99836000000000003</v>
      </c>
      <c r="D39" s="708">
        <v>0.99836000000000003</v>
      </c>
      <c r="E39" s="709">
        <v>0</v>
      </c>
      <c r="F39" s="707">
        <v>0</v>
      </c>
      <c r="G39" s="708">
        <v>0</v>
      </c>
      <c r="H39" s="708">
        <v>9.0760000000000007E-2</v>
      </c>
      <c r="I39" s="708">
        <v>0.27227999999999997</v>
      </c>
      <c r="J39" s="708">
        <v>0.27227999999999997</v>
      </c>
      <c r="K39" s="710">
        <v>0</v>
      </c>
      <c r="L39" s="270"/>
      <c r="M39" s="706" t="str">
        <f t="shared" si="0"/>
        <v/>
      </c>
    </row>
    <row r="40" spans="1:13" ht="14.45" customHeight="1" x14ac:dyDescent="0.2">
      <c r="A40" s="711" t="s">
        <v>364</v>
      </c>
      <c r="B40" s="707">
        <v>90.679835000000011</v>
      </c>
      <c r="C40" s="708">
        <v>51.81353</v>
      </c>
      <c r="D40" s="708">
        <v>-38.866305000000011</v>
      </c>
      <c r="E40" s="709">
        <v>0.57138976929104468</v>
      </c>
      <c r="F40" s="707">
        <v>48.601434099999999</v>
      </c>
      <c r="G40" s="708">
        <v>20.250597541666664</v>
      </c>
      <c r="H40" s="708">
        <v>6.6173000000000002</v>
      </c>
      <c r="I40" s="708">
        <v>12.546860000000001</v>
      </c>
      <c r="J40" s="708">
        <v>-7.7037375416666638</v>
      </c>
      <c r="K40" s="710">
        <v>0.25815822582897818</v>
      </c>
      <c r="L40" s="270"/>
      <c r="M40" s="706" t="str">
        <f t="shared" si="0"/>
        <v/>
      </c>
    </row>
    <row r="41" spans="1:13" ht="14.45" customHeight="1" x14ac:dyDescent="0.2">
      <c r="A41" s="711" t="s">
        <v>365</v>
      </c>
      <c r="B41" s="707">
        <v>0</v>
      </c>
      <c r="C41" s="708">
        <v>6.3677999999999999</v>
      </c>
      <c r="D41" s="708">
        <v>6.3677999999999999</v>
      </c>
      <c r="E41" s="709">
        <v>0</v>
      </c>
      <c r="F41" s="707">
        <v>0</v>
      </c>
      <c r="G41" s="708">
        <v>0</v>
      </c>
      <c r="H41" s="708">
        <v>2.6619999999999999</v>
      </c>
      <c r="I41" s="708">
        <v>2.6619999999999999</v>
      </c>
      <c r="J41" s="708">
        <v>2.6619999999999999</v>
      </c>
      <c r="K41" s="710">
        <v>0</v>
      </c>
      <c r="L41" s="270"/>
      <c r="M41" s="706" t="str">
        <f t="shared" si="0"/>
        <v/>
      </c>
    </row>
    <row r="42" spans="1:13" ht="14.45" customHeight="1" x14ac:dyDescent="0.2">
      <c r="A42" s="711" t="s">
        <v>366</v>
      </c>
      <c r="B42" s="707">
        <v>65</v>
      </c>
      <c r="C42" s="708">
        <v>62.250269999999993</v>
      </c>
      <c r="D42" s="708">
        <v>-2.7497300000000067</v>
      </c>
      <c r="E42" s="709">
        <v>0.95769646153846144</v>
      </c>
      <c r="F42" s="707">
        <v>64</v>
      </c>
      <c r="G42" s="708">
        <v>26.666666666666664</v>
      </c>
      <c r="H42" s="708">
        <v>5.55206</v>
      </c>
      <c r="I42" s="708">
        <v>25.515709999999999</v>
      </c>
      <c r="J42" s="708">
        <v>-1.1509566666666657</v>
      </c>
      <c r="K42" s="710">
        <v>0.39868296874999998</v>
      </c>
      <c r="L42" s="270"/>
      <c r="M42" s="706" t="str">
        <f t="shared" si="0"/>
        <v/>
      </c>
    </row>
    <row r="43" spans="1:13" ht="14.45" customHeight="1" x14ac:dyDescent="0.2">
      <c r="A43" s="711" t="s">
        <v>367</v>
      </c>
      <c r="B43" s="707">
        <v>15.530752</v>
      </c>
      <c r="C43" s="708">
        <v>16.679080000000003</v>
      </c>
      <c r="D43" s="708">
        <v>1.1483280000000029</v>
      </c>
      <c r="E43" s="709">
        <v>1.0739389824781185</v>
      </c>
      <c r="F43" s="707">
        <v>7.6929634999999994</v>
      </c>
      <c r="G43" s="708">
        <v>3.2054014583333328</v>
      </c>
      <c r="H43" s="708">
        <v>0.71299999999999997</v>
      </c>
      <c r="I43" s="708">
        <v>42.2029</v>
      </c>
      <c r="J43" s="708">
        <v>38.997498541666666</v>
      </c>
      <c r="K43" s="710">
        <v>5.4859092988027314</v>
      </c>
      <c r="L43" s="270"/>
      <c r="M43" s="706" t="str">
        <f t="shared" si="0"/>
        <v>X</v>
      </c>
    </row>
    <row r="44" spans="1:13" ht="14.45" customHeight="1" x14ac:dyDescent="0.2">
      <c r="A44" s="711" t="s">
        <v>368</v>
      </c>
      <c r="B44" s="707">
        <v>3.766035</v>
      </c>
      <c r="C44" s="708">
        <v>13.55607</v>
      </c>
      <c r="D44" s="708">
        <v>9.7900349999999996</v>
      </c>
      <c r="E44" s="709">
        <v>3.5995602802416866</v>
      </c>
      <c r="F44" s="707">
        <v>1.2245051</v>
      </c>
      <c r="G44" s="708">
        <v>0.51021045833333334</v>
      </c>
      <c r="H44" s="708">
        <v>0</v>
      </c>
      <c r="I44" s="708">
        <v>0</v>
      </c>
      <c r="J44" s="708">
        <v>-0.51021045833333334</v>
      </c>
      <c r="K44" s="710">
        <v>0</v>
      </c>
      <c r="L44" s="270"/>
      <c r="M44" s="706" t="str">
        <f t="shared" si="0"/>
        <v/>
      </c>
    </row>
    <row r="45" spans="1:13" ht="14.45" customHeight="1" x14ac:dyDescent="0.2">
      <c r="A45" s="711" t="s">
        <v>369</v>
      </c>
      <c r="B45" s="707">
        <v>1.29227</v>
      </c>
      <c r="C45" s="708">
        <v>1.4590000000000001</v>
      </c>
      <c r="D45" s="708">
        <v>0.16673000000000004</v>
      </c>
      <c r="E45" s="709">
        <v>1.1290210250179917</v>
      </c>
      <c r="F45" s="707">
        <v>1.4684584000000001</v>
      </c>
      <c r="G45" s="708">
        <v>0.61185766666666663</v>
      </c>
      <c r="H45" s="708">
        <v>0</v>
      </c>
      <c r="I45" s="708">
        <v>41.067399999999999</v>
      </c>
      <c r="J45" s="708">
        <v>40.455542333333334</v>
      </c>
      <c r="K45" s="710">
        <v>27.966335307830306</v>
      </c>
      <c r="L45" s="270"/>
      <c r="M45" s="706" t="str">
        <f t="shared" si="0"/>
        <v/>
      </c>
    </row>
    <row r="46" spans="1:13" ht="14.45" customHeight="1" x14ac:dyDescent="0.2">
      <c r="A46" s="711" t="s">
        <v>370</v>
      </c>
      <c r="B46" s="707">
        <v>0</v>
      </c>
      <c r="C46" s="708">
        <v>0</v>
      </c>
      <c r="D46" s="708">
        <v>0</v>
      </c>
      <c r="E46" s="709">
        <v>0</v>
      </c>
      <c r="F46" s="707">
        <v>0</v>
      </c>
      <c r="G46" s="708">
        <v>0</v>
      </c>
      <c r="H46" s="708">
        <v>0</v>
      </c>
      <c r="I46" s="708">
        <v>0.41139999999999999</v>
      </c>
      <c r="J46" s="708">
        <v>0.41139999999999999</v>
      </c>
      <c r="K46" s="710">
        <v>0</v>
      </c>
      <c r="L46" s="270"/>
      <c r="M46" s="706" t="str">
        <f t="shared" si="0"/>
        <v/>
      </c>
    </row>
    <row r="47" spans="1:13" ht="14.45" customHeight="1" x14ac:dyDescent="0.2">
      <c r="A47" s="711" t="s">
        <v>371</v>
      </c>
      <c r="B47" s="707">
        <v>1.685033</v>
      </c>
      <c r="C47" s="708">
        <v>1.66401</v>
      </c>
      <c r="D47" s="708">
        <v>-2.1023000000000014E-2</v>
      </c>
      <c r="E47" s="709">
        <v>0.98752368647973066</v>
      </c>
      <c r="F47" s="707">
        <v>5</v>
      </c>
      <c r="G47" s="708">
        <v>2.0833333333333335</v>
      </c>
      <c r="H47" s="708">
        <v>0.71299999999999997</v>
      </c>
      <c r="I47" s="708">
        <v>0.72410000000000008</v>
      </c>
      <c r="J47" s="708">
        <v>-1.3592333333333335</v>
      </c>
      <c r="K47" s="710">
        <v>0.14482</v>
      </c>
      <c r="L47" s="270"/>
      <c r="M47" s="706" t="str">
        <f t="shared" si="0"/>
        <v/>
      </c>
    </row>
    <row r="48" spans="1:13" ht="14.45" customHeight="1" x14ac:dyDescent="0.2">
      <c r="A48" s="711" t="s">
        <v>372</v>
      </c>
      <c r="B48" s="707">
        <v>8.7874140000000001</v>
      </c>
      <c r="C48" s="708">
        <v>0</v>
      </c>
      <c r="D48" s="708">
        <v>-8.7874140000000001</v>
      </c>
      <c r="E48" s="709">
        <v>0</v>
      </c>
      <c r="F48" s="707">
        <v>0</v>
      </c>
      <c r="G48" s="708">
        <v>0</v>
      </c>
      <c r="H48" s="708">
        <v>0</v>
      </c>
      <c r="I48" s="708">
        <v>0</v>
      </c>
      <c r="J48" s="708">
        <v>0</v>
      </c>
      <c r="K48" s="710">
        <v>0</v>
      </c>
      <c r="L48" s="270"/>
      <c r="M48" s="706" t="str">
        <f t="shared" si="0"/>
        <v/>
      </c>
    </row>
    <row r="49" spans="1:13" ht="14.45" customHeight="1" x14ac:dyDescent="0.2">
      <c r="A49" s="711" t="s">
        <v>373</v>
      </c>
      <c r="B49" s="707">
        <v>38</v>
      </c>
      <c r="C49" s="708">
        <v>52.104709999999997</v>
      </c>
      <c r="D49" s="708">
        <v>14.104709999999997</v>
      </c>
      <c r="E49" s="709">
        <v>1.3711765789473684</v>
      </c>
      <c r="F49" s="707">
        <v>38.000000200000002</v>
      </c>
      <c r="G49" s="708">
        <v>15.833333416666669</v>
      </c>
      <c r="H49" s="708">
        <v>78.903089999999992</v>
      </c>
      <c r="I49" s="708">
        <v>145.41901000000001</v>
      </c>
      <c r="J49" s="708">
        <v>129.58567658333334</v>
      </c>
      <c r="K49" s="710">
        <v>3.8268160324904419</v>
      </c>
      <c r="L49" s="270"/>
      <c r="M49" s="706" t="str">
        <f t="shared" si="0"/>
        <v>X</v>
      </c>
    </row>
    <row r="50" spans="1:13" ht="14.45" customHeight="1" x14ac:dyDescent="0.2">
      <c r="A50" s="711" t="s">
        <v>374</v>
      </c>
      <c r="B50" s="707">
        <v>0</v>
      </c>
      <c r="C50" s="708">
        <v>14.354200000000001</v>
      </c>
      <c r="D50" s="708">
        <v>14.354200000000001</v>
      </c>
      <c r="E50" s="709">
        <v>0</v>
      </c>
      <c r="F50" s="707">
        <v>0</v>
      </c>
      <c r="G50" s="708">
        <v>0</v>
      </c>
      <c r="H50" s="708">
        <v>0</v>
      </c>
      <c r="I50" s="708">
        <v>3.19198</v>
      </c>
      <c r="J50" s="708">
        <v>3.19198</v>
      </c>
      <c r="K50" s="710">
        <v>0</v>
      </c>
      <c r="L50" s="270"/>
      <c r="M50" s="706" t="str">
        <f t="shared" si="0"/>
        <v/>
      </c>
    </row>
    <row r="51" spans="1:13" ht="14.45" customHeight="1" x14ac:dyDescent="0.2">
      <c r="A51" s="711" t="s">
        <v>375</v>
      </c>
      <c r="B51" s="707">
        <v>1</v>
      </c>
      <c r="C51" s="708">
        <v>1.1040399999999999</v>
      </c>
      <c r="D51" s="708">
        <v>0.10403999999999991</v>
      </c>
      <c r="E51" s="709">
        <v>1.1040399999999999</v>
      </c>
      <c r="F51" s="707">
        <v>1.0000001000000001</v>
      </c>
      <c r="G51" s="708">
        <v>0.41666670833333336</v>
      </c>
      <c r="H51" s="708">
        <v>0</v>
      </c>
      <c r="I51" s="708">
        <v>5.00305</v>
      </c>
      <c r="J51" s="708">
        <v>4.5863832916666665</v>
      </c>
      <c r="K51" s="710">
        <v>5.0030494996950496</v>
      </c>
      <c r="L51" s="270"/>
      <c r="M51" s="706" t="str">
        <f t="shared" si="0"/>
        <v/>
      </c>
    </row>
    <row r="52" spans="1:13" ht="14.45" customHeight="1" x14ac:dyDescent="0.2">
      <c r="A52" s="711" t="s">
        <v>376</v>
      </c>
      <c r="B52" s="707">
        <v>37</v>
      </c>
      <c r="C52" s="708">
        <v>36.646470000000001</v>
      </c>
      <c r="D52" s="708">
        <v>-0.35352999999999923</v>
      </c>
      <c r="E52" s="709">
        <v>0.9904451351351351</v>
      </c>
      <c r="F52" s="707">
        <v>37.000000099999994</v>
      </c>
      <c r="G52" s="708">
        <v>15.416666708333331</v>
      </c>
      <c r="H52" s="708">
        <v>3.37819</v>
      </c>
      <c r="I52" s="708">
        <v>15.048579999999999</v>
      </c>
      <c r="J52" s="708">
        <v>-0.36808670833333146</v>
      </c>
      <c r="K52" s="710">
        <v>0.40671837727913956</v>
      </c>
      <c r="L52" s="270"/>
      <c r="M52" s="706" t="str">
        <f t="shared" si="0"/>
        <v/>
      </c>
    </row>
    <row r="53" spans="1:13" ht="14.45" customHeight="1" x14ac:dyDescent="0.2">
      <c r="A53" s="711" t="s">
        <v>377</v>
      </c>
      <c r="B53" s="707">
        <v>0</v>
      </c>
      <c r="C53" s="708">
        <v>0</v>
      </c>
      <c r="D53" s="708">
        <v>0</v>
      </c>
      <c r="E53" s="709">
        <v>0</v>
      </c>
      <c r="F53" s="707">
        <v>0</v>
      </c>
      <c r="G53" s="708">
        <v>0</v>
      </c>
      <c r="H53" s="708">
        <v>72.309600000000003</v>
      </c>
      <c r="I53" s="708">
        <v>114.78060000000001</v>
      </c>
      <c r="J53" s="708">
        <v>114.78060000000001</v>
      </c>
      <c r="K53" s="710">
        <v>0</v>
      </c>
      <c r="L53" s="270"/>
      <c r="M53" s="706" t="str">
        <f t="shared" si="0"/>
        <v/>
      </c>
    </row>
    <row r="54" spans="1:13" ht="14.45" customHeight="1" x14ac:dyDescent="0.2">
      <c r="A54" s="711" t="s">
        <v>378</v>
      </c>
      <c r="B54" s="707">
        <v>0</v>
      </c>
      <c r="C54" s="708">
        <v>0</v>
      </c>
      <c r="D54" s="708">
        <v>0</v>
      </c>
      <c r="E54" s="709">
        <v>0</v>
      </c>
      <c r="F54" s="707">
        <v>0</v>
      </c>
      <c r="G54" s="708">
        <v>0</v>
      </c>
      <c r="H54" s="708">
        <v>3.2153</v>
      </c>
      <c r="I54" s="708">
        <v>7.3948</v>
      </c>
      <c r="J54" s="708">
        <v>7.3948</v>
      </c>
      <c r="K54" s="710">
        <v>0</v>
      </c>
      <c r="L54" s="270"/>
      <c r="M54" s="706" t="str">
        <f t="shared" si="0"/>
        <v/>
      </c>
    </row>
    <row r="55" spans="1:13" ht="14.45" customHeight="1" x14ac:dyDescent="0.2">
      <c r="A55" s="711" t="s">
        <v>379</v>
      </c>
      <c r="B55" s="707">
        <v>0</v>
      </c>
      <c r="C55" s="708">
        <v>0.26400000000000001</v>
      </c>
      <c r="D55" s="708">
        <v>0.26400000000000001</v>
      </c>
      <c r="E55" s="709">
        <v>0</v>
      </c>
      <c r="F55" s="707">
        <v>0</v>
      </c>
      <c r="G55" s="708">
        <v>0</v>
      </c>
      <c r="H55" s="708">
        <v>0</v>
      </c>
      <c r="I55" s="708">
        <v>0.26400000000000001</v>
      </c>
      <c r="J55" s="708">
        <v>0.26400000000000001</v>
      </c>
      <c r="K55" s="710">
        <v>0</v>
      </c>
      <c r="L55" s="270"/>
      <c r="M55" s="706" t="str">
        <f t="shared" si="0"/>
        <v>X</v>
      </c>
    </row>
    <row r="56" spans="1:13" ht="14.45" customHeight="1" x14ac:dyDescent="0.2">
      <c r="A56" s="711" t="s">
        <v>380</v>
      </c>
      <c r="B56" s="707">
        <v>0</v>
      </c>
      <c r="C56" s="708">
        <v>0.26400000000000001</v>
      </c>
      <c r="D56" s="708">
        <v>0.26400000000000001</v>
      </c>
      <c r="E56" s="709">
        <v>0</v>
      </c>
      <c r="F56" s="707">
        <v>0</v>
      </c>
      <c r="G56" s="708">
        <v>0</v>
      </c>
      <c r="H56" s="708">
        <v>0</v>
      </c>
      <c r="I56" s="708">
        <v>0.26400000000000001</v>
      </c>
      <c r="J56" s="708">
        <v>0.26400000000000001</v>
      </c>
      <c r="K56" s="710">
        <v>0</v>
      </c>
      <c r="L56" s="270"/>
      <c r="M56" s="706" t="str">
        <f t="shared" si="0"/>
        <v/>
      </c>
    </row>
    <row r="57" spans="1:13" ht="14.45" customHeight="1" x14ac:dyDescent="0.2">
      <c r="A57" s="711" t="s">
        <v>381</v>
      </c>
      <c r="B57" s="707">
        <v>2402.7935699999998</v>
      </c>
      <c r="C57" s="708">
        <v>2393.1469999999999</v>
      </c>
      <c r="D57" s="708">
        <v>-9.6465699999998833</v>
      </c>
      <c r="E57" s="709">
        <v>0.99598526893011463</v>
      </c>
      <c r="F57" s="707">
        <v>2360.9609356999999</v>
      </c>
      <c r="G57" s="708">
        <v>983.73372320833323</v>
      </c>
      <c r="H57" s="708">
        <v>166.184</v>
      </c>
      <c r="I57" s="708">
        <v>1084.925</v>
      </c>
      <c r="J57" s="708">
        <v>101.19127679166672</v>
      </c>
      <c r="K57" s="710">
        <v>0.45952687466992381</v>
      </c>
      <c r="L57" s="270"/>
      <c r="M57" s="706" t="str">
        <f t="shared" si="0"/>
        <v/>
      </c>
    </row>
    <row r="58" spans="1:13" ht="14.45" customHeight="1" x14ac:dyDescent="0.2">
      <c r="A58" s="711" t="s">
        <v>382</v>
      </c>
      <c r="B58" s="707">
        <v>2402.7935699999998</v>
      </c>
      <c r="C58" s="708">
        <v>2393.1469999999999</v>
      </c>
      <c r="D58" s="708">
        <v>-9.6465699999998833</v>
      </c>
      <c r="E58" s="709">
        <v>0.99598526893011463</v>
      </c>
      <c r="F58" s="707">
        <v>2360.9609356999999</v>
      </c>
      <c r="G58" s="708">
        <v>983.73372320833323</v>
      </c>
      <c r="H58" s="708">
        <v>166.184</v>
      </c>
      <c r="I58" s="708">
        <v>1084.925</v>
      </c>
      <c r="J58" s="708">
        <v>101.19127679166672</v>
      </c>
      <c r="K58" s="710">
        <v>0.45952687466992381</v>
      </c>
      <c r="L58" s="270"/>
      <c r="M58" s="706" t="str">
        <f t="shared" si="0"/>
        <v>X</v>
      </c>
    </row>
    <row r="59" spans="1:13" ht="14.45" customHeight="1" x14ac:dyDescent="0.2">
      <c r="A59" s="711" t="s">
        <v>383</v>
      </c>
      <c r="B59" s="707">
        <v>799.56787300000008</v>
      </c>
      <c r="C59" s="708">
        <v>850.39800000000002</v>
      </c>
      <c r="D59" s="708">
        <v>50.830126999999948</v>
      </c>
      <c r="E59" s="709">
        <v>1.0635719977208238</v>
      </c>
      <c r="F59" s="707">
        <v>773.84042949999991</v>
      </c>
      <c r="G59" s="708">
        <v>322.4335122916666</v>
      </c>
      <c r="H59" s="708">
        <v>58.674999999999997</v>
      </c>
      <c r="I59" s="708">
        <v>303.767</v>
      </c>
      <c r="J59" s="708">
        <v>-18.666512291666606</v>
      </c>
      <c r="K59" s="710">
        <v>0.3925447526646707</v>
      </c>
      <c r="L59" s="270"/>
      <c r="M59" s="706" t="str">
        <f t="shared" si="0"/>
        <v/>
      </c>
    </row>
    <row r="60" spans="1:13" ht="14.45" customHeight="1" x14ac:dyDescent="0.2">
      <c r="A60" s="711" t="s">
        <v>384</v>
      </c>
      <c r="B60" s="707">
        <v>258.34932600000002</v>
      </c>
      <c r="C60" s="708">
        <v>247.87799999999999</v>
      </c>
      <c r="D60" s="708">
        <v>-10.471326000000033</v>
      </c>
      <c r="E60" s="709">
        <v>0.95946834403585779</v>
      </c>
      <c r="F60" s="707">
        <v>269.9119298</v>
      </c>
      <c r="G60" s="708">
        <v>112.46330408333334</v>
      </c>
      <c r="H60" s="708">
        <v>20.404</v>
      </c>
      <c r="I60" s="708">
        <v>105.58</v>
      </c>
      <c r="J60" s="708">
        <v>-6.8833040833333428</v>
      </c>
      <c r="K60" s="710">
        <v>0.39116462943387842</v>
      </c>
      <c r="L60" s="270"/>
      <c r="M60" s="706" t="str">
        <f t="shared" si="0"/>
        <v/>
      </c>
    </row>
    <row r="61" spans="1:13" ht="14.45" customHeight="1" x14ac:dyDescent="0.2">
      <c r="A61" s="711" t="s">
        <v>385</v>
      </c>
      <c r="B61" s="707">
        <v>1344.8763710000001</v>
      </c>
      <c r="C61" s="708">
        <v>1294.8710000000001</v>
      </c>
      <c r="D61" s="708">
        <v>-50.005370999999968</v>
      </c>
      <c r="E61" s="709">
        <v>0.96281786781426026</v>
      </c>
      <c r="F61" s="707">
        <v>1317.2085763999999</v>
      </c>
      <c r="G61" s="708">
        <v>548.83690683333327</v>
      </c>
      <c r="H61" s="708">
        <v>87.105000000000004</v>
      </c>
      <c r="I61" s="708">
        <v>675.57799999999997</v>
      </c>
      <c r="J61" s="708">
        <v>126.7410931666667</v>
      </c>
      <c r="K61" s="710">
        <v>0.51288612305151404</v>
      </c>
      <c r="L61" s="270"/>
      <c r="M61" s="706" t="str">
        <f t="shared" si="0"/>
        <v/>
      </c>
    </row>
    <row r="62" spans="1:13" ht="14.45" customHeight="1" x14ac:dyDescent="0.2">
      <c r="A62" s="711" t="s">
        <v>386</v>
      </c>
      <c r="B62" s="707">
        <v>7347.5317480000103</v>
      </c>
      <c r="C62" s="708">
        <v>7165.1774400000004</v>
      </c>
      <c r="D62" s="708">
        <v>-182.35430800000995</v>
      </c>
      <c r="E62" s="709">
        <v>0.97518155562245146</v>
      </c>
      <c r="F62" s="707">
        <v>5622.0887851999996</v>
      </c>
      <c r="G62" s="708">
        <v>2342.5369938333333</v>
      </c>
      <c r="H62" s="708">
        <v>573.54154000000005</v>
      </c>
      <c r="I62" s="708">
        <v>2900.6438199999998</v>
      </c>
      <c r="J62" s="708">
        <v>558.10682616666645</v>
      </c>
      <c r="K62" s="710">
        <v>0.51593703529475876</v>
      </c>
      <c r="L62" s="270"/>
      <c r="M62" s="706" t="str">
        <f t="shared" si="0"/>
        <v/>
      </c>
    </row>
    <row r="63" spans="1:13" ht="14.45" customHeight="1" x14ac:dyDescent="0.2">
      <c r="A63" s="711" t="s">
        <v>387</v>
      </c>
      <c r="B63" s="707">
        <v>503.00481300000001</v>
      </c>
      <c r="C63" s="708">
        <v>320.30265000000003</v>
      </c>
      <c r="D63" s="708">
        <v>-182.70216299999998</v>
      </c>
      <c r="E63" s="709">
        <v>0.6367784993739215</v>
      </c>
      <c r="F63" s="707">
        <v>442.38001350000002</v>
      </c>
      <c r="G63" s="708">
        <v>184.32500562499999</v>
      </c>
      <c r="H63" s="708">
        <v>8.5486500000000003</v>
      </c>
      <c r="I63" s="708">
        <v>31.144419999999997</v>
      </c>
      <c r="J63" s="708">
        <v>-153.18058562499999</v>
      </c>
      <c r="K63" s="710">
        <v>7.0401959965580574E-2</v>
      </c>
      <c r="L63" s="270"/>
      <c r="M63" s="706" t="str">
        <f t="shared" si="0"/>
        <v/>
      </c>
    </row>
    <row r="64" spans="1:13" ht="14.45" customHeight="1" x14ac:dyDescent="0.2">
      <c r="A64" s="711" t="s">
        <v>388</v>
      </c>
      <c r="B64" s="707">
        <v>503.00481300000001</v>
      </c>
      <c r="C64" s="708">
        <v>320.30265000000003</v>
      </c>
      <c r="D64" s="708">
        <v>-182.70216299999998</v>
      </c>
      <c r="E64" s="709">
        <v>0.6367784993739215</v>
      </c>
      <c r="F64" s="707">
        <v>442.38001350000002</v>
      </c>
      <c r="G64" s="708">
        <v>184.32500562499999</v>
      </c>
      <c r="H64" s="708">
        <v>8.5486500000000003</v>
      </c>
      <c r="I64" s="708">
        <v>31.144419999999997</v>
      </c>
      <c r="J64" s="708">
        <v>-153.18058562499999</v>
      </c>
      <c r="K64" s="710">
        <v>7.0401959965580574E-2</v>
      </c>
      <c r="L64" s="270"/>
      <c r="M64" s="706" t="str">
        <f t="shared" si="0"/>
        <v>X</v>
      </c>
    </row>
    <row r="65" spans="1:13" ht="14.45" customHeight="1" x14ac:dyDescent="0.2">
      <c r="A65" s="711" t="s">
        <v>389</v>
      </c>
      <c r="B65" s="707">
        <v>237.55135000000001</v>
      </c>
      <c r="C65" s="708">
        <v>170.9836</v>
      </c>
      <c r="D65" s="708">
        <v>-66.567750000000018</v>
      </c>
      <c r="E65" s="709">
        <v>0.71977532436671054</v>
      </c>
      <c r="F65" s="707">
        <v>175.04799869999999</v>
      </c>
      <c r="G65" s="708">
        <v>72.936666125000002</v>
      </c>
      <c r="H65" s="708">
        <v>0</v>
      </c>
      <c r="I65" s="708">
        <v>0</v>
      </c>
      <c r="J65" s="708">
        <v>-72.936666125000002</v>
      </c>
      <c r="K65" s="710">
        <v>0</v>
      </c>
      <c r="L65" s="270"/>
      <c r="M65" s="706" t="str">
        <f t="shared" si="0"/>
        <v/>
      </c>
    </row>
    <row r="66" spans="1:13" ht="14.45" customHeight="1" x14ac:dyDescent="0.2">
      <c r="A66" s="711" t="s">
        <v>390</v>
      </c>
      <c r="B66" s="707">
        <v>8.6980130000000013</v>
      </c>
      <c r="C66" s="708">
        <v>0</v>
      </c>
      <c r="D66" s="708">
        <v>-8.6980130000000013</v>
      </c>
      <c r="E66" s="709">
        <v>0</v>
      </c>
      <c r="F66" s="707">
        <v>0</v>
      </c>
      <c r="G66" s="708">
        <v>0</v>
      </c>
      <c r="H66" s="708">
        <v>0</v>
      </c>
      <c r="I66" s="708">
        <v>0</v>
      </c>
      <c r="J66" s="708">
        <v>0</v>
      </c>
      <c r="K66" s="710">
        <v>0</v>
      </c>
      <c r="L66" s="270"/>
      <c r="M66" s="706" t="str">
        <f t="shared" si="0"/>
        <v/>
      </c>
    </row>
    <row r="67" spans="1:13" ht="14.45" customHeight="1" x14ac:dyDescent="0.2">
      <c r="A67" s="711" t="s">
        <v>391</v>
      </c>
      <c r="B67" s="707">
        <v>2.26973</v>
      </c>
      <c r="C67" s="708">
        <v>94.585419999999999</v>
      </c>
      <c r="D67" s="708">
        <v>92.315690000000004</v>
      </c>
      <c r="E67" s="709">
        <v>41.672542549113771</v>
      </c>
      <c r="F67" s="707">
        <v>4.0377345</v>
      </c>
      <c r="G67" s="708">
        <v>1.6823893749999999</v>
      </c>
      <c r="H67" s="708">
        <v>0</v>
      </c>
      <c r="I67" s="708">
        <v>0</v>
      </c>
      <c r="J67" s="708">
        <v>-1.6823893749999999</v>
      </c>
      <c r="K67" s="710">
        <v>0</v>
      </c>
      <c r="L67" s="270"/>
      <c r="M67" s="706" t="str">
        <f t="shared" si="0"/>
        <v/>
      </c>
    </row>
    <row r="68" spans="1:13" ht="14.45" customHeight="1" x14ac:dyDescent="0.2">
      <c r="A68" s="711" t="s">
        <v>392</v>
      </c>
      <c r="B68" s="707">
        <v>170.47526099999999</v>
      </c>
      <c r="C68" s="708">
        <v>12.13691</v>
      </c>
      <c r="D68" s="708">
        <v>-158.33835099999999</v>
      </c>
      <c r="E68" s="709">
        <v>7.1194552973876959E-2</v>
      </c>
      <c r="F68" s="707">
        <v>160</v>
      </c>
      <c r="G68" s="708">
        <v>66.666666666666671</v>
      </c>
      <c r="H68" s="708">
        <v>0</v>
      </c>
      <c r="I68" s="708">
        <v>7.7923999999999998</v>
      </c>
      <c r="J68" s="708">
        <v>-58.874266666666671</v>
      </c>
      <c r="K68" s="710">
        <v>4.8702499999999996E-2</v>
      </c>
      <c r="L68" s="270"/>
      <c r="M68" s="706" t="str">
        <f t="shared" si="0"/>
        <v/>
      </c>
    </row>
    <row r="69" spans="1:13" ht="14.45" customHeight="1" x14ac:dyDescent="0.2">
      <c r="A69" s="711" t="s">
        <v>393</v>
      </c>
      <c r="B69" s="707">
        <v>36.836779999999997</v>
      </c>
      <c r="C69" s="708">
        <v>39.735720000000001</v>
      </c>
      <c r="D69" s="708">
        <v>2.8989400000000032</v>
      </c>
      <c r="E69" s="709">
        <v>1.0786968893589506</v>
      </c>
      <c r="F69" s="707">
        <v>35.412924500000003</v>
      </c>
      <c r="G69" s="708">
        <v>14.755385208333333</v>
      </c>
      <c r="H69" s="708">
        <v>1.3648800000000001</v>
      </c>
      <c r="I69" s="708">
        <v>8.3371299999999984</v>
      </c>
      <c r="J69" s="708">
        <v>-6.4182552083333348</v>
      </c>
      <c r="K69" s="710">
        <v>0.23542619305558901</v>
      </c>
      <c r="L69" s="270"/>
      <c r="M69" s="706" t="str">
        <f t="shared" si="0"/>
        <v/>
      </c>
    </row>
    <row r="70" spans="1:13" ht="14.45" customHeight="1" x14ac:dyDescent="0.2">
      <c r="A70" s="711" t="s">
        <v>394</v>
      </c>
      <c r="B70" s="707">
        <v>0</v>
      </c>
      <c r="C70" s="708">
        <v>1.331</v>
      </c>
      <c r="D70" s="708">
        <v>1.331</v>
      </c>
      <c r="E70" s="709">
        <v>0</v>
      </c>
      <c r="F70" s="707">
        <v>7.8813558000000006</v>
      </c>
      <c r="G70" s="708">
        <v>3.28389825</v>
      </c>
      <c r="H70" s="708">
        <v>0</v>
      </c>
      <c r="I70" s="708">
        <v>0</v>
      </c>
      <c r="J70" s="708">
        <v>-3.28389825</v>
      </c>
      <c r="K70" s="710">
        <v>0</v>
      </c>
      <c r="L70" s="270"/>
      <c r="M70" s="70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1" t="s">
        <v>395</v>
      </c>
      <c r="B71" s="707">
        <v>2.4807250000000001</v>
      </c>
      <c r="C71" s="708">
        <v>0</v>
      </c>
      <c r="D71" s="708">
        <v>-2.4807250000000001</v>
      </c>
      <c r="E71" s="709">
        <v>0</v>
      </c>
      <c r="F71" s="707">
        <v>0</v>
      </c>
      <c r="G71" s="708">
        <v>0</v>
      </c>
      <c r="H71" s="708">
        <v>0</v>
      </c>
      <c r="I71" s="708">
        <v>0</v>
      </c>
      <c r="J71" s="708">
        <v>0</v>
      </c>
      <c r="K71" s="710">
        <v>0</v>
      </c>
      <c r="L71" s="270"/>
      <c r="M71" s="706" t="str">
        <f t="shared" si="1"/>
        <v/>
      </c>
    </row>
    <row r="72" spans="1:13" ht="14.45" customHeight="1" x14ac:dyDescent="0.2">
      <c r="A72" s="711" t="s">
        <v>396</v>
      </c>
      <c r="B72" s="707">
        <v>33.747741000000005</v>
      </c>
      <c r="C72" s="708">
        <v>1.53</v>
      </c>
      <c r="D72" s="708">
        <v>-32.217741000000004</v>
      </c>
      <c r="E72" s="709">
        <v>4.5336367847554591E-2</v>
      </c>
      <c r="F72" s="707">
        <v>60</v>
      </c>
      <c r="G72" s="708">
        <v>25</v>
      </c>
      <c r="H72" s="708">
        <v>0</v>
      </c>
      <c r="I72" s="708">
        <v>0</v>
      </c>
      <c r="J72" s="708">
        <v>-25</v>
      </c>
      <c r="K72" s="710">
        <v>0</v>
      </c>
      <c r="L72" s="270"/>
      <c r="M72" s="706" t="str">
        <f t="shared" si="1"/>
        <v/>
      </c>
    </row>
    <row r="73" spans="1:13" ht="14.45" customHeight="1" x14ac:dyDescent="0.2">
      <c r="A73" s="711" t="s">
        <v>397</v>
      </c>
      <c r="B73" s="707">
        <v>10.945212999999999</v>
      </c>
      <c r="C73" s="708">
        <v>0</v>
      </c>
      <c r="D73" s="708">
        <v>-10.945212999999999</v>
      </c>
      <c r="E73" s="709">
        <v>0</v>
      </c>
      <c r="F73" s="707">
        <v>0</v>
      </c>
      <c r="G73" s="708">
        <v>0</v>
      </c>
      <c r="H73" s="708">
        <v>7.1837700000000009</v>
      </c>
      <c r="I73" s="708">
        <v>15.014889999999999</v>
      </c>
      <c r="J73" s="708">
        <v>15.014889999999999</v>
      </c>
      <c r="K73" s="710">
        <v>0</v>
      </c>
      <c r="L73" s="270"/>
      <c r="M73" s="706" t="str">
        <f t="shared" si="1"/>
        <v/>
      </c>
    </row>
    <row r="74" spans="1:13" ht="14.45" customHeight="1" x14ac:dyDescent="0.2">
      <c r="A74" s="711" t="s">
        <v>398</v>
      </c>
      <c r="B74" s="707">
        <v>0</v>
      </c>
      <c r="C74" s="708">
        <v>52.944000000000003</v>
      </c>
      <c r="D74" s="708">
        <v>52.944000000000003</v>
      </c>
      <c r="E74" s="709">
        <v>0</v>
      </c>
      <c r="F74" s="707">
        <v>0</v>
      </c>
      <c r="G74" s="708">
        <v>0</v>
      </c>
      <c r="H74" s="708">
        <v>-14.581</v>
      </c>
      <c r="I74" s="708">
        <v>9.1649999999999991</v>
      </c>
      <c r="J74" s="708">
        <v>9.1649999999999991</v>
      </c>
      <c r="K74" s="710">
        <v>0</v>
      </c>
      <c r="L74" s="270"/>
      <c r="M74" s="706" t="str">
        <f t="shared" si="1"/>
        <v/>
      </c>
    </row>
    <row r="75" spans="1:13" ht="14.45" customHeight="1" x14ac:dyDescent="0.2">
      <c r="A75" s="711" t="s">
        <v>399</v>
      </c>
      <c r="B75" s="707">
        <v>0</v>
      </c>
      <c r="C75" s="708">
        <v>49.944000000000003</v>
      </c>
      <c r="D75" s="708">
        <v>49.944000000000003</v>
      </c>
      <c r="E75" s="709">
        <v>0</v>
      </c>
      <c r="F75" s="707">
        <v>0</v>
      </c>
      <c r="G75" s="708">
        <v>0</v>
      </c>
      <c r="H75" s="708">
        <v>0</v>
      </c>
      <c r="I75" s="708">
        <v>9.1649999999999991</v>
      </c>
      <c r="J75" s="708">
        <v>9.1649999999999991</v>
      </c>
      <c r="K75" s="710">
        <v>0</v>
      </c>
      <c r="L75" s="270"/>
      <c r="M75" s="706" t="str">
        <f t="shared" si="1"/>
        <v>X</v>
      </c>
    </row>
    <row r="76" spans="1:13" ht="14.45" customHeight="1" x14ac:dyDescent="0.2">
      <c r="A76" s="711" t="s">
        <v>400</v>
      </c>
      <c r="B76" s="707">
        <v>0</v>
      </c>
      <c r="C76" s="708">
        <v>14.279</v>
      </c>
      <c r="D76" s="708">
        <v>14.279</v>
      </c>
      <c r="E76" s="709">
        <v>0</v>
      </c>
      <c r="F76" s="707">
        <v>0</v>
      </c>
      <c r="G76" s="708">
        <v>0</v>
      </c>
      <c r="H76" s="708">
        <v>0</v>
      </c>
      <c r="I76" s="708">
        <v>1.5649999999999999</v>
      </c>
      <c r="J76" s="708">
        <v>1.5649999999999999</v>
      </c>
      <c r="K76" s="710">
        <v>0</v>
      </c>
      <c r="L76" s="270"/>
      <c r="M76" s="706" t="str">
        <f t="shared" si="1"/>
        <v/>
      </c>
    </row>
    <row r="77" spans="1:13" ht="14.45" customHeight="1" x14ac:dyDescent="0.2">
      <c r="A77" s="711" t="s">
        <v>401</v>
      </c>
      <c r="B77" s="707">
        <v>0</v>
      </c>
      <c r="C77" s="708">
        <v>35.664999999999999</v>
      </c>
      <c r="D77" s="708">
        <v>35.664999999999999</v>
      </c>
      <c r="E77" s="709">
        <v>0</v>
      </c>
      <c r="F77" s="707">
        <v>0</v>
      </c>
      <c r="G77" s="708">
        <v>0</v>
      </c>
      <c r="H77" s="708">
        <v>0</v>
      </c>
      <c r="I77" s="708">
        <v>7.6</v>
      </c>
      <c r="J77" s="708">
        <v>7.6</v>
      </c>
      <c r="K77" s="710">
        <v>0</v>
      </c>
      <c r="L77" s="270"/>
      <c r="M77" s="706" t="str">
        <f t="shared" si="1"/>
        <v/>
      </c>
    </row>
    <row r="78" spans="1:13" ht="14.45" customHeight="1" x14ac:dyDescent="0.2">
      <c r="A78" s="711" t="s">
        <v>402</v>
      </c>
      <c r="B78" s="707">
        <v>0</v>
      </c>
      <c r="C78" s="708">
        <v>3</v>
      </c>
      <c r="D78" s="708">
        <v>3</v>
      </c>
      <c r="E78" s="709">
        <v>0</v>
      </c>
      <c r="F78" s="707">
        <v>0</v>
      </c>
      <c r="G78" s="708">
        <v>0</v>
      </c>
      <c r="H78" s="708">
        <v>-14.581</v>
      </c>
      <c r="I78" s="708">
        <v>0</v>
      </c>
      <c r="J78" s="708">
        <v>0</v>
      </c>
      <c r="K78" s="710">
        <v>0</v>
      </c>
      <c r="L78" s="270"/>
      <c r="M78" s="706" t="str">
        <f t="shared" si="1"/>
        <v>X</v>
      </c>
    </row>
    <row r="79" spans="1:13" ht="14.45" customHeight="1" x14ac:dyDescent="0.2">
      <c r="A79" s="711" t="s">
        <v>403</v>
      </c>
      <c r="B79" s="707">
        <v>0</v>
      </c>
      <c r="C79" s="708">
        <v>3</v>
      </c>
      <c r="D79" s="708">
        <v>3</v>
      </c>
      <c r="E79" s="709">
        <v>0</v>
      </c>
      <c r="F79" s="707">
        <v>0</v>
      </c>
      <c r="G79" s="708">
        <v>0</v>
      </c>
      <c r="H79" s="708">
        <v>-14.581</v>
      </c>
      <c r="I79" s="708">
        <v>0</v>
      </c>
      <c r="J79" s="708">
        <v>0</v>
      </c>
      <c r="K79" s="710">
        <v>0</v>
      </c>
      <c r="L79" s="270"/>
      <c r="M79" s="706" t="str">
        <f t="shared" si="1"/>
        <v/>
      </c>
    </row>
    <row r="80" spans="1:13" ht="14.45" customHeight="1" x14ac:dyDescent="0.2">
      <c r="A80" s="711" t="s">
        <v>404</v>
      </c>
      <c r="B80" s="707">
        <v>6844.5269350000099</v>
      </c>
      <c r="C80" s="708">
        <v>6791.9307900000003</v>
      </c>
      <c r="D80" s="708">
        <v>-52.596145000009528</v>
      </c>
      <c r="E80" s="709">
        <v>0.99231559090942356</v>
      </c>
      <c r="F80" s="707">
        <v>5179.7087717000004</v>
      </c>
      <c r="G80" s="708">
        <v>2158.2119882083334</v>
      </c>
      <c r="H80" s="708">
        <v>579.57389000000001</v>
      </c>
      <c r="I80" s="708">
        <v>2860.3343999999997</v>
      </c>
      <c r="J80" s="708">
        <v>702.12241179166631</v>
      </c>
      <c r="K80" s="710">
        <v>0.552219154796463</v>
      </c>
      <c r="L80" s="270"/>
      <c r="M80" s="706" t="str">
        <f t="shared" si="1"/>
        <v/>
      </c>
    </row>
    <row r="81" spans="1:13" ht="14.45" customHeight="1" x14ac:dyDescent="0.2">
      <c r="A81" s="711" t="s">
        <v>405</v>
      </c>
      <c r="B81" s="707">
        <v>86.350048000000001</v>
      </c>
      <c r="C81" s="708">
        <v>88.290039999999991</v>
      </c>
      <c r="D81" s="708">
        <v>1.9399919999999895</v>
      </c>
      <c r="E81" s="709">
        <v>1.0224666001343738</v>
      </c>
      <c r="F81" s="707">
        <v>91.571440700000011</v>
      </c>
      <c r="G81" s="708">
        <v>38.15476695833334</v>
      </c>
      <c r="H81" s="708">
        <v>6.98508</v>
      </c>
      <c r="I81" s="708">
        <v>34.245489999999997</v>
      </c>
      <c r="J81" s="708">
        <v>-3.9092769583333435</v>
      </c>
      <c r="K81" s="710">
        <v>0.37397566029557938</v>
      </c>
      <c r="L81" s="270"/>
      <c r="M81" s="706" t="str">
        <f t="shared" si="1"/>
        <v>X</v>
      </c>
    </row>
    <row r="82" spans="1:13" ht="14.45" customHeight="1" x14ac:dyDescent="0.2">
      <c r="A82" s="711" t="s">
        <v>406</v>
      </c>
      <c r="B82" s="707">
        <v>59.927673000000006</v>
      </c>
      <c r="C82" s="708">
        <v>58.421300000000002</v>
      </c>
      <c r="D82" s="708">
        <v>-1.5063730000000035</v>
      </c>
      <c r="E82" s="709">
        <v>0.97486348251833499</v>
      </c>
      <c r="F82" s="707">
        <v>59.220021699999997</v>
      </c>
      <c r="G82" s="708">
        <v>24.675009041666666</v>
      </c>
      <c r="H82" s="708">
        <v>4.032</v>
      </c>
      <c r="I82" s="708">
        <v>19.245999999999999</v>
      </c>
      <c r="J82" s="708">
        <v>-5.4290090416666672</v>
      </c>
      <c r="K82" s="710">
        <v>0.32499143781975343</v>
      </c>
      <c r="L82" s="270"/>
      <c r="M82" s="706" t="str">
        <f t="shared" si="1"/>
        <v/>
      </c>
    </row>
    <row r="83" spans="1:13" ht="14.45" customHeight="1" x14ac:dyDescent="0.2">
      <c r="A83" s="711" t="s">
        <v>407</v>
      </c>
      <c r="B83" s="707">
        <v>26.422374999999999</v>
      </c>
      <c r="C83" s="708">
        <v>29.868740000000003</v>
      </c>
      <c r="D83" s="708">
        <v>3.4463650000000037</v>
      </c>
      <c r="E83" s="709">
        <v>1.1304335813869875</v>
      </c>
      <c r="F83" s="707">
        <v>32.351419</v>
      </c>
      <c r="G83" s="708">
        <v>13.479757916666665</v>
      </c>
      <c r="H83" s="708">
        <v>2.9530799999999999</v>
      </c>
      <c r="I83" s="708">
        <v>14.99949</v>
      </c>
      <c r="J83" s="708">
        <v>1.5197320833333343</v>
      </c>
      <c r="K83" s="710">
        <v>0.46364241395408345</v>
      </c>
      <c r="L83" s="270"/>
      <c r="M83" s="706" t="str">
        <f t="shared" si="1"/>
        <v/>
      </c>
    </row>
    <row r="84" spans="1:13" ht="14.45" customHeight="1" x14ac:dyDescent="0.2">
      <c r="A84" s="711" t="s">
        <v>408</v>
      </c>
      <c r="B84" s="707">
        <v>23.768751000000002</v>
      </c>
      <c r="C84" s="708">
        <v>23.937799999999999</v>
      </c>
      <c r="D84" s="708">
        <v>0.16904899999999756</v>
      </c>
      <c r="E84" s="709">
        <v>1.0071122374078469</v>
      </c>
      <c r="F84" s="707">
        <v>25.774589899999999</v>
      </c>
      <c r="G84" s="708">
        <v>10.739412458333334</v>
      </c>
      <c r="H84" s="708">
        <v>0</v>
      </c>
      <c r="I84" s="708">
        <v>12.666</v>
      </c>
      <c r="J84" s="708">
        <v>1.9265875416666667</v>
      </c>
      <c r="K84" s="710">
        <v>0.49141422032868121</v>
      </c>
      <c r="L84" s="270"/>
      <c r="M84" s="706" t="str">
        <f t="shared" si="1"/>
        <v>X</v>
      </c>
    </row>
    <row r="85" spans="1:13" ht="14.45" customHeight="1" x14ac:dyDescent="0.2">
      <c r="A85" s="711" t="s">
        <v>409</v>
      </c>
      <c r="B85" s="707">
        <v>20.000004000000001</v>
      </c>
      <c r="C85" s="708">
        <v>20.25</v>
      </c>
      <c r="D85" s="708">
        <v>0.24999599999999944</v>
      </c>
      <c r="E85" s="709">
        <v>1.0124997975000405</v>
      </c>
      <c r="F85" s="707">
        <v>21.87</v>
      </c>
      <c r="G85" s="708">
        <v>9.1125000000000007</v>
      </c>
      <c r="H85" s="708">
        <v>0</v>
      </c>
      <c r="I85" s="708">
        <v>10.125</v>
      </c>
      <c r="J85" s="708">
        <v>1.0124999999999993</v>
      </c>
      <c r="K85" s="710">
        <v>0.46296296296296297</v>
      </c>
      <c r="L85" s="270"/>
      <c r="M85" s="706" t="str">
        <f t="shared" si="1"/>
        <v/>
      </c>
    </row>
    <row r="86" spans="1:13" ht="14.45" customHeight="1" x14ac:dyDescent="0.2">
      <c r="A86" s="711" t="s">
        <v>410</v>
      </c>
      <c r="B86" s="707">
        <v>3.7687469999999998</v>
      </c>
      <c r="C86" s="708">
        <v>3.6878000000000002</v>
      </c>
      <c r="D86" s="708">
        <v>-8.0946999999999658E-2</v>
      </c>
      <c r="E86" s="709">
        <v>0.97852150860750275</v>
      </c>
      <c r="F86" s="707">
        <v>3.9045898999999999</v>
      </c>
      <c r="G86" s="708">
        <v>1.6269124583333334</v>
      </c>
      <c r="H86" s="708">
        <v>0</v>
      </c>
      <c r="I86" s="708">
        <v>2.5409999999999999</v>
      </c>
      <c r="J86" s="708">
        <v>0.9140875416666665</v>
      </c>
      <c r="K86" s="710">
        <v>0.65077256897068758</v>
      </c>
      <c r="L86" s="270"/>
      <c r="M86" s="706" t="str">
        <f t="shared" si="1"/>
        <v/>
      </c>
    </row>
    <row r="87" spans="1:13" ht="14.45" customHeight="1" x14ac:dyDescent="0.2">
      <c r="A87" s="711" t="s">
        <v>411</v>
      </c>
      <c r="B87" s="707">
        <v>633.52599299999997</v>
      </c>
      <c r="C87" s="708">
        <v>821.43101000000104</v>
      </c>
      <c r="D87" s="708">
        <v>187.90501700000107</v>
      </c>
      <c r="E87" s="709">
        <v>1.2966019059615776</v>
      </c>
      <c r="F87" s="707">
        <v>1039.2937745000002</v>
      </c>
      <c r="G87" s="708">
        <v>433.03907270833344</v>
      </c>
      <c r="H87" s="708">
        <v>80.968009999999992</v>
      </c>
      <c r="I87" s="708">
        <v>387.28935999999999</v>
      </c>
      <c r="J87" s="708">
        <v>-45.749712708333448</v>
      </c>
      <c r="K87" s="710">
        <v>0.3726466659403625</v>
      </c>
      <c r="L87" s="270"/>
      <c r="M87" s="706" t="str">
        <f t="shared" si="1"/>
        <v>X</v>
      </c>
    </row>
    <row r="88" spans="1:13" ht="14.45" customHeight="1" x14ac:dyDescent="0.2">
      <c r="A88" s="711" t="s">
        <v>412</v>
      </c>
      <c r="B88" s="707">
        <v>542.34273600000006</v>
      </c>
      <c r="C88" s="708">
        <v>523.26030000000003</v>
      </c>
      <c r="D88" s="708">
        <v>-19.08243600000003</v>
      </c>
      <c r="E88" s="709">
        <v>0.96481480301415889</v>
      </c>
      <c r="F88" s="707">
        <v>616.26584230000003</v>
      </c>
      <c r="G88" s="708">
        <v>256.77743429166668</v>
      </c>
      <c r="H88" s="708">
        <v>51.543109999999999</v>
      </c>
      <c r="I88" s="708">
        <v>241.56366</v>
      </c>
      <c r="J88" s="708">
        <v>-15.213774291666681</v>
      </c>
      <c r="K88" s="710">
        <v>0.39197963511728451</v>
      </c>
      <c r="L88" s="270"/>
      <c r="M88" s="706" t="str">
        <f t="shared" si="1"/>
        <v/>
      </c>
    </row>
    <row r="89" spans="1:13" ht="14.45" customHeight="1" x14ac:dyDescent="0.2">
      <c r="A89" s="711" t="s">
        <v>413</v>
      </c>
      <c r="B89" s="707">
        <v>0</v>
      </c>
      <c r="C89" s="708">
        <v>26.154349999999997</v>
      </c>
      <c r="D89" s="708">
        <v>26.154349999999997</v>
      </c>
      <c r="E89" s="709">
        <v>0</v>
      </c>
      <c r="F89" s="707">
        <v>16.0085634</v>
      </c>
      <c r="G89" s="708">
        <v>6.6702347500000005</v>
      </c>
      <c r="H89" s="708">
        <v>1.3790100000000001</v>
      </c>
      <c r="I89" s="708">
        <v>4.4986499999999996</v>
      </c>
      <c r="J89" s="708">
        <v>-2.171584750000001</v>
      </c>
      <c r="K89" s="710">
        <v>0.28101522214042013</v>
      </c>
      <c r="L89" s="270"/>
      <c r="M89" s="706" t="str">
        <f t="shared" si="1"/>
        <v/>
      </c>
    </row>
    <row r="90" spans="1:13" ht="14.45" customHeight="1" x14ac:dyDescent="0.2">
      <c r="A90" s="711" t="s">
        <v>414</v>
      </c>
      <c r="B90" s="707">
        <v>91.183256999999998</v>
      </c>
      <c r="C90" s="708">
        <v>92.725259999999992</v>
      </c>
      <c r="D90" s="708">
        <v>1.542002999999994</v>
      </c>
      <c r="E90" s="709">
        <v>1.0169110322523354</v>
      </c>
      <c r="F90" s="707">
        <v>93.314368000000002</v>
      </c>
      <c r="G90" s="708">
        <v>38.880986666666665</v>
      </c>
      <c r="H90" s="708">
        <v>6.79854</v>
      </c>
      <c r="I90" s="708">
        <v>36.268620000000006</v>
      </c>
      <c r="J90" s="708">
        <v>-2.6123666666666594</v>
      </c>
      <c r="K90" s="710">
        <v>0.38867133515816132</v>
      </c>
      <c r="L90" s="270"/>
      <c r="M90" s="706" t="str">
        <f t="shared" si="1"/>
        <v/>
      </c>
    </row>
    <row r="91" spans="1:13" ht="14.45" customHeight="1" x14ac:dyDescent="0.2">
      <c r="A91" s="711" t="s">
        <v>415</v>
      </c>
      <c r="B91" s="707">
        <v>0</v>
      </c>
      <c r="C91" s="708">
        <v>179.2911</v>
      </c>
      <c r="D91" s="708">
        <v>179.2911</v>
      </c>
      <c r="E91" s="709">
        <v>0</v>
      </c>
      <c r="F91" s="707">
        <v>313.70500079999999</v>
      </c>
      <c r="G91" s="708">
        <v>130.71041700000001</v>
      </c>
      <c r="H91" s="708">
        <v>21.247349999999997</v>
      </c>
      <c r="I91" s="708">
        <v>104.95842999999999</v>
      </c>
      <c r="J91" s="708">
        <v>-25.751987000000014</v>
      </c>
      <c r="K91" s="710">
        <v>0.33457684682213712</v>
      </c>
      <c r="L91" s="270"/>
      <c r="M91" s="706" t="str">
        <f t="shared" si="1"/>
        <v/>
      </c>
    </row>
    <row r="92" spans="1:13" ht="14.45" customHeight="1" x14ac:dyDescent="0.2">
      <c r="A92" s="711" t="s">
        <v>416</v>
      </c>
      <c r="B92" s="707">
        <v>6065.8821390000003</v>
      </c>
      <c r="C92" s="708">
        <v>5833.3459400000002</v>
      </c>
      <c r="D92" s="708">
        <v>-232.53619900000012</v>
      </c>
      <c r="E92" s="709">
        <v>0.96166489989890647</v>
      </c>
      <c r="F92" s="707">
        <v>3951.4605791000004</v>
      </c>
      <c r="G92" s="708">
        <v>1646.4419079583333</v>
      </c>
      <c r="H92" s="708">
        <v>491.62079999999997</v>
      </c>
      <c r="I92" s="708">
        <v>2426.13355</v>
      </c>
      <c r="J92" s="708">
        <v>779.69164204166668</v>
      </c>
      <c r="K92" s="710">
        <v>0.61398399438229634</v>
      </c>
      <c r="L92" s="270"/>
      <c r="M92" s="706" t="str">
        <f t="shared" si="1"/>
        <v>X</v>
      </c>
    </row>
    <row r="93" spans="1:13" ht="14.45" customHeight="1" x14ac:dyDescent="0.2">
      <c r="A93" s="711" t="s">
        <v>417</v>
      </c>
      <c r="B93" s="707">
        <v>19.807080000000003</v>
      </c>
      <c r="C93" s="708">
        <v>0</v>
      </c>
      <c r="D93" s="708">
        <v>-19.807080000000003</v>
      </c>
      <c r="E93" s="709">
        <v>0</v>
      </c>
      <c r="F93" s="707">
        <v>0</v>
      </c>
      <c r="G93" s="708">
        <v>0</v>
      </c>
      <c r="H93" s="708">
        <v>0</v>
      </c>
      <c r="I93" s="708">
        <v>0</v>
      </c>
      <c r="J93" s="708">
        <v>0</v>
      </c>
      <c r="K93" s="710">
        <v>0</v>
      </c>
      <c r="L93" s="270"/>
      <c r="M93" s="706" t="str">
        <f t="shared" si="1"/>
        <v/>
      </c>
    </row>
    <row r="94" spans="1:13" ht="14.45" customHeight="1" x14ac:dyDescent="0.2">
      <c r="A94" s="711" t="s">
        <v>418</v>
      </c>
      <c r="B94" s="707">
        <v>115.16140700000001</v>
      </c>
      <c r="C94" s="708">
        <v>178.45542</v>
      </c>
      <c r="D94" s="708">
        <v>63.294012999999993</v>
      </c>
      <c r="E94" s="709">
        <v>1.5496113207439361</v>
      </c>
      <c r="F94" s="707">
        <v>159.59370000000001</v>
      </c>
      <c r="G94" s="708">
        <v>66.497375000000005</v>
      </c>
      <c r="H94" s="708">
        <v>24.405840000000001</v>
      </c>
      <c r="I94" s="708">
        <v>70.782830000000004</v>
      </c>
      <c r="J94" s="708">
        <v>4.2854549999999989</v>
      </c>
      <c r="K94" s="710">
        <v>0.4435189484296686</v>
      </c>
      <c r="L94" s="270"/>
      <c r="M94" s="706" t="str">
        <f t="shared" si="1"/>
        <v/>
      </c>
    </row>
    <row r="95" spans="1:13" ht="14.45" customHeight="1" x14ac:dyDescent="0.2">
      <c r="A95" s="711" t="s">
        <v>419</v>
      </c>
      <c r="B95" s="707">
        <v>6</v>
      </c>
      <c r="C95" s="708">
        <v>3.9242300000000001</v>
      </c>
      <c r="D95" s="708">
        <v>-2.0757699999999999</v>
      </c>
      <c r="E95" s="709">
        <v>0.65403833333333339</v>
      </c>
      <c r="F95" s="707">
        <v>6</v>
      </c>
      <c r="G95" s="708">
        <v>2.5</v>
      </c>
      <c r="H95" s="708">
        <v>0.87112000000000001</v>
      </c>
      <c r="I95" s="708">
        <v>0.87112000000000001</v>
      </c>
      <c r="J95" s="708">
        <v>-1.6288800000000001</v>
      </c>
      <c r="K95" s="710">
        <v>0.14518666666666666</v>
      </c>
      <c r="L95" s="270"/>
      <c r="M95" s="706" t="str">
        <f t="shared" si="1"/>
        <v/>
      </c>
    </row>
    <row r="96" spans="1:13" ht="14.45" customHeight="1" x14ac:dyDescent="0.2">
      <c r="A96" s="711" t="s">
        <v>420</v>
      </c>
      <c r="B96" s="707">
        <v>405.50886300000002</v>
      </c>
      <c r="C96" s="708">
        <v>283.38427000000001</v>
      </c>
      <c r="D96" s="708">
        <v>-122.124593</v>
      </c>
      <c r="E96" s="709">
        <v>0.69883619288488896</v>
      </c>
      <c r="F96" s="707">
        <v>296.43167200000005</v>
      </c>
      <c r="G96" s="708">
        <v>123.51319666666669</v>
      </c>
      <c r="H96" s="708">
        <v>0</v>
      </c>
      <c r="I96" s="708">
        <v>22.349</v>
      </c>
      <c r="J96" s="708">
        <v>-101.16419666666668</v>
      </c>
      <c r="K96" s="710">
        <v>7.5393428270377247E-2</v>
      </c>
      <c r="L96" s="270"/>
      <c r="M96" s="706" t="str">
        <f t="shared" si="1"/>
        <v/>
      </c>
    </row>
    <row r="97" spans="1:13" ht="14.45" customHeight="1" x14ac:dyDescent="0.2">
      <c r="A97" s="711" t="s">
        <v>421</v>
      </c>
      <c r="B97" s="707">
        <v>5519.4047890000002</v>
      </c>
      <c r="C97" s="708">
        <v>5256.8799000000008</v>
      </c>
      <c r="D97" s="708">
        <v>-262.52488899999935</v>
      </c>
      <c r="E97" s="709">
        <v>0.9524360145638886</v>
      </c>
      <c r="F97" s="707">
        <v>3451.2099996000002</v>
      </c>
      <c r="G97" s="708">
        <v>1438.0041665000001</v>
      </c>
      <c r="H97" s="708">
        <v>466.34384</v>
      </c>
      <c r="I97" s="708">
        <v>2330.0493999999999</v>
      </c>
      <c r="J97" s="708">
        <v>892.04523349999977</v>
      </c>
      <c r="K97" s="710">
        <v>0.67513984958030826</v>
      </c>
      <c r="L97" s="270"/>
      <c r="M97" s="706" t="str">
        <f t="shared" si="1"/>
        <v/>
      </c>
    </row>
    <row r="98" spans="1:13" ht="14.45" customHeight="1" x14ac:dyDescent="0.2">
      <c r="A98" s="711" t="s">
        <v>422</v>
      </c>
      <c r="B98" s="707">
        <v>0</v>
      </c>
      <c r="C98" s="708">
        <v>1.331</v>
      </c>
      <c r="D98" s="708">
        <v>1.331</v>
      </c>
      <c r="E98" s="709">
        <v>0</v>
      </c>
      <c r="F98" s="707">
        <v>0.99520750000000002</v>
      </c>
      <c r="G98" s="708">
        <v>0.41466979166666668</v>
      </c>
      <c r="H98" s="708">
        <v>0</v>
      </c>
      <c r="I98" s="708">
        <v>2.0811999999999999</v>
      </c>
      <c r="J98" s="708">
        <v>1.6665302083333333</v>
      </c>
      <c r="K98" s="710">
        <v>2.0912221823087145</v>
      </c>
      <c r="L98" s="270"/>
      <c r="M98" s="706" t="str">
        <f t="shared" si="1"/>
        <v/>
      </c>
    </row>
    <row r="99" spans="1:13" ht="14.45" customHeight="1" x14ac:dyDescent="0.2">
      <c r="A99" s="711" t="s">
        <v>423</v>
      </c>
      <c r="B99" s="707">
        <v>0</v>
      </c>
      <c r="C99" s="708">
        <v>98.783619999999999</v>
      </c>
      <c r="D99" s="708">
        <v>98.783619999999999</v>
      </c>
      <c r="E99" s="709">
        <v>0</v>
      </c>
      <c r="F99" s="707">
        <v>27.230000400000002</v>
      </c>
      <c r="G99" s="708">
        <v>11.345833499999999</v>
      </c>
      <c r="H99" s="708">
        <v>0</v>
      </c>
      <c r="I99" s="708">
        <v>0</v>
      </c>
      <c r="J99" s="708">
        <v>-11.345833499999999</v>
      </c>
      <c r="K99" s="710">
        <v>0</v>
      </c>
      <c r="L99" s="270"/>
      <c r="M99" s="706" t="str">
        <f t="shared" si="1"/>
        <v/>
      </c>
    </row>
    <row r="100" spans="1:13" ht="14.45" customHeight="1" x14ac:dyDescent="0.2">
      <c r="A100" s="711" t="s">
        <v>424</v>
      </c>
      <c r="B100" s="707">
        <v>0</v>
      </c>
      <c r="C100" s="708">
        <v>10.5875</v>
      </c>
      <c r="D100" s="708">
        <v>10.5875</v>
      </c>
      <c r="E100" s="709">
        <v>0</v>
      </c>
      <c r="F100" s="707">
        <v>9.9999995999999989</v>
      </c>
      <c r="G100" s="708">
        <v>4.1666664999999998</v>
      </c>
      <c r="H100" s="708">
        <v>0</v>
      </c>
      <c r="I100" s="708">
        <v>0</v>
      </c>
      <c r="J100" s="708">
        <v>-4.1666664999999998</v>
      </c>
      <c r="K100" s="710">
        <v>0</v>
      </c>
      <c r="L100" s="270"/>
      <c r="M100" s="706" t="str">
        <f t="shared" si="1"/>
        <v/>
      </c>
    </row>
    <row r="101" spans="1:13" ht="14.45" customHeight="1" x14ac:dyDescent="0.2">
      <c r="A101" s="711" t="s">
        <v>425</v>
      </c>
      <c r="B101" s="707">
        <v>35.000004000000004</v>
      </c>
      <c r="C101" s="708">
        <v>24.925999999999998</v>
      </c>
      <c r="D101" s="708">
        <v>-10.074004000000006</v>
      </c>
      <c r="E101" s="709">
        <v>0.7121713471804173</v>
      </c>
      <c r="F101" s="707">
        <v>71.608387499999992</v>
      </c>
      <c r="G101" s="708">
        <v>29.836828124999997</v>
      </c>
      <c r="H101" s="708">
        <v>0</v>
      </c>
      <c r="I101" s="708">
        <v>0</v>
      </c>
      <c r="J101" s="708">
        <v>-29.836828124999997</v>
      </c>
      <c r="K101" s="710">
        <v>0</v>
      </c>
      <c r="L101" s="270"/>
      <c r="M101" s="706" t="str">
        <f t="shared" si="1"/>
        <v>X</v>
      </c>
    </row>
    <row r="102" spans="1:13" ht="14.45" customHeight="1" x14ac:dyDescent="0.2">
      <c r="A102" s="711" t="s">
        <v>426</v>
      </c>
      <c r="B102" s="707">
        <v>35.000004000000004</v>
      </c>
      <c r="C102" s="708">
        <v>24.925999999999998</v>
      </c>
      <c r="D102" s="708">
        <v>-10.074004000000006</v>
      </c>
      <c r="E102" s="709">
        <v>0.7121713471804173</v>
      </c>
      <c r="F102" s="707">
        <v>71.608387499999992</v>
      </c>
      <c r="G102" s="708">
        <v>29.836828124999997</v>
      </c>
      <c r="H102" s="708">
        <v>0</v>
      </c>
      <c r="I102" s="708">
        <v>0</v>
      </c>
      <c r="J102" s="708">
        <v>-29.836828124999997</v>
      </c>
      <c r="K102" s="710">
        <v>0</v>
      </c>
      <c r="L102" s="270"/>
      <c r="M102" s="706" t="str">
        <f t="shared" si="1"/>
        <v/>
      </c>
    </row>
    <row r="103" spans="1:13" ht="14.45" customHeight="1" x14ac:dyDescent="0.2">
      <c r="A103" s="711" t="s">
        <v>427</v>
      </c>
      <c r="B103" s="707">
        <v>33227.669933999998</v>
      </c>
      <c r="C103" s="708">
        <v>35647.44771</v>
      </c>
      <c r="D103" s="708">
        <v>2419.7777760000026</v>
      </c>
      <c r="E103" s="709">
        <v>1.0728241787885338</v>
      </c>
      <c r="F103" s="707">
        <v>37680.037357000001</v>
      </c>
      <c r="G103" s="708">
        <v>15700.015565416668</v>
      </c>
      <c r="H103" s="708">
        <v>2596.71848</v>
      </c>
      <c r="I103" s="708">
        <v>12800.819320000001</v>
      </c>
      <c r="J103" s="708">
        <v>-2899.1962454166678</v>
      </c>
      <c r="K103" s="710">
        <v>0.33972416743429612</v>
      </c>
      <c r="L103" s="270"/>
      <c r="M103" s="706" t="str">
        <f t="shared" si="1"/>
        <v/>
      </c>
    </row>
    <row r="104" spans="1:13" ht="14.45" customHeight="1" x14ac:dyDescent="0.2">
      <c r="A104" s="711" t="s">
        <v>428</v>
      </c>
      <c r="B104" s="707">
        <v>23849.41</v>
      </c>
      <c r="C104" s="708">
        <v>26264.282999999999</v>
      </c>
      <c r="D104" s="708">
        <v>2414.8729999999996</v>
      </c>
      <c r="E104" s="709">
        <v>1.1012550415293292</v>
      </c>
      <c r="F104" s="707">
        <v>27673.816099</v>
      </c>
      <c r="G104" s="708">
        <v>11530.756707916666</v>
      </c>
      <c r="H104" s="708">
        <v>1913.692</v>
      </c>
      <c r="I104" s="708">
        <v>9469.6090000000004</v>
      </c>
      <c r="J104" s="708">
        <v>-2061.1477079166652</v>
      </c>
      <c r="K104" s="710">
        <v>0.3421865985566836</v>
      </c>
      <c r="L104" s="270"/>
      <c r="M104" s="706" t="str">
        <f t="shared" si="1"/>
        <v/>
      </c>
    </row>
    <row r="105" spans="1:13" ht="14.45" customHeight="1" x14ac:dyDescent="0.2">
      <c r="A105" s="711" t="s">
        <v>429</v>
      </c>
      <c r="B105" s="707">
        <v>23762.25</v>
      </c>
      <c r="C105" s="708">
        <v>26057.871999999999</v>
      </c>
      <c r="D105" s="708">
        <v>2295.6219999999994</v>
      </c>
      <c r="E105" s="709">
        <v>1.0966079390630097</v>
      </c>
      <c r="F105" s="707">
        <v>27488.891240699999</v>
      </c>
      <c r="G105" s="708">
        <v>11453.704683624999</v>
      </c>
      <c r="H105" s="708">
        <v>1895.6880000000001</v>
      </c>
      <c r="I105" s="708">
        <v>9237.4130000000005</v>
      </c>
      <c r="J105" s="708">
        <v>-2216.2916836249988</v>
      </c>
      <c r="K105" s="710">
        <v>0.33604167294761983</v>
      </c>
      <c r="L105" s="270"/>
      <c r="M105" s="706" t="str">
        <f t="shared" si="1"/>
        <v>X</v>
      </c>
    </row>
    <row r="106" spans="1:13" ht="14.45" customHeight="1" x14ac:dyDescent="0.2">
      <c r="A106" s="711" t="s">
        <v>430</v>
      </c>
      <c r="B106" s="707">
        <v>23762.25</v>
      </c>
      <c r="C106" s="708">
        <v>26057.871999999999</v>
      </c>
      <c r="D106" s="708">
        <v>2295.6219999999994</v>
      </c>
      <c r="E106" s="709">
        <v>1.0966079390630097</v>
      </c>
      <c r="F106" s="707">
        <v>27488.891240699999</v>
      </c>
      <c r="G106" s="708">
        <v>11453.704683624999</v>
      </c>
      <c r="H106" s="708">
        <v>1895.6880000000001</v>
      </c>
      <c r="I106" s="708">
        <v>9237.4130000000005</v>
      </c>
      <c r="J106" s="708">
        <v>-2216.2916836249988</v>
      </c>
      <c r="K106" s="710">
        <v>0.33604167294761983</v>
      </c>
      <c r="L106" s="270"/>
      <c r="M106" s="706" t="str">
        <f t="shared" si="1"/>
        <v/>
      </c>
    </row>
    <row r="107" spans="1:13" ht="14.45" customHeight="1" x14ac:dyDescent="0.2">
      <c r="A107" s="711" t="s">
        <v>431</v>
      </c>
      <c r="B107" s="707">
        <v>42.24</v>
      </c>
      <c r="C107" s="708">
        <v>43.2</v>
      </c>
      <c r="D107" s="708">
        <v>0.96000000000000085</v>
      </c>
      <c r="E107" s="709">
        <v>1.0227272727272727</v>
      </c>
      <c r="F107" s="707">
        <v>47.127272400000003</v>
      </c>
      <c r="G107" s="708">
        <v>19.636363500000002</v>
      </c>
      <c r="H107" s="708">
        <v>12.6</v>
      </c>
      <c r="I107" s="708">
        <v>47</v>
      </c>
      <c r="J107" s="708">
        <v>27.363636499999998</v>
      </c>
      <c r="K107" s="710">
        <v>0.99729938964173959</v>
      </c>
      <c r="L107" s="270"/>
      <c r="M107" s="706" t="str">
        <f t="shared" si="1"/>
        <v>X</v>
      </c>
    </row>
    <row r="108" spans="1:13" ht="14.45" customHeight="1" x14ac:dyDescent="0.2">
      <c r="A108" s="711" t="s">
        <v>432</v>
      </c>
      <c r="B108" s="707">
        <v>42.24</v>
      </c>
      <c r="C108" s="708">
        <v>43.2</v>
      </c>
      <c r="D108" s="708">
        <v>0.96000000000000085</v>
      </c>
      <c r="E108" s="709">
        <v>1.0227272727272727</v>
      </c>
      <c r="F108" s="707">
        <v>47.127272400000003</v>
      </c>
      <c r="G108" s="708">
        <v>19.636363500000002</v>
      </c>
      <c r="H108" s="708">
        <v>12.6</v>
      </c>
      <c r="I108" s="708">
        <v>47</v>
      </c>
      <c r="J108" s="708">
        <v>27.363636499999998</v>
      </c>
      <c r="K108" s="710">
        <v>0.99729938964173959</v>
      </c>
      <c r="L108" s="270"/>
      <c r="M108" s="706" t="str">
        <f t="shared" si="1"/>
        <v/>
      </c>
    </row>
    <row r="109" spans="1:13" ht="14.45" customHeight="1" x14ac:dyDescent="0.2">
      <c r="A109" s="711" t="s">
        <v>433</v>
      </c>
      <c r="B109" s="707">
        <v>29.92</v>
      </c>
      <c r="C109" s="708">
        <v>77.960999999999999</v>
      </c>
      <c r="D109" s="708">
        <v>48.040999999999997</v>
      </c>
      <c r="E109" s="709">
        <v>2.605648395721925</v>
      </c>
      <c r="F109" s="707">
        <v>47.533343500000001</v>
      </c>
      <c r="G109" s="708">
        <v>19.805559791666667</v>
      </c>
      <c r="H109" s="708">
        <v>5.4039999999999999</v>
      </c>
      <c r="I109" s="708">
        <v>155.446</v>
      </c>
      <c r="J109" s="708">
        <v>135.64044020833333</v>
      </c>
      <c r="K109" s="710">
        <v>3.2702517549601784</v>
      </c>
      <c r="L109" s="270"/>
      <c r="M109" s="706" t="str">
        <f t="shared" si="1"/>
        <v>X</v>
      </c>
    </row>
    <row r="110" spans="1:13" ht="14.45" customHeight="1" x14ac:dyDescent="0.2">
      <c r="A110" s="711" t="s">
        <v>434</v>
      </c>
      <c r="B110" s="707">
        <v>29.92</v>
      </c>
      <c r="C110" s="708">
        <v>77.960999999999999</v>
      </c>
      <c r="D110" s="708">
        <v>48.040999999999997</v>
      </c>
      <c r="E110" s="709">
        <v>2.605648395721925</v>
      </c>
      <c r="F110" s="707">
        <v>47.533343500000001</v>
      </c>
      <c r="G110" s="708">
        <v>19.805559791666667</v>
      </c>
      <c r="H110" s="708">
        <v>5.4039999999999999</v>
      </c>
      <c r="I110" s="708">
        <v>155.446</v>
      </c>
      <c r="J110" s="708">
        <v>135.64044020833333</v>
      </c>
      <c r="K110" s="710">
        <v>3.2702517549601784</v>
      </c>
      <c r="L110" s="270"/>
      <c r="M110" s="706" t="str">
        <f t="shared" si="1"/>
        <v/>
      </c>
    </row>
    <row r="111" spans="1:13" ht="14.45" customHeight="1" x14ac:dyDescent="0.2">
      <c r="A111" s="711" t="s">
        <v>435</v>
      </c>
      <c r="B111" s="707">
        <v>15</v>
      </c>
      <c r="C111" s="708">
        <v>85.25</v>
      </c>
      <c r="D111" s="708">
        <v>70.25</v>
      </c>
      <c r="E111" s="709">
        <v>5.6833333333333336</v>
      </c>
      <c r="F111" s="707">
        <v>90.264242400000001</v>
      </c>
      <c r="G111" s="708">
        <v>37.610101</v>
      </c>
      <c r="H111" s="708">
        <v>0</v>
      </c>
      <c r="I111" s="708">
        <v>29.75</v>
      </c>
      <c r="J111" s="708">
        <v>-7.8601010000000002</v>
      </c>
      <c r="K111" s="710">
        <v>0.32958787676037704</v>
      </c>
      <c r="L111" s="270"/>
      <c r="M111" s="706" t="str">
        <f t="shared" si="1"/>
        <v>X</v>
      </c>
    </row>
    <row r="112" spans="1:13" ht="14.45" customHeight="1" x14ac:dyDescent="0.2">
      <c r="A112" s="711" t="s">
        <v>436</v>
      </c>
      <c r="B112" s="707">
        <v>15</v>
      </c>
      <c r="C112" s="708">
        <v>85.25</v>
      </c>
      <c r="D112" s="708">
        <v>70.25</v>
      </c>
      <c r="E112" s="709">
        <v>5.6833333333333336</v>
      </c>
      <c r="F112" s="707">
        <v>90.264242400000001</v>
      </c>
      <c r="G112" s="708">
        <v>37.610101</v>
      </c>
      <c r="H112" s="708">
        <v>0</v>
      </c>
      <c r="I112" s="708">
        <v>29.75</v>
      </c>
      <c r="J112" s="708">
        <v>-7.8601010000000002</v>
      </c>
      <c r="K112" s="710">
        <v>0.32958787676037704</v>
      </c>
      <c r="L112" s="270"/>
      <c r="M112" s="706" t="str">
        <f t="shared" si="1"/>
        <v/>
      </c>
    </row>
    <row r="113" spans="1:13" ht="14.45" customHeight="1" x14ac:dyDescent="0.2">
      <c r="A113" s="711" t="s">
        <v>437</v>
      </c>
      <c r="B113" s="707">
        <v>8751.82</v>
      </c>
      <c r="C113" s="708">
        <v>8860.42677</v>
      </c>
      <c r="D113" s="708">
        <v>108.60677000000032</v>
      </c>
      <c r="E113" s="709">
        <v>1.0124096210845288</v>
      </c>
      <c r="F113" s="707">
        <v>9337.8208233000005</v>
      </c>
      <c r="G113" s="708">
        <v>3890.7586763750005</v>
      </c>
      <c r="H113" s="708">
        <v>645.00045</v>
      </c>
      <c r="I113" s="708">
        <v>3143.34807</v>
      </c>
      <c r="J113" s="708">
        <v>-747.4106063750005</v>
      </c>
      <c r="K113" s="710">
        <v>0.33662544286099677</v>
      </c>
      <c r="L113" s="270"/>
      <c r="M113" s="706" t="str">
        <f t="shared" si="1"/>
        <v/>
      </c>
    </row>
    <row r="114" spans="1:13" ht="14.45" customHeight="1" x14ac:dyDescent="0.2">
      <c r="A114" s="711" t="s">
        <v>438</v>
      </c>
      <c r="B114" s="707">
        <v>2327.19</v>
      </c>
      <c r="C114" s="708">
        <v>2352.8765199999998</v>
      </c>
      <c r="D114" s="708">
        <v>25.686519999999746</v>
      </c>
      <c r="E114" s="709">
        <v>1.0110375689135824</v>
      </c>
      <c r="F114" s="707">
        <v>2486.4019951</v>
      </c>
      <c r="G114" s="708">
        <v>1036.0008312916666</v>
      </c>
      <c r="H114" s="708">
        <v>171.74501000000001</v>
      </c>
      <c r="I114" s="708">
        <v>836.98205000000007</v>
      </c>
      <c r="J114" s="708">
        <v>-199.01878129166653</v>
      </c>
      <c r="K114" s="710">
        <v>0.33662378474979371</v>
      </c>
      <c r="L114" s="270"/>
      <c r="M114" s="706" t="str">
        <f t="shared" si="1"/>
        <v>X</v>
      </c>
    </row>
    <row r="115" spans="1:13" ht="14.45" customHeight="1" x14ac:dyDescent="0.2">
      <c r="A115" s="711" t="s">
        <v>439</v>
      </c>
      <c r="B115" s="707">
        <v>2327.19</v>
      </c>
      <c r="C115" s="708">
        <v>2352.8765199999998</v>
      </c>
      <c r="D115" s="708">
        <v>25.686519999999746</v>
      </c>
      <c r="E115" s="709">
        <v>1.0110375689135824</v>
      </c>
      <c r="F115" s="707">
        <v>2486.4019951</v>
      </c>
      <c r="G115" s="708">
        <v>1036.0008312916666</v>
      </c>
      <c r="H115" s="708">
        <v>171.74501000000001</v>
      </c>
      <c r="I115" s="708">
        <v>836.98205000000007</v>
      </c>
      <c r="J115" s="708">
        <v>-199.01878129166653</v>
      </c>
      <c r="K115" s="710">
        <v>0.33662378474979371</v>
      </c>
      <c r="L115" s="270"/>
      <c r="M115" s="706" t="str">
        <f t="shared" si="1"/>
        <v/>
      </c>
    </row>
    <row r="116" spans="1:13" ht="14.45" customHeight="1" x14ac:dyDescent="0.2">
      <c r="A116" s="711" t="s">
        <v>440</v>
      </c>
      <c r="B116" s="707">
        <v>6424.63</v>
      </c>
      <c r="C116" s="708">
        <v>6507.5502500000002</v>
      </c>
      <c r="D116" s="708">
        <v>82.920250000000124</v>
      </c>
      <c r="E116" s="709">
        <v>1.0129066187469162</v>
      </c>
      <c r="F116" s="707">
        <v>6851.4188282000005</v>
      </c>
      <c r="G116" s="708">
        <v>2854.7578450833335</v>
      </c>
      <c r="H116" s="708">
        <v>473.25544000000002</v>
      </c>
      <c r="I116" s="708">
        <v>2306.3660199999999</v>
      </c>
      <c r="J116" s="708">
        <v>-548.39182508333352</v>
      </c>
      <c r="K116" s="710">
        <v>0.33662604459490131</v>
      </c>
      <c r="L116" s="270"/>
      <c r="M116" s="706" t="str">
        <f t="shared" si="1"/>
        <v>X</v>
      </c>
    </row>
    <row r="117" spans="1:13" ht="14.45" customHeight="1" x14ac:dyDescent="0.2">
      <c r="A117" s="711" t="s">
        <v>441</v>
      </c>
      <c r="B117" s="707">
        <v>6424.63</v>
      </c>
      <c r="C117" s="708">
        <v>6507.5502500000002</v>
      </c>
      <c r="D117" s="708">
        <v>82.920250000000124</v>
      </c>
      <c r="E117" s="709">
        <v>1.0129066187469162</v>
      </c>
      <c r="F117" s="707">
        <v>6851.4188282000005</v>
      </c>
      <c r="G117" s="708">
        <v>2854.7578450833335</v>
      </c>
      <c r="H117" s="708">
        <v>473.25544000000002</v>
      </c>
      <c r="I117" s="708">
        <v>2306.3660199999999</v>
      </c>
      <c r="J117" s="708">
        <v>-548.39182508333352</v>
      </c>
      <c r="K117" s="710">
        <v>0.33662604459490131</v>
      </c>
      <c r="L117" s="270"/>
      <c r="M117" s="706" t="str">
        <f t="shared" si="1"/>
        <v/>
      </c>
    </row>
    <row r="118" spans="1:13" ht="14.45" customHeight="1" x14ac:dyDescent="0.2">
      <c r="A118" s="711" t="s">
        <v>442</v>
      </c>
      <c r="B118" s="707">
        <v>108.419934</v>
      </c>
      <c r="C118" s="708">
        <v>0</v>
      </c>
      <c r="D118" s="708">
        <v>-108.419934</v>
      </c>
      <c r="E118" s="709">
        <v>0</v>
      </c>
      <c r="F118" s="707">
        <v>114.92411229999999</v>
      </c>
      <c r="G118" s="708">
        <v>47.885046791666667</v>
      </c>
      <c r="H118" s="708">
        <v>0</v>
      </c>
      <c r="I118" s="708">
        <v>0</v>
      </c>
      <c r="J118" s="708">
        <v>-47.885046791666667</v>
      </c>
      <c r="K118" s="710">
        <v>0</v>
      </c>
      <c r="L118" s="270"/>
      <c r="M118" s="706" t="str">
        <f t="shared" si="1"/>
        <v/>
      </c>
    </row>
    <row r="119" spans="1:13" ht="14.45" customHeight="1" x14ac:dyDescent="0.2">
      <c r="A119" s="711" t="s">
        <v>443</v>
      </c>
      <c r="B119" s="707">
        <v>108.419934</v>
      </c>
      <c r="C119" s="708">
        <v>0</v>
      </c>
      <c r="D119" s="708">
        <v>-108.419934</v>
      </c>
      <c r="E119" s="709">
        <v>0</v>
      </c>
      <c r="F119" s="707">
        <v>114.92411229999999</v>
      </c>
      <c r="G119" s="708">
        <v>47.885046791666667</v>
      </c>
      <c r="H119" s="708">
        <v>0</v>
      </c>
      <c r="I119" s="708">
        <v>0</v>
      </c>
      <c r="J119" s="708">
        <v>-47.885046791666667</v>
      </c>
      <c r="K119" s="710">
        <v>0</v>
      </c>
      <c r="L119" s="270"/>
      <c r="M119" s="706" t="str">
        <f t="shared" si="1"/>
        <v>X</v>
      </c>
    </row>
    <row r="120" spans="1:13" ht="14.45" customHeight="1" x14ac:dyDescent="0.2">
      <c r="A120" s="711" t="s">
        <v>444</v>
      </c>
      <c r="B120" s="707">
        <v>108.419934</v>
      </c>
      <c r="C120" s="708">
        <v>0</v>
      </c>
      <c r="D120" s="708">
        <v>-108.419934</v>
      </c>
      <c r="E120" s="709">
        <v>0</v>
      </c>
      <c r="F120" s="707">
        <v>114.92411229999999</v>
      </c>
      <c r="G120" s="708">
        <v>47.885046791666667</v>
      </c>
      <c r="H120" s="708">
        <v>0</v>
      </c>
      <c r="I120" s="708">
        <v>0</v>
      </c>
      <c r="J120" s="708">
        <v>-47.885046791666667</v>
      </c>
      <c r="K120" s="710">
        <v>0</v>
      </c>
      <c r="L120" s="270"/>
      <c r="M120" s="706" t="str">
        <f t="shared" si="1"/>
        <v/>
      </c>
    </row>
    <row r="121" spans="1:13" ht="14.45" customHeight="1" x14ac:dyDescent="0.2">
      <c r="A121" s="711" t="s">
        <v>445</v>
      </c>
      <c r="B121" s="707">
        <v>518.02</v>
      </c>
      <c r="C121" s="708">
        <v>522.73793999999998</v>
      </c>
      <c r="D121" s="708">
        <v>4.7179399999999987</v>
      </c>
      <c r="E121" s="709">
        <v>1.0091076406316359</v>
      </c>
      <c r="F121" s="707">
        <v>553.47632239999996</v>
      </c>
      <c r="G121" s="708">
        <v>230.61513433333332</v>
      </c>
      <c r="H121" s="708">
        <v>38.026029999999999</v>
      </c>
      <c r="I121" s="708">
        <v>187.86224999999999</v>
      </c>
      <c r="J121" s="708">
        <v>-42.752884333333327</v>
      </c>
      <c r="K121" s="710">
        <v>0.33942237887501003</v>
      </c>
      <c r="L121" s="270"/>
      <c r="M121" s="706" t="str">
        <f t="shared" si="1"/>
        <v/>
      </c>
    </row>
    <row r="122" spans="1:13" ht="14.45" customHeight="1" x14ac:dyDescent="0.2">
      <c r="A122" s="711" t="s">
        <v>446</v>
      </c>
      <c r="B122" s="707">
        <v>518.02</v>
      </c>
      <c r="C122" s="708">
        <v>522.73793999999998</v>
      </c>
      <c r="D122" s="708">
        <v>4.7179399999999987</v>
      </c>
      <c r="E122" s="709">
        <v>1.0091076406316359</v>
      </c>
      <c r="F122" s="707">
        <v>553.47632239999996</v>
      </c>
      <c r="G122" s="708">
        <v>230.61513433333332</v>
      </c>
      <c r="H122" s="708">
        <v>38.026029999999999</v>
      </c>
      <c r="I122" s="708">
        <v>187.86224999999999</v>
      </c>
      <c r="J122" s="708">
        <v>-42.752884333333327</v>
      </c>
      <c r="K122" s="710">
        <v>0.33942237887501003</v>
      </c>
      <c r="L122" s="270"/>
      <c r="M122" s="706" t="str">
        <f t="shared" si="1"/>
        <v>X</v>
      </c>
    </row>
    <row r="123" spans="1:13" ht="14.45" customHeight="1" x14ac:dyDescent="0.2">
      <c r="A123" s="711" t="s">
        <v>447</v>
      </c>
      <c r="B123" s="707">
        <v>518.02</v>
      </c>
      <c r="C123" s="708">
        <v>522.73793999999998</v>
      </c>
      <c r="D123" s="708">
        <v>4.7179399999999987</v>
      </c>
      <c r="E123" s="709">
        <v>1.0091076406316359</v>
      </c>
      <c r="F123" s="707">
        <v>553.47632239999996</v>
      </c>
      <c r="G123" s="708">
        <v>230.61513433333332</v>
      </c>
      <c r="H123" s="708">
        <v>38.026029999999999</v>
      </c>
      <c r="I123" s="708">
        <v>187.86224999999999</v>
      </c>
      <c r="J123" s="708">
        <v>-42.752884333333327</v>
      </c>
      <c r="K123" s="710">
        <v>0.33942237887501003</v>
      </c>
      <c r="L123" s="270"/>
      <c r="M123" s="706" t="str">
        <f t="shared" si="1"/>
        <v/>
      </c>
    </row>
    <row r="124" spans="1:13" ht="14.45" customHeight="1" x14ac:dyDescent="0.2">
      <c r="A124" s="711" t="s">
        <v>448</v>
      </c>
      <c r="B124" s="707">
        <v>0</v>
      </c>
      <c r="C124" s="708">
        <v>0</v>
      </c>
      <c r="D124" s="708">
        <v>0</v>
      </c>
      <c r="E124" s="709">
        <v>0</v>
      </c>
      <c r="F124" s="707">
        <v>0</v>
      </c>
      <c r="G124" s="708">
        <v>0</v>
      </c>
      <c r="H124" s="708">
        <v>0</v>
      </c>
      <c r="I124" s="708">
        <v>1</v>
      </c>
      <c r="J124" s="708">
        <v>1</v>
      </c>
      <c r="K124" s="710">
        <v>0</v>
      </c>
      <c r="L124" s="270"/>
      <c r="M124" s="706" t="str">
        <f t="shared" si="1"/>
        <v/>
      </c>
    </row>
    <row r="125" spans="1:13" ht="14.45" customHeight="1" x14ac:dyDescent="0.2">
      <c r="A125" s="711" t="s">
        <v>449</v>
      </c>
      <c r="B125" s="707">
        <v>0</v>
      </c>
      <c r="C125" s="708">
        <v>0</v>
      </c>
      <c r="D125" s="708">
        <v>0</v>
      </c>
      <c r="E125" s="709">
        <v>0</v>
      </c>
      <c r="F125" s="707">
        <v>0</v>
      </c>
      <c r="G125" s="708">
        <v>0</v>
      </c>
      <c r="H125" s="708">
        <v>0</v>
      </c>
      <c r="I125" s="708">
        <v>1</v>
      </c>
      <c r="J125" s="708">
        <v>1</v>
      </c>
      <c r="K125" s="710">
        <v>0</v>
      </c>
      <c r="L125" s="270"/>
      <c r="M125" s="706" t="str">
        <f t="shared" si="1"/>
        <v/>
      </c>
    </row>
    <row r="126" spans="1:13" ht="14.45" customHeight="1" x14ac:dyDescent="0.2">
      <c r="A126" s="711" t="s">
        <v>450</v>
      </c>
      <c r="B126" s="707">
        <v>0</v>
      </c>
      <c r="C126" s="708">
        <v>0</v>
      </c>
      <c r="D126" s="708">
        <v>0</v>
      </c>
      <c r="E126" s="709">
        <v>0</v>
      </c>
      <c r="F126" s="707">
        <v>0</v>
      </c>
      <c r="G126" s="708">
        <v>0</v>
      </c>
      <c r="H126" s="708">
        <v>0</v>
      </c>
      <c r="I126" s="708">
        <v>1</v>
      </c>
      <c r="J126" s="708">
        <v>1</v>
      </c>
      <c r="K126" s="710">
        <v>0</v>
      </c>
      <c r="L126" s="270"/>
      <c r="M126" s="706" t="str">
        <f t="shared" si="1"/>
        <v>X</v>
      </c>
    </row>
    <row r="127" spans="1:13" ht="14.45" customHeight="1" x14ac:dyDescent="0.2">
      <c r="A127" s="711" t="s">
        <v>451</v>
      </c>
      <c r="B127" s="707">
        <v>0</v>
      </c>
      <c r="C127" s="708">
        <v>0</v>
      </c>
      <c r="D127" s="708">
        <v>0</v>
      </c>
      <c r="E127" s="709">
        <v>0</v>
      </c>
      <c r="F127" s="707">
        <v>0</v>
      </c>
      <c r="G127" s="708">
        <v>0</v>
      </c>
      <c r="H127" s="708">
        <v>0</v>
      </c>
      <c r="I127" s="708">
        <v>1</v>
      </c>
      <c r="J127" s="708">
        <v>1</v>
      </c>
      <c r="K127" s="710">
        <v>0</v>
      </c>
      <c r="L127" s="270"/>
      <c r="M127" s="706" t="str">
        <f t="shared" si="1"/>
        <v/>
      </c>
    </row>
    <row r="128" spans="1:13" ht="14.45" customHeight="1" x14ac:dyDescent="0.2">
      <c r="A128" s="711" t="s">
        <v>452</v>
      </c>
      <c r="B128" s="707">
        <v>0</v>
      </c>
      <c r="C128" s="708">
        <v>145.78899999999999</v>
      </c>
      <c r="D128" s="708">
        <v>145.78899999999999</v>
      </c>
      <c r="E128" s="709">
        <v>0</v>
      </c>
      <c r="F128" s="707">
        <v>105.6735276</v>
      </c>
      <c r="G128" s="708">
        <v>44.0306365</v>
      </c>
      <c r="H128" s="708">
        <v>-8.8450000000000006</v>
      </c>
      <c r="I128" s="708">
        <v>9.9</v>
      </c>
      <c r="J128" s="708">
        <v>-34.130636500000001</v>
      </c>
      <c r="K128" s="710">
        <v>9.3684768785933861E-2</v>
      </c>
      <c r="L128" s="270"/>
      <c r="M128" s="706" t="str">
        <f t="shared" si="1"/>
        <v/>
      </c>
    </row>
    <row r="129" spans="1:13" ht="14.45" customHeight="1" x14ac:dyDescent="0.2">
      <c r="A129" s="711" t="s">
        <v>453</v>
      </c>
      <c r="B129" s="707">
        <v>0</v>
      </c>
      <c r="C129" s="708">
        <v>145.78899999999999</v>
      </c>
      <c r="D129" s="708">
        <v>145.78899999999999</v>
      </c>
      <c r="E129" s="709">
        <v>0</v>
      </c>
      <c r="F129" s="707">
        <v>105.6735276</v>
      </c>
      <c r="G129" s="708">
        <v>44.0306365</v>
      </c>
      <c r="H129" s="708">
        <v>-8.8450000000000006</v>
      </c>
      <c r="I129" s="708">
        <v>9.9</v>
      </c>
      <c r="J129" s="708">
        <v>-34.130636500000001</v>
      </c>
      <c r="K129" s="710">
        <v>9.3684768785933861E-2</v>
      </c>
      <c r="L129" s="270"/>
      <c r="M129" s="706" t="str">
        <f t="shared" si="1"/>
        <v/>
      </c>
    </row>
    <row r="130" spans="1:13" ht="14.45" customHeight="1" x14ac:dyDescent="0.2">
      <c r="A130" s="711" t="s">
        <v>454</v>
      </c>
      <c r="B130" s="707">
        <v>0</v>
      </c>
      <c r="C130" s="708">
        <v>79.44</v>
      </c>
      <c r="D130" s="708">
        <v>79.44</v>
      </c>
      <c r="E130" s="709">
        <v>0</v>
      </c>
      <c r="F130" s="707">
        <v>105.6735276</v>
      </c>
      <c r="G130" s="708">
        <v>44.0306365</v>
      </c>
      <c r="H130" s="708">
        <v>-0.55000000000000004</v>
      </c>
      <c r="I130" s="708">
        <v>9.9</v>
      </c>
      <c r="J130" s="708">
        <v>-34.130636500000001</v>
      </c>
      <c r="K130" s="710">
        <v>9.3684768785933861E-2</v>
      </c>
      <c r="L130" s="270"/>
      <c r="M130" s="706" t="str">
        <f t="shared" si="1"/>
        <v>X</v>
      </c>
    </row>
    <row r="131" spans="1:13" ht="14.45" customHeight="1" x14ac:dyDescent="0.2">
      <c r="A131" s="711" t="s">
        <v>455</v>
      </c>
      <c r="B131" s="707">
        <v>0</v>
      </c>
      <c r="C131" s="708">
        <v>2.38</v>
      </c>
      <c r="D131" s="708">
        <v>2.38</v>
      </c>
      <c r="E131" s="709">
        <v>0</v>
      </c>
      <c r="F131" s="707">
        <v>2.5383708</v>
      </c>
      <c r="G131" s="708">
        <v>1.0576544999999999</v>
      </c>
      <c r="H131" s="708">
        <v>0</v>
      </c>
      <c r="I131" s="708">
        <v>0</v>
      </c>
      <c r="J131" s="708">
        <v>-1.0576544999999999</v>
      </c>
      <c r="K131" s="710">
        <v>0</v>
      </c>
      <c r="L131" s="270"/>
      <c r="M131" s="706" t="str">
        <f t="shared" si="1"/>
        <v/>
      </c>
    </row>
    <row r="132" spans="1:13" ht="14.45" customHeight="1" x14ac:dyDescent="0.2">
      <c r="A132" s="711" t="s">
        <v>456</v>
      </c>
      <c r="B132" s="707">
        <v>0</v>
      </c>
      <c r="C132" s="708">
        <v>36.35</v>
      </c>
      <c r="D132" s="708">
        <v>36.35</v>
      </c>
      <c r="E132" s="709">
        <v>0</v>
      </c>
      <c r="F132" s="707">
        <v>57.949213199999996</v>
      </c>
      <c r="G132" s="708">
        <v>24.145505499999999</v>
      </c>
      <c r="H132" s="708">
        <v>0</v>
      </c>
      <c r="I132" s="708">
        <v>4.4000000000000004</v>
      </c>
      <c r="J132" s="708">
        <v>-19.7455055</v>
      </c>
      <c r="K132" s="710">
        <v>7.5928554626173955E-2</v>
      </c>
      <c r="L132" s="270"/>
      <c r="M132" s="706" t="str">
        <f t="shared" si="1"/>
        <v/>
      </c>
    </row>
    <row r="133" spans="1:13" ht="14.45" customHeight="1" x14ac:dyDescent="0.2">
      <c r="A133" s="711" t="s">
        <v>457</v>
      </c>
      <c r="B133" s="707">
        <v>0</v>
      </c>
      <c r="C133" s="708">
        <v>40.6</v>
      </c>
      <c r="D133" s="708">
        <v>40.6</v>
      </c>
      <c r="E133" s="709">
        <v>0</v>
      </c>
      <c r="F133" s="707">
        <v>45.065421600000001</v>
      </c>
      <c r="G133" s="708">
        <v>18.777259000000001</v>
      </c>
      <c r="H133" s="708">
        <v>-0.55000000000000004</v>
      </c>
      <c r="I133" s="708">
        <v>5.5</v>
      </c>
      <c r="J133" s="708">
        <v>-13.277259000000001</v>
      </c>
      <c r="K133" s="710">
        <v>0.12204479187652824</v>
      </c>
      <c r="L133" s="270"/>
      <c r="M133" s="706" t="str">
        <f t="shared" si="1"/>
        <v/>
      </c>
    </row>
    <row r="134" spans="1:13" ht="14.45" customHeight="1" x14ac:dyDescent="0.2">
      <c r="A134" s="711" t="s">
        <v>458</v>
      </c>
      <c r="B134" s="707">
        <v>0</v>
      </c>
      <c r="C134" s="708">
        <v>0.11</v>
      </c>
      <c r="D134" s="708">
        <v>0.11</v>
      </c>
      <c r="E134" s="709">
        <v>0</v>
      </c>
      <c r="F134" s="707">
        <v>0.120522</v>
      </c>
      <c r="G134" s="708">
        <v>5.0217499999999998E-2</v>
      </c>
      <c r="H134" s="708">
        <v>0</v>
      </c>
      <c r="I134" s="708">
        <v>0</v>
      </c>
      <c r="J134" s="708">
        <v>-5.0217499999999998E-2</v>
      </c>
      <c r="K134" s="710">
        <v>0</v>
      </c>
      <c r="L134" s="270"/>
      <c r="M134" s="7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1" t="s">
        <v>459</v>
      </c>
      <c r="B135" s="707">
        <v>0</v>
      </c>
      <c r="C135" s="708">
        <v>66.349000000000004</v>
      </c>
      <c r="D135" s="708">
        <v>66.349000000000004</v>
      </c>
      <c r="E135" s="709">
        <v>0</v>
      </c>
      <c r="F135" s="707">
        <v>0</v>
      </c>
      <c r="G135" s="708">
        <v>0</v>
      </c>
      <c r="H135" s="708">
        <v>0</v>
      </c>
      <c r="I135" s="708">
        <v>0</v>
      </c>
      <c r="J135" s="708">
        <v>0</v>
      </c>
      <c r="K135" s="710">
        <v>0</v>
      </c>
      <c r="L135" s="270"/>
      <c r="M135" s="706" t="str">
        <f t="shared" si="2"/>
        <v>X</v>
      </c>
    </row>
    <row r="136" spans="1:13" ht="14.45" customHeight="1" x14ac:dyDescent="0.2">
      <c r="A136" s="711" t="s">
        <v>460</v>
      </c>
      <c r="B136" s="707">
        <v>0</v>
      </c>
      <c r="C136" s="708">
        <v>66.349000000000004</v>
      </c>
      <c r="D136" s="708">
        <v>66.349000000000004</v>
      </c>
      <c r="E136" s="709">
        <v>0</v>
      </c>
      <c r="F136" s="707">
        <v>0</v>
      </c>
      <c r="G136" s="708">
        <v>0</v>
      </c>
      <c r="H136" s="708">
        <v>0</v>
      </c>
      <c r="I136" s="708">
        <v>0</v>
      </c>
      <c r="J136" s="708">
        <v>0</v>
      </c>
      <c r="K136" s="710">
        <v>0</v>
      </c>
      <c r="L136" s="270"/>
      <c r="M136" s="706" t="str">
        <f t="shared" si="2"/>
        <v/>
      </c>
    </row>
    <row r="137" spans="1:13" ht="14.45" customHeight="1" x14ac:dyDescent="0.2">
      <c r="A137" s="711" t="s">
        <v>461</v>
      </c>
      <c r="B137" s="707">
        <v>0</v>
      </c>
      <c r="C137" s="708">
        <v>0</v>
      </c>
      <c r="D137" s="708">
        <v>0</v>
      </c>
      <c r="E137" s="709">
        <v>0</v>
      </c>
      <c r="F137" s="707">
        <v>0</v>
      </c>
      <c r="G137" s="708">
        <v>0</v>
      </c>
      <c r="H137" s="708">
        <v>-8.2949999999999999</v>
      </c>
      <c r="I137" s="708">
        <v>0</v>
      </c>
      <c r="J137" s="708">
        <v>0</v>
      </c>
      <c r="K137" s="710">
        <v>0</v>
      </c>
      <c r="L137" s="270"/>
      <c r="M137" s="706" t="str">
        <f t="shared" si="2"/>
        <v>X</v>
      </c>
    </row>
    <row r="138" spans="1:13" ht="14.45" customHeight="1" x14ac:dyDescent="0.2">
      <c r="A138" s="711" t="s">
        <v>462</v>
      </c>
      <c r="B138" s="707">
        <v>0</v>
      </c>
      <c r="C138" s="708">
        <v>0</v>
      </c>
      <c r="D138" s="708">
        <v>0</v>
      </c>
      <c r="E138" s="709">
        <v>0</v>
      </c>
      <c r="F138" s="707">
        <v>0</v>
      </c>
      <c r="G138" s="708">
        <v>0</v>
      </c>
      <c r="H138" s="708">
        <v>-8.2949999999999999</v>
      </c>
      <c r="I138" s="708">
        <v>0</v>
      </c>
      <c r="J138" s="708">
        <v>0</v>
      </c>
      <c r="K138" s="710">
        <v>0</v>
      </c>
      <c r="L138" s="270"/>
      <c r="M138" s="706" t="str">
        <f t="shared" si="2"/>
        <v/>
      </c>
    </row>
    <row r="139" spans="1:13" ht="14.45" customHeight="1" x14ac:dyDescent="0.2">
      <c r="A139" s="711" t="s">
        <v>463</v>
      </c>
      <c r="B139" s="707">
        <v>14220.000019999999</v>
      </c>
      <c r="C139" s="708">
        <v>13529.777900000001</v>
      </c>
      <c r="D139" s="708">
        <v>-690.22211999999854</v>
      </c>
      <c r="E139" s="709">
        <v>0.95146117306404909</v>
      </c>
      <c r="F139" s="707">
        <v>14450.5325976</v>
      </c>
      <c r="G139" s="708">
        <v>6021.055249</v>
      </c>
      <c r="H139" s="708">
        <v>1119.8333400000001</v>
      </c>
      <c r="I139" s="708">
        <v>5735.6022499999999</v>
      </c>
      <c r="J139" s="708">
        <v>-285.45299900000009</v>
      </c>
      <c r="K139" s="710">
        <v>0.39691286194894926</v>
      </c>
      <c r="L139" s="270"/>
      <c r="M139" s="706" t="str">
        <f t="shared" si="2"/>
        <v/>
      </c>
    </row>
    <row r="140" spans="1:13" ht="14.45" customHeight="1" x14ac:dyDescent="0.2">
      <c r="A140" s="711" t="s">
        <v>464</v>
      </c>
      <c r="B140" s="707">
        <v>14155.000019999999</v>
      </c>
      <c r="C140" s="708">
        <v>13346.78808</v>
      </c>
      <c r="D140" s="708">
        <v>-808.21193999999923</v>
      </c>
      <c r="E140" s="709">
        <v>0.94290272420642507</v>
      </c>
      <c r="F140" s="707">
        <v>14450.5325976</v>
      </c>
      <c r="G140" s="708">
        <v>6021.055249</v>
      </c>
      <c r="H140" s="708">
        <v>1115.35634</v>
      </c>
      <c r="I140" s="708">
        <v>5577.9937</v>
      </c>
      <c r="J140" s="708">
        <v>-443.06154900000001</v>
      </c>
      <c r="K140" s="710">
        <v>0.38600609786011725</v>
      </c>
      <c r="L140" s="270"/>
      <c r="M140" s="706" t="str">
        <f t="shared" si="2"/>
        <v/>
      </c>
    </row>
    <row r="141" spans="1:13" ht="14.45" customHeight="1" x14ac:dyDescent="0.2">
      <c r="A141" s="711" t="s">
        <v>465</v>
      </c>
      <c r="B141" s="707">
        <v>14155.000019999999</v>
      </c>
      <c r="C141" s="708">
        <v>13346.78808</v>
      </c>
      <c r="D141" s="708">
        <v>-808.21193999999923</v>
      </c>
      <c r="E141" s="709">
        <v>0.94290272420642507</v>
      </c>
      <c r="F141" s="707">
        <v>14450.5325976</v>
      </c>
      <c r="G141" s="708">
        <v>6021.055249</v>
      </c>
      <c r="H141" s="708">
        <v>1115.35634</v>
      </c>
      <c r="I141" s="708">
        <v>5576.7817000000005</v>
      </c>
      <c r="J141" s="708">
        <v>-444.27354899999955</v>
      </c>
      <c r="K141" s="710">
        <v>0.38592222551895516</v>
      </c>
      <c r="L141" s="270"/>
      <c r="M141" s="706" t="str">
        <f t="shared" si="2"/>
        <v>X</v>
      </c>
    </row>
    <row r="142" spans="1:13" ht="14.45" customHeight="1" x14ac:dyDescent="0.2">
      <c r="A142" s="711" t="s">
        <v>466</v>
      </c>
      <c r="B142" s="707">
        <v>721.00000799999998</v>
      </c>
      <c r="C142" s="708">
        <v>721.42293000000006</v>
      </c>
      <c r="D142" s="708">
        <v>0.42292200000008506</v>
      </c>
      <c r="E142" s="709">
        <v>1.0005865769699134</v>
      </c>
      <c r="F142" s="707">
        <v>933.13669860000005</v>
      </c>
      <c r="G142" s="708">
        <v>388.80695774999998</v>
      </c>
      <c r="H142" s="708">
        <v>60.42353</v>
      </c>
      <c r="I142" s="708">
        <v>302.11765000000003</v>
      </c>
      <c r="J142" s="708">
        <v>-86.689307749999955</v>
      </c>
      <c r="K142" s="710">
        <v>0.32376569312221026</v>
      </c>
      <c r="L142" s="270"/>
      <c r="M142" s="706" t="str">
        <f t="shared" si="2"/>
        <v/>
      </c>
    </row>
    <row r="143" spans="1:13" ht="14.45" customHeight="1" x14ac:dyDescent="0.2">
      <c r="A143" s="711" t="s">
        <v>467</v>
      </c>
      <c r="B143" s="707">
        <v>3073.000008</v>
      </c>
      <c r="C143" s="708">
        <v>2263.61112</v>
      </c>
      <c r="D143" s="708">
        <v>-809.38888799999995</v>
      </c>
      <c r="E143" s="709">
        <v>0.73661279339638719</v>
      </c>
      <c r="F143" s="707">
        <v>2750.9278497999999</v>
      </c>
      <c r="G143" s="708">
        <v>1146.2199374166667</v>
      </c>
      <c r="H143" s="708">
        <v>191.36767</v>
      </c>
      <c r="I143" s="708">
        <v>956.83834999999999</v>
      </c>
      <c r="J143" s="708">
        <v>-189.38158741666666</v>
      </c>
      <c r="K143" s="710">
        <v>0.34782386243592861</v>
      </c>
      <c r="L143" s="270"/>
      <c r="M143" s="706" t="str">
        <f t="shared" si="2"/>
        <v/>
      </c>
    </row>
    <row r="144" spans="1:13" ht="14.45" customHeight="1" x14ac:dyDescent="0.2">
      <c r="A144" s="711" t="s">
        <v>468</v>
      </c>
      <c r="B144" s="707">
        <v>146.00000399999999</v>
      </c>
      <c r="C144" s="708">
        <v>145.90799999999999</v>
      </c>
      <c r="D144" s="708">
        <v>-9.2004000000002861E-2</v>
      </c>
      <c r="E144" s="709">
        <v>0.99936983563370307</v>
      </c>
      <c r="F144" s="707">
        <v>145.90799999999999</v>
      </c>
      <c r="G144" s="708">
        <v>60.794999999999995</v>
      </c>
      <c r="H144" s="708">
        <v>12.159000000000001</v>
      </c>
      <c r="I144" s="708">
        <v>60.795000000000002</v>
      </c>
      <c r="J144" s="708">
        <v>7.1054273576010019E-15</v>
      </c>
      <c r="K144" s="710">
        <v>0.41666666666666674</v>
      </c>
      <c r="L144" s="270"/>
      <c r="M144" s="706" t="str">
        <f t="shared" si="2"/>
        <v/>
      </c>
    </row>
    <row r="145" spans="1:13" ht="14.45" customHeight="1" x14ac:dyDescent="0.2">
      <c r="A145" s="711" t="s">
        <v>469</v>
      </c>
      <c r="B145" s="707">
        <v>962.00000399999999</v>
      </c>
      <c r="C145" s="708">
        <v>963.01715000000092</v>
      </c>
      <c r="D145" s="708">
        <v>1.0171460000009347</v>
      </c>
      <c r="E145" s="709">
        <v>1.001057324319929</v>
      </c>
      <c r="F145" s="707">
        <v>962.92653960000007</v>
      </c>
      <c r="G145" s="708">
        <v>401.21939150000003</v>
      </c>
      <c r="H145" s="708">
        <v>80.33981</v>
      </c>
      <c r="I145" s="708">
        <v>401.69905</v>
      </c>
      <c r="J145" s="708">
        <v>0.4796584999999709</v>
      </c>
      <c r="K145" s="710">
        <v>0.41716479241175125</v>
      </c>
      <c r="L145" s="270"/>
      <c r="M145" s="706" t="str">
        <f t="shared" si="2"/>
        <v/>
      </c>
    </row>
    <row r="146" spans="1:13" ht="14.45" customHeight="1" x14ac:dyDescent="0.2">
      <c r="A146" s="711" t="s">
        <v>470</v>
      </c>
      <c r="B146" s="707">
        <v>9252.9999959999986</v>
      </c>
      <c r="C146" s="708">
        <v>9252.8288800000009</v>
      </c>
      <c r="D146" s="708">
        <v>-0.17111599999770988</v>
      </c>
      <c r="E146" s="709">
        <v>0.99998150697070443</v>
      </c>
      <c r="F146" s="707">
        <v>9657.6335096000003</v>
      </c>
      <c r="G146" s="708">
        <v>4024.0139623333334</v>
      </c>
      <c r="H146" s="708">
        <v>771.06632999999999</v>
      </c>
      <c r="I146" s="708">
        <v>3855.3316500000001</v>
      </c>
      <c r="J146" s="708">
        <v>-168.68231233333336</v>
      </c>
      <c r="K146" s="710">
        <v>0.39920045072819088</v>
      </c>
      <c r="L146" s="270"/>
      <c r="M146" s="706" t="str">
        <f t="shared" si="2"/>
        <v/>
      </c>
    </row>
    <row r="147" spans="1:13" ht="14.45" customHeight="1" x14ac:dyDescent="0.2">
      <c r="A147" s="711" t="s">
        <v>471</v>
      </c>
      <c r="B147" s="707">
        <v>0</v>
      </c>
      <c r="C147" s="708">
        <v>0</v>
      </c>
      <c r="D147" s="708">
        <v>0</v>
      </c>
      <c r="E147" s="709">
        <v>0</v>
      </c>
      <c r="F147" s="707">
        <v>0</v>
      </c>
      <c r="G147" s="708">
        <v>0</v>
      </c>
      <c r="H147" s="708">
        <v>0</v>
      </c>
      <c r="I147" s="708">
        <v>1.212</v>
      </c>
      <c r="J147" s="708">
        <v>1.212</v>
      </c>
      <c r="K147" s="710">
        <v>0</v>
      </c>
      <c r="L147" s="270"/>
      <c r="M147" s="706" t="str">
        <f t="shared" si="2"/>
        <v>X</v>
      </c>
    </row>
    <row r="148" spans="1:13" ht="14.45" customHeight="1" x14ac:dyDescent="0.2">
      <c r="A148" s="711" t="s">
        <v>472</v>
      </c>
      <c r="B148" s="707">
        <v>0</v>
      </c>
      <c r="C148" s="708">
        <v>0</v>
      </c>
      <c r="D148" s="708">
        <v>0</v>
      </c>
      <c r="E148" s="709">
        <v>0</v>
      </c>
      <c r="F148" s="707">
        <v>0</v>
      </c>
      <c r="G148" s="708">
        <v>0</v>
      </c>
      <c r="H148" s="708">
        <v>0</v>
      </c>
      <c r="I148" s="708">
        <v>1.212</v>
      </c>
      <c r="J148" s="708">
        <v>1.212</v>
      </c>
      <c r="K148" s="710">
        <v>0</v>
      </c>
      <c r="L148" s="270"/>
      <c r="M148" s="706" t="str">
        <f t="shared" si="2"/>
        <v/>
      </c>
    </row>
    <row r="149" spans="1:13" ht="14.45" customHeight="1" x14ac:dyDescent="0.2">
      <c r="A149" s="711" t="s">
        <v>473</v>
      </c>
      <c r="B149" s="707">
        <v>65</v>
      </c>
      <c r="C149" s="708">
        <v>182.98982000000001</v>
      </c>
      <c r="D149" s="708">
        <v>117.98982000000001</v>
      </c>
      <c r="E149" s="709">
        <v>2.8152280000000003</v>
      </c>
      <c r="F149" s="707">
        <v>0</v>
      </c>
      <c r="G149" s="708">
        <v>0</v>
      </c>
      <c r="H149" s="708">
        <v>4.4770000000000003</v>
      </c>
      <c r="I149" s="708">
        <v>157.60854999999998</v>
      </c>
      <c r="J149" s="708">
        <v>157.60854999999998</v>
      </c>
      <c r="K149" s="710">
        <v>0</v>
      </c>
      <c r="L149" s="270"/>
      <c r="M149" s="706" t="str">
        <f t="shared" si="2"/>
        <v/>
      </c>
    </row>
    <row r="150" spans="1:13" ht="14.45" customHeight="1" x14ac:dyDescent="0.2">
      <c r="A150" s="711" t="s">
        <v>474</v>
      </c>
      <c r="B150" s="707">
        <v>65</v>
      </c>
      <c r="C150" s="708">
        <v>91.527699999999996</v>
      </c>
      <c r="D150" s="708">
        <v>26.527699999999996</v>
      </c>
      <c r="E150" s="709">
        <v>1.4081184615384614</v>
      </c>
      <c r="F150" s="707">
        <v>0</v>
      </c>
      <c r="G150" s="708">
        <v>0</v>
      </c>
      <c r="H150" s="708">
        <v>0</v>
      </c>
      <c r="I150" s="708">
        <v>147.44454999999999</v>
      </c>
      <c r="J150" s="708">
        <v>147.44454999999999</v>
      </c>
      <c r="K150" s="710">
        <v>0</v>
      </c>
      <c r="L150" s="270"/>
      <c r="M150" s="706" t="str">
        <f t="shared" si="2"/>
        <v>X</v>
      </c>
    </row>
    <row r="151" spans="1:13" ht="14.45" customHeight="1" x14ac:dyDescent="0.2">
      <c r="A151" s="711" t="s">
        <v>475</v>
      </c>
      <c r="B151" s="707">
        <v>65</v>
      </c>
      <c r="C151" s="708">
        <v>91.527699999999996</v>
      </c>
      <c r="D151" s="708">
        <v>26.527699999999996</v>
      </c>
      <c r="E151" s="709">
        <v>1.4081184615384614</v>
      </c>
      <c r="F151" s="707">
        <v>0</v>
      </c>
      <c r="G151" s="708">
        <v>0</v>
      </c>
      <c r="H151" s="708">
        <v>0</v>
      </c>
      <c r="I151" s="708">
        <v>147.44454999999999</v>
      </c>
      <c r="J151" s="708">
        <v>147.44454999999999</v>
      </c>
      <c r="K151" s="710">
        <v>0</v>
      </c>
      <c r="L151" s="270"/>
      <c r="M151" s="706" t="str">
        <f t="shared" si="2"/>
        <v/>
      </c>
    </row>
    <row r="152" spans="1:13" ht="14.45" customHeight="1" x14ac:dyDescent="0.2">
      <c r="A152" s="711" t="s">
        <v>476</v>
      </c>
      <c r="B152" s="707">
        <v>0</v>
      </c>
      <c r="C152" s="708">
        <v>15.39</v>
      </c>
      <c r="D152" s="708">
        <v>15.39</v>
      </c>
      <c r="E152" s="709">
        <v>0</v>
      </c>
      <c r="F152" s="707">
        <v>0</v>
      </c>
      <c r="G152" s="708">
        <v>0</v>
      </c>
      <c r="H152" s="708">
        <v>0</v>
      </c>
      <c r="I152" s="708">
        <v>5.6870000000000003</v>
      </c>
      <c r="J152" s="708">
        <v>5.6870000000000003</v>
      </c>
      <c r="K152" s="710">
        <v>0</v>
      </c>
      <c r="L152" s="270"/>
      <c r="M152" s="706" t="str">
        <f t="shared" si="2"/>
        <v>X</v>
      </c>
    </row>
    <row r="153" spans="1:13" ht="14.45" customHeight="1" x14ac:dyDescent="0.2">
      <c r="A153" s="711" t="s">
        <v>477</v>
      </c>
      <c r="B153" s="707">
        <v>0</v>
      </c>
      <c r="C153" s="708">
        <v>0</v>
      </c>
      <c r="D153" s="708">
        <v>0</v>
      </c>
      <c r="E153" s="709">
        <v>0</v>
      </c>
      <c r="F153" s="707">
        <v>0</v>
      </c>
      <c r="G153" s="708">
        <v>0</v>
      </c>
      <c r="H153" s="708">
        <v>0</v>
      </c>
      <c r="I153" s="708">
        <v>5.6870000000000003</v>
      </c>
      <c r="J153" s="708">
        <v>5.6870000000000003</v>
      </c>
      <c r="K153" s="710">
        <v>0</v>
      </c>
      <c r="L153" s="270"/>
      <c r="M153" s="706" t="str">
        <f t="shared" si="2"/>
        <v/>
      </c>
    </row>
    <row r="154" spans="1:13" ht="14.45" customHeight="1" x14ac:dyDescent="0.2">
      <c r="A154" s="711" t="s">
        <v>478</v>
      </c>
      <c r="B154" s="707">
        <v>0</v>
      </c>
      <c r="C154" s="708">
        <v>15.39</v>
      </c>
      <c r="D154" s="708">
        <v>15.39</v>
      </c>
      <c r="E154" s="709">
        <v>0</v>
      </c>
      <c r="F154" s="707">
        <v>0</v>
      </c>
      <c r="G154" s="708">
        <v>0</v>
      </c>
      <c r="H154" s="708">
        <v>0</v>
      </c>
      <c r="I154" s="708">
        <v>0</v>
      </c>
      <c r="J154" s="708">
        <v>0</v>
      </c>
      <c r="K154" s="710">
        <v>0</v>
      </c>
      <c r="L154" s="270"/>
      <c r="M154" s="706" t="str">
        <f t="shared" si="2"/>
        <v/>
      </c>
    </row>
    <row r="155" spans="1:13" ht="14.45" customHeight="1" x14ac:dyDescent="0.2">
      <c r="A155" s="711" t="s">
        <v>479</v>
      </c>
      <c r="B155" s="707">
        <v>0</v>
      </c>
      <c r="C155" s="708">
        <v>72.200119999999998</v>
      </c>
      <c r="D155" s="708">
        <v>72.200119999999998</v>
      </c>
      <c r="E155" s="709">
        <v>0</v>
      </c>
      <c r="F155" s="707">
        <v>0</v>
      </c>
      <c r="G155" s="708">
        <v>0</v>
      </c>
      <c r="H155" s="708">
        <v>4.4770000000000003</v>
      </c>
      <c r="I155" s="708">
        <v>4.4770000000000003</v>
      </c>
      <c r="J155" s="708">
        <v>4.4770000000000003</v>
      </c>
      <c r="K155" s="710">
        <v>0</v>
      </c>
      <c r="L155" s="270"/>
      <c r="M155" s="706" t="str">
        <f t="shared" si="2"/>
        <v>X</v>
      </c>
    </row>
    <row r="156" spans="1:13" ht="14.45" customHeight="1" x14ac:dyDescent="0.2">
      <c r="A156" s="711" t="s">
        <v>480</v>
      </c>
      <c r="B156" s="707">
        <v>0</v>
      </c>
      <c r="C156" s="708">
        <v>72.200119999999998</v>
      </c>
      <c r="D156" s="708">
        <v>72.200119999999998</v>
      </c>
      <c r="E156" s="709">
        <v>0</v>
      </c>
      <c r="F156" s="707">
        <v>0</v>
      </c>
      <c r="G156" s="708">
        <v>0</v>
      </c>
      <c r="H156" s="708">
        <v>4.4770000000000003</v>
      </c>
      <c r="I156" s="708">
        <v>4.4770000000000003</v>
      </c>
      <c r="J156" s="708">
        <v>4.4770000000000003</v>
      </c>
      <c r="K156" s="710">
        <v>0</v>
      </c>
      <c r="L156" s="270"/>
      <c r="M156" s="706" t="str">
        <f t="shared" si="2"/>
        <v/>
      </c>
    </row>
    <row r="157" spans="1:13" ht="14.45" customHeight="1" x14ac:dyDescent="0.2">
      <c r="A157" s="711" t="s">
        <v>481</v>
      </c>
      <c r="B157" s="707">
        <v>0</v>
      </c>
      <c r="C157" s="708">
        <v>3.8719999999999999</v>
      </c>
      <c r="D157" s="708">
        <v>3.8719999999999999</v>
      </c>
      <c r="E157" s="709">
        <v>0</v>
      </c>
      <c r="F157" s="707">
        <v>0</v>
      </c>
      <c r="G157" s="708">
        <v>0</v>
      </c>
      <c r="H157" s="708">
        <v>0</v>
      </c>
      <c r="I157" s="708">
        <v>0</v>
      </c>
      <c r="J157" s="708">
        <v>0</v>
      </c>
      <c r="K157" s="710">
        <v>0</v>
      </c>
      <c r="L157" s="270"/>
      <c r="M157" s="706" t="str">
        <f t="shared" si="2"/>
        <v>X</v>
      </c>
    </row>
    <row r="158" spans="1:13" ht="14.45" customHeight="1" x14ac:dyDescent="0.2">
      <c r="A158" s="711" t="s">
        <v>482</v>
      </c>
      <c r="B158" s="707">
        <v>0</v>
      </c>
      <c r="C158" s="708">
        <v>3.8719999999999999</v>
      </c>
      <c r="D158" s="708">
        <v>3.8719999999999999</v>
      </c>
      <c r="E158" s="709">
        <v>0</v>
      </c>
      <c r="F158" s="707">
        <v>0</v>
      </c>
      <c r="G158" s="708">
        <v>0</v>
      </c>
      <c r="H158" s="708">
        <v>0</v>
      </c>
      <c r="I158" s="708">
        <v>0</v>
      </c>
      <c r="J158" s="708">
        <v>0</v>
      </c>
      <c r="K158" s="710">
        <v>0</v>
      </c>
      <c r="L158" s="270"/>
      <c r="M158" s="706" t="str">
        <f t="shared" si="2"/>
        <v/>
      </c>
    </row>
    <row r="159" spans="1:13" ht="14.45" customHeight="1" x14ac:dyDescent="0.2">
      <c r="A159" s="711" t="s">
        <v>483</v>
      </c>
      <c r="B159" s="707">
        <v>0</v>
      </c>
      <c r="C159" s="708">
        <v>0.16719999999999999</v>
      </c>
      <c r="D159" s="708">
        <v>0.16719999999999999</v>
      </c>
      <c r="E159" s="709">
        <v>0</v>
      </c>
      <c r="F159" s="707">
        <v>0.1955172</v>
      </c>
      <c r="G159" s="708">
        <v>8.146550000000001E-2</v>
      </c>
      <c r="H159" s="708">
        <v>0</v>
      </c>
      <c r="I159" s="708">
        <v>0</v>
      </c>
      <c r="J159" s="708">
        <v>-8.146550000000001E-2</v>
      </c>
      <c r="K159" s="710">
        <v>0</v>
      </c>
      <c r="L159" s="270"/>
      <c r="M159" s="706" t="str">
        <f t="shared" si="2"/>
        <v/>
      </c>
    </row>
    <row r="160" spans="1:13" ht="14.45" customHeight="1" x14ac:dyDescent="0.2">
      <c r="A160" s="711" t="s">
        <v>484</v>
      </c>
      <c r="B160" s="707">
        <v>0</v>
      </c>
      <c r="C160" s="708">
        <v>0.16719999999999999</v>
      </c>
      <c r="D160" s="708">
        <v>0.16719999999999999</v>
      </c>
      <c r="E160" s="709">
        <v>0</v>
      </c>
      <c r="F160" s="707">
        <v>0.1955172</v>
      </c>
      <c r="G160" s="708">
        <v>8.146550000000001E-2</v>
      </c>
      <c r="H160" s="708">
        <v>0</v>
      </c>
      <c r="I160" s="708">
        <v>0</v>
      </c>
      <c r="J160" s="708">
        <v>-8.146550000000001E-2</v>
      </c>
      <c r="K160" s="710">
        <v>0</v>
      </c>
      <c r="L160" s="270"/>
      <c r="M160" s="706" t="str">
        <f t="shared" si="2"/>
        <v/>
      </c>
    </row>
    <row r="161" spans="1:13" ht="14.45" customHeight="1" x14ac:dyDescent="0.2">
      <c r="A161" s="711" t="s">
        <v>485</v>
      </c>
      <c r="B161" s="707">
        <v>0</v>
      </c>
      <c r="C161" s="708">
        <v>0.16719999999999999</v>
      </c>
      <c r="D161" s="708">
        <v>0.16719999999999999</v>
      </c>
      <c r="E161" s="709">
        <v>0</v>
      </c>
      <c r="F161" s="707">
        <v>0.1955172</v>
      </c>
      <c r="G161" s="708">
        <v>8.146550000000001E-2</v>
      </c>
      <c r="H161" s="708">
        <v>0</v>
      </c>
      <c r="I161" s="708">
        <v>0</v>
      </c>
      <c r="J161" s="708">
        <v>-8.146550000000001E-2</v>
      </c>
      <c r="K161" s="710">
        <v>0</v>
      </c>
      <c r="L161" s="270"/>
      <c r="M161" s="706" t="str">
        <f t="shared" si="2"/>
        <v>X</v>
      </c>
    </row>
    <row r="162" spans="1:13" ht="14.45" customHeight="1" x14ac:dyDescent="0.2">
      <c r="A162" s="711" t="s">
        <v>486</v>
      </c>
      <c r="B162" s="707">
        <v>0</v>
      </c>
      <c r="C162" s="708">
        <v>0.16719999999999999</v>
      </c>
      <c r="D162" s="708">
        <v>0.16719999999999999</v>
      </c>
      <c r="E162" s="709">
        <v>0</v>
      </c>
      <c r="F162" s="707">
        <v>0.1955172</v>
      </c>
      <c r="G162" s="708">
        <v>8.146550000000001E-2</v>
      </c>
      <c r="H162" s="708">
        <v>0</v>
      </c>
      <c r="I162" s="708">
        <v>0</v>
      </c>
      <c r="J162" s="708">
        <v>-8.146550000000001E-2</v>
      </c>
      <c r="K162" s="710">
        <v>0</v>
      </c>
      <c r="L162" s="270"/>
      <c r="M162" s="706" t="str">
        <f t="shared" si="2"/>
        <v/>
      </c>
    </row>
    <row r="163" spans="1:13" ht="14.45" customHeight="1" x14ac:dyDescent="0.2">
      <c r="A163" s="711" t="s">
        <v>487</v>
      </c>
      <c r="B163" s="707">
        <v>173251.21442500001</v>
      </c>
      <c r="C163" s="708">
        <v>168241.16684999998</v>
      </c>
      <c r="D163" s="708">
        <v>-5010.0475750000332</v>
      </c>
      <c r="E163" s="709">
        <v>0.97108217918340267</v>
      </c>
      <c r="F163" s="707">
        <v>117.48215739999999</v>
      </c>
      <c r="G163" s="708">
        <v>48.950898916666659</v>
      </c>
      <c r="H163" s="708">
        <v>13898.55661</v>
      </c>
      <c r="I163" s="708">
        <v>70039.987280000001</v>
      </c>
      <c r="J163" s="708">
        <v>69991.036381083337</v>
      </c>
      <c r="K163" s="710">
        <v>596.17552852327856</v>
      </c>
      <c r="L163" s="270"/>
      <c r="M163" s="706" t="str">
        <f t="shared" si="2"/>
        <v/>
      </c>
    </row>
    <row r="164" spans="1:13" ht="14.45" customHeight="1" x14ac:dyDescent="0.2">
      <c r="A164" s="711" t="s">
        <v>488</v>
      </c>
      <c r="B164" s="707">
        <v>173251.21442500001</v>
      </c>
      <c r="C164" s="708">
        <v>168141.65104</v>
      </c>
      <c r="D164" s="708">
        <v>-5109.5633850000158</v>
      </c>
      <c r="E164" s="709">
        <v>0.9705077773800429</v>
      </c>
      <c r="F164" s="707">
        <v>106.2104568</v>
      </c>
      <c r="G164" s="708">
        <v>44.254357000000006</v>
      </c>
      <c r="H164" s="708">
        <v>13897.11033</v>
      </c>
      <c r="I164" s="708">
        <v>70008.790999999997</v>
      </c>
      <c r="J164" s="708">
        <v>69964.536642999999</v>
      </c>
      <c r="K164" s="710">
        <v>659.15158553390188</v>
      </c>
      <c r="L164" s="270"/>
      <c r="M164" s="706" t="str">
        <f t="shared" si="2"/>
        <v/>
      </c>
    </row>
    <row r="165" spans="1:13" ht="14.45" customHeight="1" x14ac:dyDescent="0.2">
      <c r="A165" s="711" t="s">
        <v>489</v>
      </c>
      <c r="B165" s="707">
        <v>173251.21442500001</v>
      </c>
      <c r="C165" s="708">
        <v>168141.65104</v>
      </c>
      <c r="D165" s="708">
        <v>-5109.5633850000158</v>
      </c>
      <c r="E165" s="709">
        <v>0.9705077773800429</v>
      </c>
      <c r="F165" s="707">
        <v>106.2104568</v>
      </c>
      <c r="G165" s="708">
        <v>44.254357000000006</v>
      </c>
      <c r="H165" s="708">
        <v>13897.11033</v>
      </c>
      <c r="I165" s="708">
        <v>70008.790999999997</v>
      </c>
      <c r="J165" s="708">
        <v>69964.536642999999</v>
      </c>
      <c r="K165" s="710">
        <v>659.15158553390188</v>
      </c>
      <c r="L165" s="270"/>
      <c r="M165" s="706" t="str">
        <f t="shared" si="2"/>
        <v/>
      </c>
    </row>
    <row r="166" spans="1:13" ht="14.45" customHeight="1" x14ac:dyDescent="0.2">
      <c r="A166" s="711" t="s">
        <v>490</v>
      </c>
      <c r="B166" s="707">
        <v>98.199095</v>
      </c>
      <c r="C166" s="708">
        <v>107.8942</v>
      </c>
      <c r="D166" s="708">
        <v>9.6951049999999981</v>
      </c>
      <c r="E166" s="709">
        <v>1.0987290666986289</v>
      </c>
      <c r="F166" s="707">
        <v>106.2104568</v>
      </c>
      <c r="G166" s="708">
        <v>44.254357000000006</v>
      </c>
      <c r="H166" s="708">
        <v>0</v>
      </c>
      <c r="I166" s="708">
        <v>0</v>
      </c>
      <c r="J166" s="708">
        <v>-44.254357000000006</v>
      </c>
      <c r="K166" s="710">
        <v>0</v>
      </c>
      <c r="L166" s="270"/>
      <c r="M166" s="706" t="str">
        <f t="shared" si="2"/>
        <v>X</v>
      </c>
    </row>
    <row r="167" spans="1:13" ht="14.45" customHeight="1" x14ac:dyDescent="0.2">
      <c r="A167" s="711" t="s">
        <v>491</v>
      </c>
      <c r="B167" s="707">
        <v>0</v>
      </c>
      <c r="C167" s="708">
        <v>28.897299999999998</v>
      </c>
      <c r="D167" s="708">
        <v>28.897299999999998</v>
      </c>
      <c r="E167" s="709">
        <v>0</v>
      </c>
      <c r="F167" s="707">
        <v>28.3693016</v>
      </c>
      <c r="G167" s="708">
        <v>11.820542333333332</v>
      </c>
      <c r="H167" s="708">
        <v>0</v>
      </c>
      <c r="I167" s="708">
        <v>0</v>
      </c>
      <c r="J167" s="708">
        <v>-11.820542333333332</v>
      </c>
      <c r="K167" s="710">
        <v>0</v>
      </c>
      <c r="L167" s="270"/>
      <c r="M167" s="706" t="str">
        <f t="shared" si="2"/>
        <v/>
      </c>
    </row>
    <row r="168" spans="1:13" ht="14.45" customHeight="1" x14ac:dyDescent="0.2">
      <c r="A168" s="711" t="s">
        <v>492</v>
      </c>
      <c r="B168" s="707">
        <v>98.048835000000011</v>
      </c>
      <c r="C168" s="708">
        <v>52.663919999999997</v>
      </c>
      <c r="D168" s="708">
        <v>-45.384915000000014</v>
      </c>
      <c r="E168" s="709">
        <v>0.53711928346726401</v>
      </c>
      <c r="F168" s="707">
        <v>50.8638738</v>
      </c>
      <c r="G168" s="708">
        <v>21.19328075</v>
      </c>
      <c r="H168" s="708">
        <v>0</v>
      </c>
      <c r="I168" s="708">
        <v>0</v>
      </c>
      <c r="J168" s="708">
        <v>-21.19328075</v>
      </c>
      <c r="K168" s="710">
        <v>0</v>
      </c>
      <c r="L168" s="270"/>
      <c r="M168" s="706" t="str">
        <f t="shared" si="2"/>
        <v/>
      </c>
    </row>
    <row r="169" spans="1:13" ht="14.45" customHeight="1" x14ac:dyDescent="0.2">
      <c r="A169" s="711" t="s">
        <v>493</v>
      </c>
      <c r="B169" s="707">
        <v>0.15026</v>
      </c>
      <c r="C169" s="708">
        <v>26.332979999999999</v>
      </c>
      <c r="D169" s="708">
        <v>26.18272</v>
      </c>
      <c r="E169" s="709">
        <v>175.24943431385597</v>
      </c>
      <c r="F169" s="707">
        <v>26.977281399999999</v>
      </c>
      <c r="G169" s="708">
        <v>11.240533916666667</v>
      </c>
      <c r="H169" s="708">
        <v>0</v>
      </c>
      <c r="I169" s="708">
        <v>0</v>
      </c>
      <c r="J169" s="708">
        <v>-11.240533916666667</v>
      </c>
      <c r="K169" s="710">
        <v>0</v>
      </c>
      <c r="L169" s="270"/>
      <c r="M169" s="706" t="str">
        <f t="shared" si="2"/>
        <v/>
      </c>
    </row>
    <row r="170" spans="1:13" ht="14.45" customHeight="1" x14ac:dyDescent="0.2">
      <c r="A170" s="711" t="s">
        <v>494</v>
      </c>
      <c r="B170" s="707">
        <v>3538.6716959999999</v>
      </c>
      <c r="C170" s="708">
        <v>845.43862000000001</v>
      </c>
      <c r="D170" s="708">
        <v>-2693.233076</v>
      </c>
      <c r="E170" s="709">
        <v>0.23891411598189696</v>
      </c>
      <c r="F170" s="707">
        <v>0</v>
      </c>
      <c r="G170" s="708">
        <v>0</v>
      </c>
      <c r="H170" s="708">
        <v>25.633150000000001</v>
      </c>
      <c r="I170" s="708">
        <v>64.543869999999998</v>
      </c>
      <c r="J170" s="708">
        <v>64.543869999999998</v>
      </c>
      <c r="K170" s="710">
        <v>0</v>
      </c>
      <c r="L170" s="270"/>
      <c r="M170" s="706" t="str">
        <f t="shared" si="2"/>
        <v>X</v>
      </c>
    </row>
    <row r="171" spans="1:13" ht="14.45" customHeight="1" x14ac:dyDescent="0.2">
      <c r="A171" s="711" t="s">
        <v>495</v>
      </c>
      <c r="B171" s="707">
        <v>3303.7269840000004</v>
      </c>
      <c r="C171" s="708">
        <v>419.17171000000002</v>
      </c>
      <c r="D171" s="708">
        <v>-2884.5552740000003</v>
      </c>
      <c r="E171" s="709">
        <v>0.12687843518246361</v>
      </c>
      <c r="F171" s="707">
        <v>0</v>
      </c>
      <c r="G171" s="708">
        <v>0</v>
      </c>
      <c r="H171" s="708">
        <v>0</v>
      </c>
      <c r="I171" s="708">
        <v>0</v>
      </c>
      <c r="J171" s="708">
        <v>0</v>
      </c>
      <c r="K171" s="710">
        <v>0</v>
      </c>
      <c r="L171" s="270"/>
      <c r="M171" s="706" t="str">
        <f t="shared" si="2"/>
        <v/>
      </c>
    </row>
    <row r="172" spans="1:13" ht="14.45" customHeight="1" x14ac:dyDescent="0.2">
      <c r="A172" s="711" t="s">
        <v>496</v>
      </c>
      <c r="B172" s="707">
        <v>234.94471200000001</v>
      </c>
      <c r="C172" s="708">
        <v>426.26691</v>
      </c>
      <c r="D172" s="708">
        <v>191.32219799999999</v>
      </c>
      <c r="E172" s="709">
        <v>1.8143285982959259</v>
      </c>
      <c r="F172" s="707">
        <v>0</v>
      </c>
      <c r="G172" s="708">
        <v>0</v>
      </c>
      <c r="H172" s="708">
        <v>25.633150000000001</v>
      </c>
      <c r="I172" s="708">
        <v>64.543869999999998</v>
      </c>
      <c r="J172" s="708">
        <v>64.543869999999998</v>
      </c>
      <c r="K172" s="710">
        <v>0</v>
      </c>
      <c r="L172" s="270"/>
      <c r="M172" s="706" t="str">
        <f t="shared" si="2"/>
        <v/>
      </c>
    </row>
    <row r="173" spans="1:13" ht="14.45" customHeight="1" x14ac:dyDescent="0.2">
      <c r="A173" s="711" t="s">
        <v>497</v>
      </c>
      <c r="B173" s="707">
        <v>169614.34363399999</v>
      </c>
      <c r="C173" s="708">
        <v>161819.50821</v>
      </c>
      <c r="D173" s="708">
        <v>-7794.8354239999899</v>
      </c>
      <c r="E173" s="709">
        <v>0.95404377214217229</v>
      </c>
      <c r="F173" s="707">
        <v>0</v>
      </c>
      <c r="G173" s="708">
        <v>0</v>
      </c>
      <c r="H173" s="708">
        <v>13871.47718</v>
      </c>
      <c r="I173" s="708">
        <v>69967.579459999994</v>
      </c>
      <c r="J173" s="708">
        <v>69967.579459999994</v>
      </c>
      <c r="K173" s="710">
        <v>0</v>
      </c>
      <c r="L173" s="270"/>
      <c r="M173" s="706" t="str">
        <f t="shared" si="2"/>
        <v>X</v>
      </c>
    </row>
    <row r="174" spans="1:13" ht="14.45" customHeight="1" x14ac:dyDescent="0.2">
      <c r="A174" s="711" t="s">
        <v>498</v>
      </c>
      <c r="B174" s="707">
        <v>165260.85446200002</v>
      </c>
      <c r="C174" s="708">
        <v>161216.57768000002</v>
      </c>
      <c r="D174" s="708">
        <v>-4044.2767820000008</v>
      </c>
      <c r="E174" s="709">
        <v>0.97552792041910963</v>
      </c>
      <c r="F174" s="707">
        <v>0</v>
      </c>
      <c r="G174" s="708">
        <v>0</v>
      </c>
      <c r="H174" s="708">
        <v>13707.42398</v>
      </c>
      <c r="I174" s="708">
        <v>69473.000060000006</v>
      </c>
      <c r="J174" s="708">
        <v>69473.000060000006</v>
      </c>
      <c r="K174" s="710">
        <v>0</v>
      </c>
      <c r="L174" s="270"/>
      <c r="M174" s="706" t="str">
        <f t="shared" si="2"/>
        <v/>
      </c>
    </row>
    <row r="175" spans="1:13" ht="14.45" customHeight="1" x14ac:dyDescent="0.2">
      <c r="A175" s="711" t="s">
        <v>499</v>
      </c>
      <c r="B175" s="707">
        <v>4353.4891720000005</v>
      </c>
      <c r="C175" s="708">
        <v>602.93052999999998</v>
      </c>
      <c r="D175" s="708">
        <v>-3750.5586420000004</v>
      </c>
      <c r="E175" s="709">
        <v>0.13849363261951395</v>
      </c>
      <c r="F175" s="707">
        <v>0</v>
      </c>
      <c r="G175" s="708">
        <v>0</v>
      </c>
      <c r="H175" s="708">
        <v>164.0532</v>
      </c>
      <c r="I175" s="708">
        <v>494.57940000000002</v>
      </c>
      <c r="J175" s="708">
        <v>494.57940000000002</v>
      </c>
      <c r="K175" s="710">
        <v>0</v>
      </c>
      <c r="L175" s="270"/>
      <c r="M175" s="706" t="str">
        <f t="shared" si="2"/>
        <v/>
      </c>
    </row>
    <row r="176" spans="1:13" ht="14.45" customHeight="1" x14ac:dyDescent="0.2">
      <c r="A176" s="711" t="s">
        <v>500</v>
      </c>
      <c r="B176" s="707">
        <v>0</v>
      </c>
      <c r="C176" s="708">
        <v>5368.8100100000001</v>
      </c>
      <c r="D176" s="708">
        <v>5368.8100100000001</v>
      </c>
      <c r="E176" s="709">
        <v>0</v>
      </c>
      <c r="F176" s="707">
        <v>0</v>
      </c>
      <c r="G176" s="708">
        <v>0</v>
      </c>
      <c r="H176" s="708">
        <v>0</v>
      </c>
      <c r="I176" s="708">
        <v>-23.332330000000002</v>
      </c>
      <c r="J176" s="708">
        <v>-23.332330000000002</v>
      </c>
      <c r="K176" s="710">
        <v>0</v>
      </c>
      <c r="L176" s="270"/>
      <c r="M176" s="706" t="str">
        <f t="shared" si="2"/>
        <v>X</v>
      </c>
    </row>
    <row r="177" spans="1:13" ht="14.45" customHeight="1" x14ac:dyDescent="0.2">
      <c r="A177" s="711" t="s">
        <v>501</v>
      </c>
      <c r="B177" s="707">
        <v>0</v>
      </c>
      <c r="C177" s="708">
        <v>5368.8100100000001</v>
      </c>
      <c r="D177" s="708">
        <v>5368.8100100000001</v>
      </c>
      <c r="E177" s="709">
        <v>0</v>
      </c>
      <c r="F177" s="707">
        <v>0</v>
      </c>
      <c r="G177" s="708">
        <v>0</v>
      </c>
      <c r="H177" s="708">
        <v>0</v>
      </c>
      <c r="I177" s="708">
        <v>-23.332330000000002</v>
      </c>
      <c r="J177" s="708">
        <v>-23.332330000000002</v>
      </c>
      <c r="K177" s="710">
        <v>0</v>
      </c>
      <c r="L177" s="270"/>
      <c r="M177" s="706" t="str">
        <f t="shared" si="2"/>
        <v/>
      </c>
    </row>
    <row r="178" spans="1:13" ht="14.45" customHeight="1" x14ac:dyDescent="0.2">
      <c r="A178" s="711" t="s">
        <v>502</v>
      </c>
      <c r="B178" s="707">
        <v>0</v>
      </c>
      <c r="C178" s="708">
        <v>99.515810000000002</v>
      </c>
      <c r="D178" s="708">
        <v>99.515810000000002</v>
      </c>
      <c r="E178" s="709">
        <v>0</v>
      </c>
      <c r="F178" s="707">
        <v>11.271700600000001</v>
      </c>
      <c r="G178" s="708">
        <v>4.6965419166666669</v>
      </c>
      <c r="H178" s="708">
        <v>1.44628</v>
      </c>
      <c r="I178" s="708">
        <v>31.196279999999998</v>
      </c>
      <c r="J178" s="708">
        <v>26.49973808333333</v>
      </c>
      <c r="K178" s="710">
        <v>2.7676640027149051</v>
      </c>
      <c r="L178" s="270"/>
      <c r="M178" s="706" t="str">
        <f t="shared" si="2"/>
        <v/>
      </c>
    </row>
    <row r="179" spans="1:13" ht="14.45" customHeight="1" x14ac:dyDescent="0.2">
      <c r="A179" s="711" t="s">
        <v>503</v>
      </c>
      <c r="B179" s="707">
        <v>0</v>
      </c>
      <c r="C179" s="708">
        <v>85.25</v>
      </c>
      <c r="D179" s="708">
        <v>85.25</v>
      </c>
      <c r="E179" s="709">
        <v>0</v>
      </c>
      <c r="F179" s="707">
        <v>0</v>
      </c>
      <c r="G179" s="708">
        <v>0</v>
      </c>
      <c r="H179" s="708">
        <v>0</v>
      </c>
      <c r="I179" s="708">
        <v>29.75</v>
      </c>
      <c r="J179" s="708">
        <v>29.75</v>
      </c>
      <c r="K179" s="710">
        <v>0</v>
      </c>
      <c r="L179" s="270"/>
      <c r="M179" s="706" t="str">
        <f t="shared" si="2"/>
        <v/>
      </c>
    </row>
    <row r="180" spans="1:13" ht="14.45" customHeight="1" x14ac:dyDescent="0.2">
      <c r="A180" s="711" t="s">
        <v>504</v>
      </c>
      <c r="B180" s="707">
        <v>0</v>
      </c>
      <c r="C180" s="708">
        <v>85.25</v>
      </c>
      <c r="D180" s="708">
        <v>85.25</v>
      </c>
      <c r="E180" s="709">
        <v>0</v>
      </c>
      <c r="F180" s="707">
        <v>0</v>
      </c>
      <c r="G180" s="708">
        <v>0</v>
      </c>
      <c r="H180" s="708">
        <v>0</v>
      </c>
      <c r="I180" s="708">
        <v>29.75</v>
      </c>
      <c r="J180" s="708">
        <v>29.75</v>
      </c>
      <c r="K180" s="710">
        <v>0</v>
      </c>
      <c r="L180" s="270"/>
      <c r="M180" s="706" t="str">
        <f t="shared" si="2"/>
        <v>X</v>
      </c>
    </row>
    <row r="181" spans="1:13" ht="14.45" customHeight="1" x14ac:dyDescent="0.2">
      <c r="A181" s="711" t="s">
        <v>505</v>
      </c>
      <c r="B181" s="707">
        <v>0</v>
      </c>
      <c r="C181" s="708">
        <v>85.25</v>
      </c>
      <c r="D181" s="708">
        <v>85.25</v>
      </c>
      <c r="E181" s="709">
        <v>0</v>
      </c>
      <c r="F181" s="707">
        <v>0</v>
      </c>
      <c r="G181" s="708">
        <v>0</v>
      </c>
      <c r="H181" s="708">
        <v>0</v>
      </c>
      <c r="I181" s="708">
        <v>29.75</v>
      </c>
      <c r="J181" s="708">
        <v>29.75</v>
      </c>
      <c r="K181" s="710">
        <v>0</v>
      </c>
      <c r="L181" s="270"/>
      <c r="M181" s="706" t="str">
        <f t="shared" si="2"/>
        <v/>
      </c>
    </row>
    <row r="182" spans="1:13" ht="14.45" customHeight="1" x14ac:dyDescent="0.2">
      <c r="A182" s="711" t="s">
        <v>506</v>
      </c>
      <c r="B182" s="707">
        <v>0</v>
      </c>
      <c r="C182" s="708">
        <v>14.26581</v>
      </c>
      <c r="D182" s="708">
        <v>14.26581</v>
      </c>
      <c r="E182" s="709">
        <v>0</v>
      </c>
      <c r="F182" s="707">
        <v>11.271700600000001</v>
      </c>
      <c r="G182" s="708">
        <v>4.6965419166666669</v>
      </c>
      <c r="H182" s="708">
        <v>1.44628</v>
      </c>
      <c r="I182" s="708">
        <v>1.44628</v>
      </c>
      <c r="J182" s="708">
        <v>-3.2502619166666671</v>
      </c>
      <c r="K182" s="710">
        <v>0.12831071826020643</v>
      </c>
      <c r="L182" s="270"/>
      <c r="M182" s="706" t="str">
        <f t="shared" si="2"/>
        <v/>
      </c>
    </row>
    <row r="183" spans="1:13" ht="14.45" customHeight="1" x14ac:dyDescent="0.2">
      <c r="A183" s="711" t="s">
        <v>507</v>
      </c>
      <c r="B183" s="707">
        <v>0</v>
      </c>
      <c r="C183" s="708">
        <v>-7.5000000000000002E-4</v>
      </c>
      <c r="D183" s="708">
        <v>-7.5000000000000002E-4</v>
      </c>
      <c r="E183" s="709">
        <v>0</v>
      </c>
      <c r="F183" s="707">
        <v>0</v>
      </c>
      <c r="G183" s="708">
        <v>0</v>
      </c>
      <c r="H183" s="708">
        <v>-2.0000000000000002E-5</v>
      </c>
      <c r="I183" s="708">
        <v>-2.0000000000000002E-5</v>
      </c>
      <c r="J183" s="708">
        <v>-2.0000000000000002E-5</v>
      </c>
      <c r="K183" s="710">
        <v>0</v>
      </c>
      <c r="L183" s="270"/>
      <c r="M183" s="706" t="str">
        <f t="shared" si="2"/>
        <v>X</v>
      </c>
    </row>
    <row r="184" spans="1:13" ht="14.45" customHeight="1" x14ac:dyDescent="0.2">
      <c r="A184" s="711" t="s">
        <v>508</v>
      </c>
      <c r="B184" s="707">
        <v>0</v>
      </c>
      <c r="C184" s="708">
        <v>-7.5000000000000002E-4</v>
      </c>
      <c r="D184" s="708">
        <v>-7.5000000000000002E-4</v>
      </c>
      <c r="E184" s="709">
        <v>0</v>
      </c>
      <c r="F184" s="707">
        <v>0</v>
      </c>
      <c r="G184" s="708">
        <v>0</v>
      </c>
      <c r="H184" s="708">
        <v>-2.0000000000000002E-5</v>
      </c>
      <c r="I184" s="708">
        <v>-2.0000000000000002E-5</v>
      </c>
      <c r="J184" s="708">
        <v>-2.0000000000000002E-5</v>
      </c>
      <c r="K184" s="710">
        <v>0</v>
      </c>
      <c r="L184" s="270"/>
      <c r="M184" s="706" t="str">
        <f t="shared" si="2"/>
        <v/>
      </c>
    </row>
    <row r="185" spans="1:13" ht="14.45" customHeight="1" x14ac:dyDescent="0.2">
      <c r="A185" s="711" t="s">
        <v>509</v>
      </c>
      <c r="B185" s="707">
        <v>0</v>
      </c>
      <c r="C185" s="708">
        <v>14.26656</v>
      </c>
      <c r="D185" s="708">
        <v>14.26656</v>
      </c>
      <c r="E185" s="709">
        <v>0</v>
      </c>
      <c r="F185" s="707">
        <v>11.271700600000001</v>
      </c>
      <c r="G185" s="708">
        <v>4.6965419166666669</v>
      </c>
      <c r="H185" s="708">
        <v>1.4462999999999999</v>
      </c>
      <c r="I185" s="708">
        <v>1.4462999999999999</v>
      </c>
      <c r="J185" s="708">
        <v>-3.250241916666667</v>
      </c>
      <c r="K185" s="710">
        <v>0.12831249261535566</v>
      </c>
      <c r="L185" s="270"/>
      <c r="M185" s="706" t="str">
        <f t="shared" si="2"/>
        <v>X</v>
      </c>
    </row>
    <row r="186" spans="1:13" ht="14.45" customHeight="1" x14ac:dyDescent="0.2">
      <c r="A186" s="711" t="s">
        <v>510</v>
      </c>
      <c r="B186" s="707">
        <v>0</v>
      </c>
      <c r="C186" s="708">
        <v>9.2999999999999999E-2</v>
      </c>
      <c r="D186" s="708">
        <v>9.2999999999999999E-2</v>
      </c>
      <c r="E186" s="709">
        <v>0</v>
      </c>
      <c r="F186" s="707">
        <v>5.6919199999999996E-2</v>
      </c>
      <c r="G186" s="708">
        <v>2.3716333333333332E-2</v>
      </c>
      <c r="H186" s="708">
        <v>0</v>
      </c>
      <c r="I186" s="708">
        <v>0</v>
      </c>
      <c r="J186" s="708">
        <v>-2.3716333333333332E-2</v>
      </c>
      <c r="K186" s="710">
        <v>0</v>
      </c>
      <c r="L186" s="270"/>
      <c r="M186" s="706" t="str">
        <f t="shared" si="2"/>
        <v/>
      </c>
    </row>
    <row r="187" spans="1:13" ht="14.45" customHeight="1" x14ac:dyDescent="0.2">
      <c r="A187" s="711" t="s">
        <v>511</v>
      </c>
      <c r="B187" s="707">
        <v>0</v>
      </c>
      <c r="C187" s="708">
        <v>14.17356</v>
      </c>
      <c r="D187" s="708">
        <v>14.17356</v>
      </c>
      <c r="E187" s="709">
        <v>0</v>
      </c>
      <c r="F187" s="707">
        <v>11.2147814</v>
      </c>
      <c r="G187" s="708">
        <v>4.6728255833333332</v>
      </c>
      <c r="H187" s="708">
        <v>1.4462999999999999</v>
      </c>
      <c r="I187" s="708">
        <v>1.4462999999999999</v>
      </c>
      <c r="J187" s="708">
        <v>-3.2265255833333333</v>
      </c>
      <c r="K187" s="710">
        <v>0.12896372639060089</v>
      </c>
      <c r="L187" s="270"/>
      <c r="M187" s="706" t="str">
        <f t="shared" si="2"/>
        <v/>
      </c>
    </row>
    <row r="188" spans="1:13" ht="14.45" customHeight="1" x14ac:dyDescent="0.2">
      <c r="A188" s="711" t="s">
        <v>512</v>
      </c>
      <c r="B188" s="707">
        <v>0</v>
      </c>
      <c r="C188" s="708">
        <v>5326.58853</v>
      </c>
      <c r="D188" s="708">
        <v>5326.58853</v>
      </c>
      <c r="E188" s="709">
        <v>0</v>
      </c>
      <c r="F188" s="707">
        <v>0</v>
      </c>
      <c r="G188" s="708">
        <v>0</v>
      </c>
      <c r="H188" s="708">
        <v>232.23510000000002</v>
      </c>
      <c r="I188" s="708">
        <v>1641.0699199999999</v>
      </c>
      <c r="J188" s="708">
        <v>1641.0699199999999</v>
      </c>
      <c r="K188" s="710">
        <v>0</v>
      </c>
      <c r="L188" s="270"/>
      <c r="M188" s="706" t="str">
        <f t="shared" si="2"/>
        <v/>
      </c>
    </row>
    <row r="189" spans="1:13" ht="14.45" customHeight="1" x14ac:dyDescent="0.2">
      <c r="A189" s="711" t="s">
        <v>513</v>
      </c>
      <c r="B189" s="707">
        <v>0</v>
      </c>
      <c r="C189" s="708">
        <v>5326.58853</v>
      </c>
      <c r="D189" s="708">
        <v>5326.58853</v>
      </c>
      <c r="E189" s="709">
        <v>0</v>
      </c>
      <c r="F189" s="707">
        <v>0</v>
      </c>
      <c r="G189" s="708">
        <v>0</v>
      </c>
      <c r="H189" s="708">
        <v>232.23510000000002</v>
      </c>
      <c r="I189" s="708">
        <v>1641.0699199999999</v>
      </c>
      <c r="J189" s="708">
        <v>1641.0699199999999</v>
      </c>
      <c r="K189" s="710">
        <v>0</v>
      </c>
      <c r="L189" s="270"/>
      <c r="M189" s="706" t="str">
        <f t="shared" si="2"/>
        <v/>
      </c>
    </row>
    <row r="190" spans="1:13" ht="14.45" customHeight="1" x14ac:dyDescent="0.2">
      <c r="A190" s="711" t="s">
        <v>514</v>
      </c>
      <c r="B190" s="707">
        <v>0</v>
      </c>
      <c r="C190" s="708">
        <v>5326.58853</v>
      </c>
      <c r="D190" s="708">
        <v>5326.58853</v>
      </c>
      <c r="E190" s="709">
        <v>0</v>
      </c>
      <c r="F190" s="707">
        <v>0</v>
      </c>
      <c r="G190" s="708">
        <v>0</v>
      </c>
      <c r="H190" s="708">
        <v>232.23510000000002</v>
      </c>
      <c r="I190" s="708">
        <v>1641.0699199999999</v>
      </c>
      <c r="J190" s="708">
        <v>1641.0699199999999</v>
      </c>
      <c r="K190" s="710">
        <v>0</v>
      </c>
      <c r="L190" s="270"/>
      <c r="M190" s="706" t="str">
        <f t="shared" si="2"/>
        <v/>
      </c>
    </row>
    <row r="191" spans="1:13" ht="14.45" customHeight="1" x14ac:dyDescent="0.2">
      <c r="A191" s="711" t="s">
        <v>515</v>
      </c>
      <c r="B191" s="707">
        <v>0</v>
      </c>
      <c r="C191" s="708">
        <v>24.360310000000002</v>
      </c>
      <c r="D191" s="708">
        <v>24.360310000000002</v>
      </c>
      <c r="E191" s="709">
        <v>0</v>
      </c>
      <c r="F191" s="707">
        <v>0</v>
      </c>
      <c r="G191" s="708">
        <v>0</v>
      </c>
      <c r="H191" s="708">
        <v>6.4226800000000006</v>
      </c>
      <c r="I191" s="708">
        <v>12.242839999999999</v>
      </c>
      <c r="J191" s="708">
        <v>12.242839999999999</v>
      </c>
      <c r="K191" s="710">
        <v>0</v>
      </c>
      <c r="L191" s="270"/>
      <c r="M191" s="706" t="str">
        <f t="shared" si="2"/>
        <v>X</v>
      </c>
    </row>
    <row r="192" spans="1:13" ht="14.45" customHeight="1" x14ac:dyDescent="0.2">
      <c r="A192" s="711" t="s">
        <v>516</v>
      </c>
      <c r="B192" s="707">
        <v>0</v>
      </c>
      <c r="C192" s="708">
        <v>24.360310000000002</v>
      </c>
      <c r="D192" s="708">
        <v>24.360310000000002</v>
      </c>
      <c r="E192" s="709">
        <v>0</v>
      </c>
      <c r="F192" s="707">
        <v>0</v>
      </c>
      <c r="G192" s="708">
        <v>0</v>
      </c>
      <c r="H192" s="708">
        <v>6.4226800000000006</v>
      </c>
      <c r="I192" s="708">
        <v>12.242839999999999</v>
      </c>
      <c r="J192" s="708">
        <v>12.242839999999999</v>
      </c>
      <c r="K192" s="710">
        <v>0</v>
      </c>
      <c r="L192" s="270"/>
      <c r="M192" s="706" t="str">
        <f t="shared" si="2"/>
        <v/>
      </c>
    </row>
    <row r="193" spans="1:13" ht="14.45" customHeight="1" x14ac:dyDescent="0.2">
      <c r="A193" s="711" t="s">
        <v>517</v>
      </c>
      <c r="B193" s="707">
        <v>0</v>
      </c>
      <c r="C193" s="708">
        <v>27.658000000000001</v>
      </c>
      <c r="D193" s="708">
        <v>27.658000000000001</v>
      </c>
      <c r="E193" s="709">
        <v>0</v>
      </c>
      <c r="F193" s="707">
        <v>0</v>
      </c>
      <c r="G193" s="708">
        <v>0</v>
      </c>
      <c r="H193" s="708">
        <v>3.4</v>
      </c>
      <c r="I193" s="708">
        <v>12.84</v>
      </c>
      <c r="J193" s="708">
        <v>12.84</v>
      </c>
      <c r="K193" s="710">
        <v>0</v>
      </c>
      <c r="L193" s="270"/>
      <c r="M193" s="706" t="str">
        <f t="shared" si="2"/>
        <v>X</v>
      </c>
    </row>
    <row r="194" spans="1:13" ht="14.45" customHeight="1" x14ac:dyDescent="0.2">
      <c r="A194" s="711" t="s">
        <v>518</v>
      </c>
      <c r="B194" s="707">
        <v>0</v>
      </c>
      <c r="C194" s="708">
        <v>27.658000000000001</v>
      </c>
      <c r="D194" s="708">
        <v>27.658000000000001</v>
      </c>
      <c r="E194" s="709">
        <v>0</v>
      </c>
      <c r="F194" s="707">
        <v>0</v>
      </c>
      <c r="G194" s="708">
        <v>0</v>
      </c>
      <c r="H194" s="708">
        <v>3.4</v>
      </c>
      <c r="I194" s="708">
        <v>12.84</v>
      </c>
      <c r="J194" s="708">
        <v>12.84</v>
      </c>
      <c r="K194" s="710">
        <v>0</v>
      </c>
      <c r="L194" s="270"/>
      <c r="M194" s="706" t="str">
        <f t="shared" si="2"/>
        <v/>
      </c>
    </row>
    <row r="195" spans="1:13" ht="14.45" customHeight="1" x14ac:dyDescent="0.2">
      <c r="A195" s="711" t="s">
        <v>519</v>
      </c>
      <c r="B195" s="707">
        <v>0</v>
      </c>
      <c r="C195" s="708">
        <v>37.287059999999997</v>
      </c>
      <c r="D195" s="708">
        <v>37.287059999999997</v>
      </c>
      <c r="E195" s="709">
        <v>0</v>
      </c>
      <c r="F195" s="707">
        <v>0</v>
      </c>
      <c r="G195" s="708">
        <v>0</v>
      </c>
      <c r="H195" s="708">
        <v>1.47</v>
      </c>
      <c r="I195" s="708">
        <v>10.0235</v>
      </c>
      <c r="J195" s="708">
        <v>10.0235</v>
      </c>
      <c r="K195" s="710">
        <v>0</v>
      </c>
      <c r="L195" s="270"/>
      <c r="M195" s="706" t="str">
        <f t="shared" si="2"/>
        <v>X</v>
      </c>
    </row>
    <row r="196" spans="1:13" ht="14.45" customHeight="1" x14ac:dyDescent="0.2">
      <c r="A196" s="711" t="s">
        <v>520</v>
      </c>
      <c r="B196" s="707">
        <v>0</v>
      </c>
      <c r="C196" s="708">
        <v>14.43</v>
      </c>
      <c r="D196" s="708">
        <v>14.43</v>
      </c>
      <c r="E196" s="709">
        <v>0</v>
      </c>
      <c r="F196" s="707">
        <v>0</v>
      </c>
      <c r="G196" s="708">
        <v>0</v>
      </c>
      <c r="H196" s="708">
        <v>0</v>
      </c>
      <c r="I196" s="708">
        <v>4.07</v>
      </c>
      <c r="J196" s="708">
        <v>4.07</v>
      </c>
      <c r="K196" s="710">
        <v>0</v>
      </c>
      <c r="L196" s="270"/>
      <c r="M196" s="706" t="str">
        <f t="shared" si="2"/>
        <v/>
      </c>
    </row>
    <row r="197" spans="1:13" ht="14.45" customHeight="1" x14ac:dyDescent="0.2">
      <c r="A197" s="711" t="s">
        <v>521</v>
      </c>
      <c r="B197" s="707">
        <v>0</v>
      </c>
      <c r="C197" s="708">
        <v>10.894200000000001</v>
      </c>
      <c r="D197" s="708">
        <v>10.894200000000001</v>
      </c>
      <c r="E197" s="709">
        <v>0</v>
      </c>
      <c r="F197" s="707">
        <v>0</v>
      </c>
      <c r="G197" s="708">
        <v>0</v>
      </c>
      <c r="H197" s="708">
        <v>0</v>
      </c>
      <c r="I197" s="708">
        <v>0</v>
      </c>
      <c r="J197" s="708">
        <v>0</v>
      </c>
      <c r="K197" s="710">
        <v>0</v>
      </c>
      <c r="L197" s="270"/>
      <c r="M197" s="706" t="str">
        <f t="shared" si="2"/>
        <v/>
      </c>
    </row>
    <row r="198" spans="1:13" ht="14.45" customHeight="1" x14ac:dyDescent="0.2">
      <c r="A198" s="711" t="s">
        <v>522</v>
      </c>
      <c r="B198" s="707">
        <v>0</v>
      </c>
      <c r="C198" s="708">
        <v>11.962860000000001</v>
      </c>
      <c r="D198" s="708">
        <v>11.962860000000001</v>
      </c>
      <c r="E198" s="709">
        <v>0</v>
      </c>
      <c r="F198" s="707">
        <v>0</v>
      </c>
      <c r="G198" s="708">
        <v>0</v>
      </c>
      <c r="H198" s="708">
        <v>1.47</v>
      </c>
      <c r="I198" s="708">
        <v>5.9535</v>
      </c>
      <c r="J198" s="708">
        <v>5.9535</v>
      </c>
      <c r="K198" s="710">
        <v>0</v>
      </c>
      <c r="L198" s="270"/>
      <c r="M198" s="7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1" t="s">
        <v>523</v>
      </c>
      <c r="B199" s="707">
        <v>0</v>
      </c>
      <c r="C199" s="708">
        <v>12.26792</v>
      </c>
      <c r="D199" s="708">
        <v>12.26792</v>
      </c>
      <c r="E199" s="709">
        <v>0</v>
      </c>
      <c r="F199" s="707">
        <v>0</v>
      </c>
      <c r="G199" s="708">
        <v>0</v>
      </c>
      <c r="H199" s="708">
        <v>1.24241</v>
      </c>
      <c r="I199" s="708">
        <v>5.7713000000000001</v>
      </c>
      <c r="J199" s="708">
        <v>5.7713000000000001</v>
      </c>
      <c r="K199" s="710">
        <v>0</v>
      </c>
      <c r="L199" s="270"/>
      <c r="M199" s="706" t="str">
        <f t="shared" si="3"/>
        <v>X</v>
      </c>
    </row>
    <row r="200" spans="1:13" ht="14.45" customHeight="1" x14ac:dyDescent="0.2">
      <c r="A200" s="711" t="s">
        <v>524</v>
      </c>
      <c r="B200" s="707">
        <v>0</v>
      </c>
      <c r="C200" s="708">
        <v>12.26792</v>
      </c>
      <c r="D200" s="708">
        <v>12.26792</v>
      </c>
      <c r="E200" s="709">
        <v>0</v>
      </c>
      <c r="F200" s="707">
        <v>0</v>
      </c>
      <c r="G200" s="708">
        <v>0</v>
      </c>
      <c r="H200" s="708">
        <v>1.24241</v>
      </c>
      <c r="I200" s="708">
        <v>5.7713000000000001</v>
      </c>
      <c r="J200" s="708">
        <v>5.7713000000000001</v>
      </c>
      <c r="K200" s="710">
        <v>0</v>
      </c>
      <c r="L200" s="270"/>
      <c r="M200" s="706" t="str">
        <f t="shared" si="3"/>
        <v/>
      </c>
    </row>
    <row r="201" spans="1:13" ht="14.45" customHeight="1" x14ac:dyDescent="0.2">
      <c r="A201" s="711" t="s">
        <v>525</v>
      </c>
      <c r="B201" s="707">
        <v>0</v>
      </c>
      <c r="C201" s="708">
        <v>47.462220000000002</v>
      </c>
      <c r="D201" s="708">
        <v>47.462220000000002</v>
      </c>
      <c r="E201" s="709">
        <v>0</v>
      </c>
      <c r="F201" s="707">
        <v>0</v>
      </c>
      <c r="G201" s="708">
        <v>0</v>
      </c>
      <c r="H201" s="708">
        <v>0</v>
      </c>
      <c r="I201" s="708">
        <v>0</v>
      </c>
      <c r="J201" s="708">
        <v>0</v>
      </c>
      <c r="K201" s="710">
        <v>0</v>
      </c>
      <c r="L201" s="270"/>
      <c r="M201" s="706" t="str">
        <f t="shared" si="3"/>
        <v>X</v>
      </c>
    </row>
    <row r="202" spans="1:13" ht="14.45" customHeight="1" x14ac:dyDescent="0.2">
      <c r="A202" s="711" t="s">
        <v>526</v>
      </c>
      <c r="B202" s="707">
        <v>0</v>
      </c>
      <c r="C202" s="708">
        <v>47.462220000000002</v>
      </c>
      <c r="D202" s="708">
        <v>47.462220000000002</v>
      </c>
      <c r="E202" s="709">
        <v>0</v>
      </c>
      <c r="F202" s="707">
        <v>0</v>
      </c>
      <c r="G202" s="708">
        <v>0</v>
      </c>
      <c r="H202" s="708">
        <v>0</v>
      </c>
      <c r="I202" s="708">
        <v>0</v>
      </c>
      <c r="J202" s="708">
        <v>0</v>
      </c>
      <c r="K202" s="710">
        <v>0</v>
      </c>
      <c r="L202" s="270"/>
      <c r="M202" s="706" t="str">
        <f t="shared" si="3"/>
        <v/>
      </c>
    </row>
    <row r="203" spans="1:13" ht="14.45" customHeight="1" x14ac:dyDescent="0.2">
      <c r="A203" s="711" t="s">
        <v>527</v>
      </c>
      <c r="B203" s="707">
        <v>0</v>
      </c>
      <c r="C203" s="708">
        <v>4.2770000000000001</v>
      </c>
      <c r="D203" s="708">
        <v>4.2770000000000001</v>
      </c>
      <c r="E203" s="709">
        <v>0</v>
      </c>
      <c r="F203" s="707">
        <v>0</v>
      </c>
      <c r="G203" s="708">
        <v>0</v>
      </c>
      <c r="H203" s="708">
        <v>0.32800000000000001</v>
      </c>
      <c r="I203" s="708">
        <v>2.0859999999999999</v>
      </c>
      <c r="J203" s="708">
        <v>2.0859999999999999</v>
      </c>
      <c r="K203" s="710">
        <v>0</v>
      </c>
      <c r="L203" s="270"/>
      <c r="M203" s="706" t="str">
        <f t="shared" si="3"/>
        <v>X</v>
      </c>
    </row>
    <row r="204" spans="1:13" ht="14.45" customHeight="1" x14ac:dyDescent="0.2">
      <c r="A204" s="711" t="s">
        <v>528</v>
      </c>
      <c r="B204" s="707">
        <v>0</v>
      </c>
      <c r="C204" s="708">
        <v>4.2770000000000001</v>
      </c>
      <c r="D204" s="708">
        <v>4.2770000000000001</v>
      </c>
      <c r="E204" s="709">
        <v>0</v>
      </c>
      <c r="F204" s="707">
        <v>0</v>
      </c>
      <c r="G204" s="708">
        <v>0</v>
      </c>
      <c r="H204" s="708">
        <v>0.32800000000000001</v>
      </c>
      <c r="I204" s="708">
        <v>2.0859999999999999</v>
      </c>
      <c r="J204" s="708">
        <v>2.0859999999999999</v>
      </c>
      <c r="K204" s="710">
        <v>0</v>
      </c>
      <c r="L204" s="270"/>
      <c r="M204" s="706" t="str">
        <f t="shared" si="3"/>
        <v/>
      </c>
    </row>
    <row r="205" spans="1:13" ht="14.45" customHeight="1" x14ac:dyDescent="0.2">
      <c r="A205" s="711" t="s">
        <v>529</v>
      </c>
      <c r="B205" s="707">
        <v>0</v>
      </c>
      <c r="C205" s="708">
        <v>1492.9928500000001</v>
      </c>
      <c r="D205" s="708">
        <v>1492.9928500000001</v>
      </c>
      <c r="E205" s="709">
        <v>0</v>
      </c>
      <c r="F205" s="707">
        <v>0</v>
      </c>
      <c r="G205" s="708">
        <v>0</v>
      </c>
      <c r="H205" s="708">
        <v>0</v>
      </c>
      <c r="I205" s="708">
        <v>280.80053000000004</v>
      </c>
      <c r="J205" s="708">
        <v>280.80053000000004</v>
      </c>
      <c r="K205" s="710">
        <v>0</v>
      </c>
      <c r="L205" s="270"/>
      <c r="M205" s="706" t="str">
        <f t="shared" si="3"/>
        <v>X</v>
      </c>
    </row>
    <row r="206" spans="1:13" ht="14.45" customHeight="1" x14ac:dyDescent="0.2">
      <c r="A206" s="711" t="s">
        <v>530</v>
      </c>
      <c r="B206" s="707">
        <v>0</v>
      </c>
      <c r="C206" s="708">
        <v>1492.9928500000001</v>
      </c>
      <c r="D206" s="708">
        <v>1492.9928500000001</v>
      </c>
      <c r="E206" s="709">
        <v>0</v>
      </c>
      <c r="F206" s="707">
        <v>0</v>
      </c>
      <c r="G206" s="708">
        <v>0</v>
      </c>
      <c r="H206" s="708">
        <v>0</v>
      </c>
      <c r="I206" s="708">
        <v>280.80053000000004</v>
      </c>
      <c r="J206" s="708">
        <v>280.80053000000004</v>
      </c>
      <c r="K206" s="710">
        <v>0</v>
      </c>
      <c r="L206" s="270"/>
      <c r="M206" s="706" t="str">
        <f t="shared" si="3"/>
        <v/>
      </c>
    </row>
    <row r="207" spans="1:13" ht="14.45" customHeight="1" x14ac:dyDescent="0.2">
      <c r="A207" s="711" t="s">
        <v>531</v>
      </c>
      <c r="B207" s="707">
        <v>0</v>
      </c>
      <c r="C207" s="708">
        <v>68.231920000000002</v>
      </c>
      <c r="D207" s="708">
        <v>68.231920000000002</v>
      </c>
      <c r="E207" s="709">
        <v>0</v>
      </c>
      <c r="F207" s="707">
        <v>0</v>
      </c>
      <c r="G207" s="708">
        <v>0</v>
      </c>
      <c r="H207" s="708">
        <v>4.7187299999999999</v>
      </c>
      <c r="I207" s="708">
        <v>31.81654</v>
      </c>
      <c r="J207" s="708">
        <v>31.81654</v>
      </c>
      <c r="K207" s="710">
        <v>0</v>
      </c>
      <c r="L207" s="270"/>
      <c r="M207" s="706" t="str">
        <f t="shared" si="3"/>
        <v>X</v>
      </c>
    </row>
    <row r="208" spans="1:13" ht="14.45" customHeight="1" x14ac:dyDescent="0.2">
      <c r="A208" s="711" t="s">
        <v>532</v>
      </c>
      <c r="B208" s="707">
        <v>0</v>
      </c>
      <c r="C208" s="708">
        <v>23.805</v>
      </c>
      <c r="D208" s="708">
        <v>23.805</v>
      </c>
      <c r="E208" s="709">
        <v>0</v>
      </c>
      <c r="F208" s="707">
        <v>0</v>
      </c>
      <c r="G208" s="708">
        <v>0</v>
      </c>
      <c r="H208" s="708">
        <v>0</v>
      </c>
      <c r="I208" s="708">
        <v>8.9949999999999992</v>
      </c>
      <c r="J208" s="708">
        <v>8.9949999999999992</v>
      </c>
      <c r="K208" s="710">
        <v>0</v>
      </c>
      <c r="L208" s="270"/>
      <c r="M208" s="706" t="str">
        <f t="shared" si="3"/>
        <v/>
      </c>
    </row>
    <row r="209" spans="1:13" ht="14.45" customHeight="1" x14ac:dyDescent="0.2">
      <c r="A209" s="711" t="s">
        <v>533</v>
      </c>
      <c r="B209" s="707">
        <v>0</v>
      </c>
      <c r="C209" s="708">
        <v>44.426919999999996</v>
      </c>
      <c r="D209" s="708">
        <v>44.426919999999996</v>
      </c>
      <c r="E209" s="709">
        <v>0</v>
      </c>
      <c r="F209" s="707">
        <v>0</v>
      </c>
      <c r="G209" s="708">
        <v>0</v>
      </c>
      <c r="H209" s="708">
        <v>4.7187299999999999</v>
      </c>
      <c r="I209" s="708">
        <v>22.821540000000002</v>
      </c>
      <c r="J209" s="708">
        <v>22.821540000000002</v>
      </c>
      <c r="K209" s="710">
        <v>0</v>
      </c>
      <c r="L209" s="270"/>
      <c r="M209" s="706" t="str">
        <f t="shared" si="3"/>
        <v/>
      </c>
    </row>
    <row r="210" spans="1:13" ht="14.45" customHeight="1" x14ac:dyDescent="0.2">
      <c r="A210" s="711" t="s">
        <v>534</v>
      </c>
      <c r="B210" s="707">
        <v>0</v>
      </c>
      <c r="C210" s="708">
        <v>3612.05125</v>
      </c>
      <c r="D210" s="708">
        <v>3612.05125</v>
      </c>
      <c r="E210" s="709">
        <v>0</v>
      </c>
      <c r="F210" s="707">
        <v>0</v>
      </c>
      <c r="G210" s="708">
        <v>0</v>
      </c>
      <c r="H210" s="708">
        <v>214.65328</v>
      </c>
      <c r="I210" s="708">
        <v>1285.48921</v>
      </c>
      <c r="J210" s="708">
        <v>1285.48921</v>
      </c>
      <c r="K210" s="710">
        <v>0</v>
      </c>
      <c r="L210" s="270"/>
      <c r="M210" s="706" t="str">
        <f t="shared" si="3"/>
        <v>X</v>
      </c>
    </row>
    <row r="211" spans="1:13" ht="14.45" customHeight="1" x14ac:dyDescent="0.2">
      <c r="A211" s="711" t="s">
        <v>535</v>
      </c>
      <c r="B211" s="707">
        <v>0</v>
      </c>
      <c r="C211" s="708">
        <v>3612.05125</v>
      </c>
      <c r="D211" s="708">
        <v>3612.05125</v>
      </c>
      <c r="E211" s="709">
        <v>0</v>
      </c>
      <c r="F211" s="707">
        <v>0</v>
      </c>
      <c r="G211" s="708">
        <v>0</v>
      </c>
      <c r="H211" s="708">
        <v>214.65328</v>
      </c>
      <c r="I211" s="708">
        <v>1285.48921</v>
      </c>
      <c r="J211" s="708">
        <v>1285.48921</v>
      </c>
      <c r="K211" s="710">
        <v>0</v>
      </c>
      <c r="L211" s="270"/>
      <c r="M211" s="706" t="str">
        <f t="shared" si="3"/>
        <v/>
      </c>
    </row>
    <row r="212" spans="1:13" ht="14.45" customHeight="1" x14ac:dyDescent="0.2">
      <c r="A212" s="711" t="s">
        <v>536</v>
      </c>
      <c r="B212" s="707">
        <v>0</v>
      </c>
      <c r="C212" s="708">
        <v>411.28318000000002</v>
      </c>
      <c r="D212" s="708">
        <v>411.28318000000002</v>
      </c>
      <c r="E212" s="709">
        <v>0</v>
      </c>
      <c r="F212" s="707">
        <v>0</v>
      </c>
      <c r="G212" s="708">
        <v>0</v>
      </c>
      <c r="H212" s="708">
        <v>85.173000000000002</v>
      </c>
      <c r="I212" s="708">
        <v>248.16</v>
      </c>
      <c r="J212" s="708">
        <v>248.16</v>
      </c>
      <c r="K212" s="710">
        <v>0</v>
      </c>
      <c r="L212" s="270"/>
      <c r="M212" s="706" t="str">
        <f t="shared" si="3"/>
        <v/>
      </c>
    </row>
    <row r="213" spans="1:13" ht="14.45" customHeight="1" x14ac:dyDescent="0.2">
      <c r="A213" s="711" t="s">
        <v>537</v>
      </c>
      <c r="B213" s="707">
        <v>0</v>
      </c>
      <c r="C213" s="708">
        <v>411.28318000000002</v>
      </c>
      <c r="D213" s="708">
        <v>411.28318000000002</v>
      </c>
      <c r="E213" s="709">
        <v>0</v>
      </c>
      <c r="F213" s="707">
        <v>0</v>
      </c>
      <c r="G213" s="708">
        <v>0</v>
      </c>
      <c r="H213" s="708">
        <v>85.173000000000002</v>
      </c>
      <c r="I213" s="708">
        <v>248.16</v>
      </c>
      <c r="J213" s="708">
        <v>248.16</v>
      </c>
      <c r="K213" s="710">
        <v>0</v>
      </c>
      <c r="L213" s="270"/>
      <c r="M213" s="706" t="str">
        <f t="shared" si="3"/>
        <v/>
      </c>
    </row>
    <row r="214" spans="1:13" ht="14.45" customHeight="1" x14ac:dyDescent="0.2">
      <c r="A214" s="711" t="s">
        <v>538</v>
      </c>
      <c r="B214" s="707">
        <v>0</v>
      </c>
      <c r="C214" s="708">
        <v>411.28318000000002</v>
      </c>
      <c r="D214" s="708">
        <v>411.28318000000002</v>
      </c>
      <c r="E214" s="709">
        <v>0</v>
      </c>
      <c r="F214" s="707">
        <v>0</v>
      </c>
      <c r="G214" s="708">
        <v>0</v>
      </c>
      <c r="H214" s="708">
        <v>85.173000000000002</v>
      </c>
      <c r="I214" s="708">
        <v>248.16</v>
      </c>
      <c r="J214" s="708">
        <v>248.16</v>
      </c>
      <c r="K214" s="710">
        <v>0</v>
      </c>
      <c r="L214" s="270"/>
      <c r="M214" s="706" t="str">
        <f t="shared" si="3"/>
        <v/>
      </c>
    </row>
    <row r="215" spans="1:13" ht="14.45" customHeight="1" x14ac:dyDescent="0.2">
      <c r="A215" s="711" t="s">
        <v>539</v>
      </c>
      <c r="B215" s="707">
        <v>0</v>
      </c>
      <c r="C215" s="708">
        <v>411.28318000000002</v>
      </c>
      <c r="D215" s="708">
        <v>411.28318000000002</v>
      </c>
      <c r="E215" s="709">
        <v>0</v>
      </c>
      <c r="F215" s="707">
        <v>0</v>
      </c>
      <c r="G215" s="708">
        <v>0</v>
      </c>
      <c r="H215" s="708">
        <v>85.173000000000002</v>
      </c>
      <c r="I215" s="708">
        <v>248.16</v>
      </c>
      <c r="J215" s="708">
        <v>248.16</v>
      </c>
      <c r="K215" s="710">
        <v>0</v>
      </c>
      <c r="L215" s="270"/>
      <c r="M215" s="706" t="str">
        <f t="shared" si="3"/>
        <v>X</v>
      </c>
    </row>
    <row r="216" spans="1:13" ht="14.45" customHeight="1" x14ac:dyDescent="0.2">
      <c r="A216" s="711" t="s">
        <v>540</v>
      </c>
      <c r="B216" s="707">
        <v>0</v>
      </c>
      <c r="C216" s="708">
        <v>8.1979999999999997E-2</v>
      </c>
      <c r="D216" s="708">
        <v>8.1979999999999997E-2</v>
      </c>
      <c r="E216" s="709">
        <v>0</v>
      </c>
      <c r="F216" s="707">
        <v>0</v>
      </c>
      <c r="G216" s="708">
        <v>0</v>
      </c>
      <c r="H216" s="708">
        <v>0</v>
      </c>
      <c r="I216" s="708">
        <v>0</v>
      </c>
      <c r="J216" s="708">
        <v>0</v>
      </c>
      <c r="K216" s="710">
        <v>0</v>
      </c>
      <c r="L216" s="270"/>
      <c r="M216" s="706" t="str">
        <f t="shared" si="3"/>
        <v/>
      </c>
    </row>
    <row r="217" spans="1:13" ht="14.45" customHeight="1" x14ac:dyDescent="0.2">
      <c r="A217" s="711" t="s">
        <v>541</v>
      </c>
      <c r="B217" s="707">
        <v>0</v>
      </c>
      <c r="C217" s="708">
        <v>411.20120000000003</v>
      </c>
      <c r="D217" s="708">
        <v>411.20120000000003</v>
      </c>
      <c r="E217" s="709">
        <v>0</v>
      </c>
      <c r="F217" s="707">
        <v>0</v>
      </c>
      <c r="G217" s="708">
        <v>0</v>
      </c>
      <c r="H217" s="708">
        <v>85.173000000000002</v>
      </c>
      <c r="I217" s="708">
        <v>248.16</v>
      </c>
      <c r="J217" s="708">
        <v>248.16</v>
      </c>
      <c r="K217" s="710">
        <v>0</v>
      </c>
      <c r="L217" s="270"/>
      <c r="M217" s="706" t="str">
        <f t="shared" si="3"/>
        <v/>
      </c>
    </row>
    <row r="218" spans="1:13" ht="14.45" customHeight="1" x14ac:dyDescent="0.2">
      <c r="A218" s="711"/>
      <c r="B218" s="707"/>
      <c r="C218" s="708"/>
      <c r="D218" s="708"/>
      <c r="E218" s="709"/>
      <c r="F218" s="707"/>
      <c r="G218" s="708"/>
      <c r="H218" s="708"/>
      <c r="I218" s="708"/>
      <c r="J218" s="708"/>
      <c r="K218" s="710"/>
      <c r="L218" s="270"/>
      <c r="M218" s="706" t="str">
        <f t="shared" si="3"/>
        <v/>
      </c>
    </row>
    <row r="219" spans="1:13" ht="14.45" customHeight="1" x14ac:dyDescent="0.2">
      <c r="A219" s="711"/>
      <c r="B219" s="707"/>
      <c r="C219" s="708"/>
      <c r="D219" s="708"/>
      <c r="E219" s="709"/>
      <c r="F219" s="707"/>
      <c r="G219" s="708"/>
      <c r="H219" s="708"/>
      <c r="I219" s="708"/>
      <c r="J219" s="708"/>
      <c r="K219" s="710"/>
      <c r="L219" s="270"/>
      <c r="M219" s="706" t="str">
        <f t="shared" si="3"/>
        <v/>
      </c>
    </row>
    <row r="220" spans="1:13" ht="14.45" customHeight="1" x14ac:dyDescent="0.2">
      <c r="A220" s="711"/>
      <c r="B220" s="707"/>
      <c r="C220" s="708"/>
      <c r="D220" s="708"/>
      <c r="E220" s="709"/>
      <c r="F220" s="707"/>
      <c r="G220" s="708"/>
      <c r="H220" s="708"/>
      <c r="I220" s="708"/>
      <c r="J220" s="708"/>
      <c r="K220" s="710"/>
      <c r="L220" s="270"/>
      <c r="M220" s="706" t="str">
        <f t="shared" si="3"/>
        <v/>
      </c>
    </row>
    <row r="221" spans="1:13" ht="14.45" customHeight="1" x14ac:dyDescent="0.2">
      <c r="A221" s="711"/>
      <c r="B221" s="707"/>
      <c r="C221" s="708"/>
      <c r="D221" s="708"/>
      <c r="E221" s="709"/>
      <c r="F221" s="707"/>
      <c r="G221" s="708"/>
      <c r="H221" s="708"/>
      <c r="I221" s="708"/>
      <c r="J221" s="708"/>
      <c r="K221" s="710"/>
      <c r="L221" s="270"/>
      <c r="M221" s="706" t="str">
        <f t="shared" si="3"/>
        <v/>
      </c>
    </row>
    <row r="222" spans="1:13" ht="14.45" customHeight="1" x14ac:dyDescent="0.2">
      <c r="A222" s="711"/>
      <c r="B222" s="707"/>
      <c r="C222" s="708"/>
      <c r="D222" s="708"/>
      <c r="E222" s="709"/>
      <c r="F222" s="707"/>
      <c r="G222" s="708"/>
      <c r="H222" s="708"/>
      <c r="I222" s="708"/>
      <c r="J222" s="708"/>
      <c r="K222" s="710"/>
      <c r="L222" s="270"/>
      <c r="M222" s="706" t="str">
        <f t="shared" si="3"/>
        <v/>
      </c>
    </row>
    <row r="223" spans="1:13" ht="14.45" customHeight="1" x14ac:dyDescent="0.2">
      <c r="A223" s="711"/>
      <c r="B223" s="707"/>
      <c r="C223" s="708"/>
      <c r="D223" s="708"/>
      <c r="E223" s="709"/>
      <c r="F223" s="707"/>
      <c r="G223" s="708"/>
      <c r="H223" s="708"/>
      <c r="I223" s="708"/>
      <c r="J223" s="708"/>
      <c r="K223" s="710"/>
      <c r="L223" s="270"/>
      <c r="M223" s="706" t="str">
        <f t="shared" si="3"/>
        <v/>
      </c>
    </row>
    <row r="224" spans="1:13" ht="14.45" customHeight="1" x14ac:dyDescent="0.2">
      <c r="A224" s="711"/>
      <c r="B224" s="707"/>
      <c r="C224" s="708"/>
      <c r="D224" s="708"/>
      <c r="E224" s="709"/>
      <c r="F224" s="707"/>
      <c r="G224" s="708"/>
      <c r="H224" s="708"/>
      <c r="I224" s="708"/>
      <c r="J224" s="708"/>
      <c r="K224" s="710"/>
      <c r="L224" s="270"/>
      <c r="M224" s="706" t="str">
        <f t="shared" si="3"/>
        <v/>
      </c>
    </row>
    <row r="225" spans="1:13" ht="14.45" customHeight="1" x14ac:dyDescent="0.2">
      <c r="A225" s="711"/>
      <c r="B225" s="707"/>
      <c r="C225" s="708"/>
      <c r="D225" s="708"/>
      <c r="E225" s="709"/>
      <c r="F225" s="707"/>
      <c r="G225" s="708"/>
      <c r="H225" s="708"/>
      <c r="I225" s="708"/>
      <c r="J225" s="708"/>
      <c r="K225" s="710"/>
      <c r="L225" s="270"/>
      <c r="M225" s="706" t="str">
        <f t="shared" si="3"/>
        <v/>
      </c>
    </row>
    <row r="226" spans="1:13" ht="14.45" customHeight="1" x14ac:dyDescent="0.2">
      <c r="A226" s="711"/>
      <c r="B226" s="707"/>
      <c r="C226" s="708"/>
      <c r="D226" s="708"/>
      <c r="E226" s="709"/>
      <c r="F226" s="707"/>
      <c r="G226" s="708"/>
      <c r="H226" s="708"/>
      <c r="I226" s="708"/>
      <c r="J226" s="708"/>
      <c r="K226" s="710"/>
      <c r="L226" s="270"/>
      <c r="M226" s="706" t="str">
        <f t="shared" si="3"/>
        <v/>
      </c>
    </row>
    <row r="227" spans="1:13" ht="14.45" customHeight="1" x14ac:dyDescent="0.2">
      <c r="A227" s="711"/>
      <c r="B227" s="707"/>
      <c r="C227" s="708"/>
      <c r="D227" s="708"/>
      <c r="E227" s="709"/>
      <c r="F227" s="707"/>
      <c r="G227" s="708"/>
      <c r="H227" s="708"/>
      <c r="I227" s="708"/>
      <c r="J227" s="708"/>
      <c r="K227" s="710"/>
      <c r="L227" s="270"/>
      <c r="M227" s="706" t="str">
        <f t="shared" si="3"/>
        <v/>
      </c>
    </row>
    <row r="228" spans="1:13" ht="14.45" customHeight="1" x14ac:dyDescent="0.2">
      <c r="A228" s="711"/>
      <c r="B228" s="707"/>
      <c r="C228" s="708"/>
      <c r="D228" s="708"/>
      <c r="E228" s="709"/>
      <c r="F228" s="707"/>
      <c r="G228" s="708"/>
      <c r="H228" s="708"/>
      <c r="I228" s="708"/>
      <c r="J228" s="708"/>
      <c r="K228" s="710"/>
      <c r="L228" s="270"/>
      <c r="M228" s="706" t="str">
        <f t="shared" si="3"/>
        <v/>
      </c>
    </row>
    <row r="229" spans="1:13" ht="14.45" customHeight="1" x14ac:dyDescent="0.2">
      <c r="A229" s="711"/>
      <c r="B229" s="707"/>
      <c r="C229" s="708"/>
      <c r="D229" s="708"/>
      <c r="E229" s="709"/>
      <c r="F229" s="707"/>
      <c r="G229" s="708"/>
      <c r="H229" s="708"/>
      <c r="I229" s="708"/>
      <c r="J229" s="708"/>
      <c r="K229" s="710"/>
      <c r="L229" s="270"/>
      <c r="M229" s="706" t="str">
        <f t="shared" si="3"/>
        <v/>
      </c>
    </row>
    <row r="230" spans="1:13" ht="14.45" customHeight="1" x14ac:dyDescent="0.2">
      <c r="A230" s="711"/>
      <c r="B230" s="707"/>
      <c r="C230" s="708"/>
      <c r="D230" s="708"/>
      <c r="E230" s="709"/>
      <c r="F230" s="707"/>
      <c r="G230" s="708"/>
      <c r="H230" s="708"/>
      <c r="I230" s="708"/>
      <c r="J230" s="708"/>
      <c r="K230" s="710"/>
      <c r="L230" s="270"/>
      <c r="M230" s="706" t="str">
        <f t="shared" si="3"/>
        <v/>
      </c>
    </row>
    <row r="231" spans="1:13" ht="14.45" customHeight="1" x14ac:dyDescent="0.2">
      <c r="A231" s="711"/>
      <c r="B231" s="707"/>
      <c r="C231" s="708"/>
      <c r="D231" s="708"/>
      <c r="E231" s="709"/>
      <c r="F231" s="707"/>
      <c r="G231" s="708"/>
      <c r="H231" s="708"/>
      <c r="I231" s="708"/>
      <c r="J231" s="708"/>
      <c r="K231" s="710"/>
      <c r="L231" s="270"/>
      <c r="M231" s="706" t="str">
        <f t="shared" si="3"/>
        <v/>
      </c>
    </row>
    <row r="232" spans="1:13" ht="14.45" customHeight="1" x14ac:dyDescent="0.2">
      <c r="A232" s="711"/>
      <c r="B232" s="707"/>
      <c r="C232" s="708"/>
      <c r="D232" s="708"/>
      <c r="E232" s="709"/>
      <c r="F232" s="707"/>
      <c r="G232" s="708"/>
      <c r="H232" s="708"/>
      <c r="I232" s="708"/>
      <c r="J232" s="708"/>
      <c r="K232" s="710"/>
      <c r="L232" s="270"/>
      <c r="M232" s="706" t="str">
        <f t="shared" si="3"/>
        <v/>
      </c>
    </row>
    <row r="233" spans="1:13" ht="14.45" customHeight="1" x14ac:dyDescent="0.2">
      <c r="A233" s="711"/>
      <c r="B233" s="707"/>
      <c r="C233" s="708"/>
      <c r="D233" s="708"/>
      <c r="E233" s="709"/>
      <c r="F233" s="707"/>
      <c r="G233" s="708"/>
      <c r="H233" s="708"/>
      <c r="I233" s="708"/>
      <c r="J233" s="708"/>
      <c r="K233" s="710"/>
      <c r="L233" s="270"/>
      <c r="M233" s="706" t="str">
        <f t="shared" si="3"/>
        <v/>
      </c>
    </row>
    <row r="234" spans="1:13" ht="14.45" customHeight="1" x14ac:dyDescent="0.2">
      <c r="A234" s="711"/>
      <c r="B234" s="707"/>
      <c r="C234" s="708"/>
      <c r="D234" s="708"/>
      <c r="E234" s="709"/>
      <c r="F234" s="707"/>
      <c r="G234" s="708"/>
      <c r="H234" s="708"/>
      <c r="I234" s="708"/>
      <c r="J234" s="708"/>
      <c r="K234" s="710"/>
      <c r="L234" s="270"/>
      <c r="M234" s="706" t="str">
        <f t="shared" si="3"/>
        <v/>
      </c>
    </row>
    <row r="235" spans="1:13" ht="14.45" customHeight="1" x14ac:dyDescent="0.2">
      <c r="A235" s="711"/>
      <c r="B235" s="707"/>
      <c r="C235" s="708"/>
      <c r="D235" s="708"/>
      <c r="E235" s="709"/>
      <c r="F235" s="707"/>
      <c r="G235" s="708"/>
      <c r="H235" s="708"/>
      <c r="I235" s="708"/>
      <c r="J235" s="708"/>
      <c r="K235" s="710"/>
      <c r="L235" s="270"/>
      <c r="M235" s="706" t="str">
        <f t="shared" si="3"/>
        <v/>
      </c>
    </row>
    <row r="236" spans="1:13" ht="14.45" customHeight="1" x14ac:dyDescent="0.2">
      <c r="A236" s="711"/>
      <c r="B236" s="707"/>
      <c r="C236" s="708"/>
      <c r="D236" s="708"/>
      <c r="E236" s="709"/>
      <c r="F236" s="707"/>
      <c r="G236" s="708"/>
      <c r="H236" s="708"/>
      <c r="I236" s="708"/>
      <c r="J236" s="708"/>
      <c r="K236" s="710"/>
      <c r="L236" s="270"/>
      <c r="M236" s="706" t="str">
        <f t="shared" si="3"/>
        <v/>
      </c>
    </row>
    <row r="237" spans="1:13" ht="14.45" customHeight="1" x14ac:dyDescent="0.2">
      <c r="A237" s="711"/>
      <c r="B237" s="707"/>
      <c r="C237" s="708"/>
      <c r="D237" s="708"/>
      <c r="E237" s="709"/>
      <c r="F237" s="707"/>
      <c r="G237" s="708"/>
      <c r="H237" s="708"/>
      <c r="I237" s="708"/>
      <c r="J237" s="708"/>
      <c r="K237" s="710"/>
      <c r="L237" s="270"/>
      <c r="M237" s="706" t="str">
        <f t="shared" si="3"/>
        <v/>
      </c>
    </row>
    <row r="238" spans="1:13" ht="14.45" customHeight="1" x14ac:dyDescent="0.2">
      <c r="A238" s="711"/>
      <c r="B238" s="707"/>
      <c r="C238" s="708"/>
      <c r="D238" s="708"/>
      <c r="E238" s="709"/>
      <c r="F238" s="707"/>
      <c r="G238" s="708"/>
      <c r="H238" s="708"/>
      <c r="I238" s="708"/>
      <c r="J238" s="708"/>
      <c r="K238" s="710"/>
      <c r="L238" s="270"/>
      <c r="M238" s="706" t="str">
        <f t="shared" si="3"/>
        <v/>
      </c>
    </row>
    <row r="239" spans="1:13" ht="14.45" customHeight="1" x14ac:dyDescent="0.2">
      <c r="A239" s="711"/>
      <c r="B239" s="707"/>
      <c r="C239" s="708"/>
      <c r="D239" s="708"/>
      <c r="E239" s="709"/>
      <c r="F239" s="707"/>
      <c r="G239" s="708"/>
      <c r="H239" s="708"/>
      <c r="I239" s="708"/>
      <c r="J239" s="708"/>
      <c r="K239" s="710"/>
      <c r="L239" s="270"/>
      <c r="M239" s="706" t="str">
        <f t="shared" si="3"/>
        <v/>
      </c>
    </row>
    <row r="240" spans="1:13" ht="14.45" customHeight="1" x14ac:dyDescent="0.2">
      <c r="A240" s="711"/>
      <c r="B240" s="707"/>
      <c r="C240" s="708"/>
      <c r="D240" s="708"/>
      <c r="E240" s="709"/>
      <c r="F240" s="707"/>
      <c r="G240" s="708"/>
      <c r="H240" s="708"/>
      <c r="I240" s="708"/>
      <c r="J240" s="708"/>
      <c r="K240" s="710"/>
      <c r="L240" s="270"/>
      <c r="M240" s="706" t="str">
        <f t="shared" si="3"/>
        <v/>
      </c>
    </row>
    <row r="241" spans="1:13" ht="14.45" customHeight="1" x14ac:dyDescent="0.2">
      <c r="A241" s="711"/>
      <c r="B241" s="707"/>
      <c r="C241" s="708"/>
      <c r="D241" s="708"/>
      <c r="E241" s="709"/>
      <c r="F241" s="707"/>
      <c r="G241" s="708"/>
      <c r="H241" s="708"/>
      <c r="I241" s="708"/>
      <c r="J241" s="708"/>
      <c r="K241" s="710"/>
      <c r="L241" s="270"/>
      <c r="M241" s="706" t="str">
        <f t="shared" si="3"/>
        <v/>
      </c>
    </row>
    <row r="242" spans="1:13" ht="14.45" customHeight="1" x14ac:dyDescent="0.2">
      <c r="A242" s="711"/>
      <c r="B242" s="707"/>
      <c r="C242" s="708"/>
      <c r="D242" s="708"/>
      <c r="E242" s="709"/>
      <c r="F242" s="707"/>
      <c r="G242" s="708"/>
      <c r="H242" s="708"/>
      <c r="I242" s="708"/>
      <c r="J242" s="708"/>
      <c r="K242" s="710"/>
      <c r="L242" s="270"/>
      <c r="M242" s="706" t="str">
        <f t="shared" si="3"/>
        <v/>
      </c>
    </row>
    <row r="243" spans="1:13" ht="14.45" customHeight="1" x14ac:dyDescent="0.2">
      <c r="A243" s="711"/>
      <c r="B243" s="707"/>
      <c r="C243" s="708"/>
      <c r="D243" s="708"/>
      <c r="E243" s="709"/>
      <c r="F243" s="707"/>
      <c r="G243" s="708"/>
      <c r="H243" s="708"/>
      <c r="I243" s="708"/>
      <c r="J243" s="708"/>
      <c r="K243" s="710"/>
      <c r="L243" s="270"/>
      <c r="M243" s="706" t="str">
        <f t="shared" si="3"/>
        <v/>
      </c>
    </row>
    <row r="244" spans="1:13" ht="14.45" customHeight="1" x14ac:dyDescent="0.2">
      <c r="A244" s="711"/>
      <c r="B244" s="707"/>
      <c r="C244" s="708"/>
      <c r="D244" s="708"/>
      <c r="E244" s="709"/>
      <c r="F244" s="707"/>
      <c r="G244" s="708"/>
      <c r="H244" s="708"/>
      <c r="I244" s="708"/>
      <c r="J244" s="708"/>
      <c r="K244" s="710"/>
      <c r="L244" s="270"/>
      <c r="M244" s="706" t="str">
        <f t="shared" si="3"/>
        <v/>
      </c>
    </row>
    <row r="245" spans="1:13" ht="14.45" customHeight="1" x14ac:dyDescent="0.2">
      <c r="A245" s="711"/>
      <c r="B245" s="707"/>
      <c r="C245" s="708"/>
      <c r="D245" s="708"/>
      <c r="E245" s="709"/>
      <c r="F245" s="707"/>
      <c r="G245" s="708"/>
      <c r="H245" s="708"/>
      <c r="I245" s="708"/>
      <c r="J245" s="708"/>
      <c r="K245" s="710"/>
      <c r="L245" s="270"/>
      <c r="M245" s="706" t="str">
        <f t="shared" si="3"/>
        <v/>
      </c>
    </row>
    <row r="246" spans="1:13" ht="14.45" customHeight="1" x14ac:dyDescent="0.2">
      <c r="A246" s="711"/>
      <c r="B246" s="707"/>
      <c r="C246" s="708"/>
      <c r="D246" s="708"/>
      <c r="E246" s="709"/>
      <c r="F246" s="707"/>
      <c r="G246" s="708"/>
      <c r="H246" s="708"/>
      <c r="I246" s="708"/>
      <c r="J246" s="708"/>
      <c r="K246" s="710"/>
      <c r="L246" s="270"/>
      <c r="M246" s="706" t="str">
        <f t="shared" si="3"/>
        <v/>
      </c>
    </row>
    <row r="247" spans="1:13" ht="14.45" customHeight="1" x14ac:dyDescent="0.2">
      <c r="A247" s="711"/>
      <c r="B247" s="707"/>
      <c r="C247" s="708"/>
      <c r="D247" s="708"/>
      <c r="E247" s="709"/>
      <c r="F247" s="707"/>
      <c r="G247" s="708"/>
      <c r="H247" s="708"/>
      <c r="I247" s="708"/>
      <c r="J247" s="708"/>
      <c r="K247" s="710"/>
      <c r="L247" s="270"/>
      <c r="M247" s="706" t="str">
        <f t="shared" si="3"/>
        <v/>
      </c>
    </row>
    <row r="248" spans="1:13" ht="14.45" customHeight="1" x14ac:dyDescent="0.2">
      <c r="A248" s="711"/>
      <c r="B248" s="707"/>
      <c r="C248" s="708"/>
      <c r="D248" s="708"/>
      <c r="E248" s="709"/>
      <c r="F248" s="707"/>
      <c r="G248" s="708"/>
      <c r="H248" s="708"/>
      <c r="I248" s="708"/>
      <c r="J248" s="708"/>
      <c r="K248" s="710"/>
      <c r="L248" s="270"/>
      <c r="M248" s="706" t="str">
        <f t="shared" si="3"/>
        <v/>
      </c>
    </row>
    <row r="249" spans="1:13" ht="14.45" customHeight="1" x14ac:dyDescent="0.2">
      <c r="A249" s="711"/>
      <c r="B249" s="707"/>
      <c r="C249" s="708"/>
      <c r="D249" s="708"/>
      <c r="E249" s="709"/>
      <c r="F249" s="707"/>
      <c r="G249" s="708"/>
      <c r="H249" s="708"/>
      <c r="I249" s="708"/>
      <c r="J249" s="708"/>
      <c r="K249" s="710"/>
      <c r="L249" s="270"/>
      <c r="M249" s="706" t="str">
        <f t="shared" si="3"/>
        <v/>
      </c>
    </row>
    <row r="250" spans="1:13" ht="14.45" customHeight="1" x14ac:dyDescent="0.2">
      <c r="A250" s="711"/>
      <c r="B250" s="707"/>
      <c r="C250" s="708"/>
      <c r="D250" s="708"/>
      <c r="E250" s="709"/>
      <c r="F250" s="707"/>
      <c r="G250" s="708"/>
      <c r="H250" s="708"/>
      <c r="I250" s="708"/>
      <c r="J250" s="708"/>
      <c r="K250" s="710"/>
      <c r="L250" s="270"/>
      <c r="M250" s="706" t="str">
        <f t="shared" si="3"/>
        <v/>
      </c>
    </row>
    <row r="251" spans="1:13" ht="14.45" customHeight="1" x14ac:dyDescent="0.2">
      <c r="A251" s="711"/>
      <c r="B251" s="707"/>
      <c r="C251" s="708"/>
      <c r="D251" s="708"/>
      <c r="E251" s="709"/>
      <c r="F251" s="707"/>
      <c r="G251" s="708"/>
      <c r="H251" s="708"/>
      <c r="I251" s="708"/>
      <c r="J251" s="708"/>
      <c r="K251" s="710"/>
      <c r="L251" s="270"/>
      <c r="M251" s="706" t="str">
        <f t="shared" si="3"/>
        <v/>
      </c>
    </row>
    <row r="252" spans="1:13" ht="14.45" customHeight="1" x14ac:dyDescent="0.2">
      <c r="A252" s="711"/>
      <c r="B252" s="707"/>
      <c r="C252" s="708"/>
      <c r="D252" s="708"/>
      <c r="E252" s="709"/>
      <c r="F252" s="707"/>
      <c r="G252" s="708"/>
      <c r="H252" s="708"/>
      <c r="I252" s="708"/>
      <c r="J252" s="708"/>
      <c r="K252" s="710"/>
      <c r="L252" s="270"/>
      <c r="M252" s="706" t="str">
        <f t="shared" si="3"/>
        <v/>
      </c>
    </row>
    <row r="253" spans="1:13" ht="14.45" customHeight="1" x14ac:dyDescent="0.2">
      <c r="A253" s="711"/>
      <c r="B253" s="707"/>
      <c r="C253" s="708"/>
      <c r="D253" s="708"/>
      <c r="E253" s="709"/>
      <c r="F253" s="707"/>
      <c r="G253" s="708"/>
      <c r="H253" s="708"/>
      <c r="I253" s="708"/>
      <c r="J253" s="708"/>
      <c r="K253" s="710"/>
      <c r="L253" s="270"/>
      <c r="M253" s="706" t="str">
        <f t="shared" si="3"/>
        <v/>
      </c>
    </row>
    <row r="254" spans="1:13" ht="14.45" customHeight="1" x14ac:dyDescent="0.2">
      <c r="A254" s="711"/>
      <c r="B254" s="707"/>
      <c r="C254" s="708"/>
      <c r="D254" s="708"/>
      <c r="E254" s="709"/>
      <c r="F254" s="707"/>
      <c r="G254" s="708"/>
      <c r="H254" s="708"/>
      <c r="I254" s="708"/>
      <c r="J254" s="708"/>
      <c r="K254" s="710"/>
      <c r="L254" s="270"/>
      <c r="M254" s="706" t="str">
        <f t="shared" si="3"/>
        <v/>
      </c>
    </row>
    <row r="255" spans="1:13" ht="14.45" customHeight="1" x14ac:dyDescent="0.2">
      <c r="A255" s="711"/>
      <c r="B255" s="707"/>
      <c r="C255" s="708"/>
      <c r="D255" s="708"/>
      <c r="E255" s="709"/>
      <c r="F255" s="707"/>
      <c r="G255" s="708"/>
      <c r="H255" s="708"/>
      <c r="I255" s="708"/>
      <c r="J255" s="708"/>
      <c r="K255" s="710"/>
      <c r="L255" s="270"/>
      <c r="M255" s="706" t="str">
        <f t="shared" si="3"/>
        <v/>
      </c>
    </row>
    <row r="256" spans="1:13" ht="14.45" customHeight="1" x14ac:dyDescent="0.2">
      <c r="A256" s="711"/>
      <c r="B256" s="707"/>
      <c r="C256" s="708"/>
      <c r="D256" s="708"/>
      <c r="E256" s="709"/>
      <c r="F256" s="707"/>
      <c r="G256" s="708"/>
      <c r="H256" s="708"/>
      <c r="I256" s="708"/>
      <c r="J256" s="708"/>
      <c r="K256" s="710"/>
      <c r="L256" s="270"/>
      <c r="M256" s="706" t="str">
        <f t="shared" si="3"/>
        <v/>
      </c>
    </row>
    <row r="257" spans="1:13" ht="14.45" customHeight="1" x14ac:dyDescent="0.2">
      <c r="A257" s="711"/>
      <c r="B257" s="707"/>
      <c r="C257" s="708"/>
      <c r="D257" s="708"/>
      <c r="E257" s="709"/>
      <c r="F257" s="707"/>
      <c r="G257" s="708"/>
      <c r="H257" s="708"/>
      <c r="I257" s="708"/>
      <c r="J257" s="708"/>
      <c r="K257" s="710"/>
      <c r="L257" s="270"/>
      <c r="M257" s="706" t="str">
        <f t="shared" si="3"/>
        <v/>
      </c>
    </row>
    <row r="258" spans="1:13" ht="14.45" customHeight="1" x14ac:dyDescent="0.2">
      <c r="A258" s="711"/>
      <c r="B258" s="707"/>
      <c r="C258" s="708"/>
      <c r="D258" s="708"/>
      <c r="E258" s="709"/>
      <c r="F258" s="707"/>
      <c r="G258" s="708"/>
      <c r="H258" s="708"/>
      <c r="I258" s="708"/>
      <c r="J258" s="708"/>
      <c r="K258" s="710"/>
      <c r="L258" s="270"/>
      <c r="M258" s="706" t="str">
        <f t="shared" si="3"/>
        <v/>
      </c>
    </row>
    <row r="259" spans="1:13" ht="14.45" customHeight="1" x14ac:dyDescent="0.2">
      <c r="A259" s="711"/>
      <c r="B259" s="707"/>
      <c r="C259" s="708"/>
      <c r="D259" s="708"/>
      <c r="E259" s="709"/>
      <c r="F259" s="707"/>
      <c r="G259" s="708"/>
      <c r="H259" s="708"/>
      <c r="I259" s="708"/>
      <c r="J259" s="708"/>
      <c r="K259" s="710"/>
      <c r="L259" s="270"/>
      <c r="M259" s="706" t="str">
        <f t="shared" si="3"/>
        <v/>
      </c>
    </row>
    <row r="260" spans="1:13" ht="14.45" customHeight="1" x14ac:dyDescent="0.2">
      <c r="A260" s="711"/>
      <c r="B260" s="707"/>
      <c r="C260" s="708"/>
      <c r="D260" s="708"/>
      <c r="E260" s="709"/>
      <c r="F260" s="707"/>
      <c r="G260" s="708"/>
      <c r="H260" s="708"/>
      <c r="I260" s="708"/>
      <c r="J260" s="708"/>
      <c r="K260" s="710"/>
      <c r="L260" s="270"/>
      <c r="M260" s="706" t="str">
        <f t="shared" si="3"/>
        <v/>
      </c>
    </row>
    <row r="261" spans="1:13" ht="14.45" customHeight="1" x14ac:dyDescent="0.2">
      <c r="A261" s="711"/>
      <c r="B261" s="707"/>
      <c r="C261" s="708"/>
      <c r="D261" s="708"/>
      <c r="E261" s="709"/>
      <c r="F261" s="707"/>
      <c r="G261" s="708"/>
      <c r="H261" s="708"/>
      <c r="I261" s="708"/>
      <c r="J261" s="708"/>
      <c r="K261" s="710"/>
      <c r="L261" s="270"/>
      <c r="M261" s="706" t="str">
        <f t="shared" si="3"/>
        <v/>
      </c>
    </row>
    <row r="262" spans="1:13" ht="14.45" customHeight="1" x14ac:dyDescent="0.2">
      <c r="A262" s="711"/>
      <c r="B262" s="707"/>
      <c r="C262" s="708"/>
      <c r="D262" s="708"/>
      <c r="E262" s="709"/>
      <c r="F262" s="707"/>
      <c r="G262" s="708"/>
      <c r="H262" s="708"/>
      <c r="I262" s="708"/>
      <c r="J262" s="708"/>
      <c r="K262" s="710"/>
      <c r="L262" s="270"/>
      <c r="M262" s="7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1"/>
      <c r="B263" s="707"/>
      <c r="C263" s="708"/>
      <c r="D263" s="708"/>
      <c r="E263" s="709"/>
      <c r="F263" s="707"/>
      <c r="G263" s="708"/>
      <c r="H263" s="708"/>
      <c r="I263" s="708"/>
      <c r="J263" s="708"/>
      <c r="K263" s="710"/>
      <c r="L263" s="270"/>
      <c r="M263" s="706" t="str">
        <f t="shared" si="4"/>
        <v/>
      </c>
    </row>
    <row r="264" spans="1:13" ht="14.45" customHeight="1" x14ac:dyDescent="0.2">
      <c r="A264" s="711"/>
      <c r="B264" s="707"/>
      <c r="C264" s="708"/>
      <c r="D264" s="708"/>
      <c r="E264" s="709"/>
      <c r="F264" s="707"/>
      <c r="G264" s="708"/>
      <c r="H264" s="708"/>
      <c r="I264" s="708"/>
      <c r="J264" s="708"/>
      <c r="K264" s="710"/>
      <c r="L264" s="270"/>
      <c r="M264" s="706" t="str">
        <f t="shared" si="4"/>
        <v/>
      </c>
    </row>
    <row r="265" spans="1:13" ht="14.45" customHeight="1" x14ac:dyDescent="0.2">
      <c r="A265" s="711"/>
      <c r="B265" s="707"/>
      <c r="C265" s="708"/>
      <c r="D265" s="708"/>
      <c r="E265" s="709"/>
      <c r="F265" s="707"/>
      <c r="G265" s="708"/>
      <c r="H265" s="708"/>
      <c r="I265" s="708"/>
      <c r="J265" s="708"/>
      <c r="K265" s="710"/>
      <c r="L265" s="270"/>
      <c r="M265" s="706" t="str">
        <f t="shared" si="4"/>
        <v/>
      </c>
    </row>
    <row r="266" spans="1:13" ht="14.45" customHeight="1" x14ac:dyDescent="0.2">
      <c r="A266" s="711"/>
      <c r="B266" s="707"/>
      <c r="C266" s="708"/>
      <c r="D266" s="708"/>
      <c r="E266" s="709"/>
      <c r="F266" s="707"/>
      <c r="G266" s="708"/>
      <c r="H266" s="708"/>
      <c r="I266" s="708"/>
      <c r="J266" s="708"/>
      <c r="K266" s="710"/>
      <c r="L266" s="270"/>
      <c r="M266" s="706" t="str">
        <f t="shared" si="4"/>
        <v/>
      </c>
    </row>
    <row r="267" spans="1:13" ht="14.45" customHeight="1" x14ac:dyDescent="0.2">
      <c r="A267" s="711"/>
      <c r="B267" s="707"/>
      <c r="C267" s="708"/>
      <c r="D267" s="708"/>
      <c r="E267" s="709"/>
      <c r="F267" s="707"/>
      <c r="G267" s="708"/>
      <c r="H267" s="708"/>
      <c r="I267" s="708"/>
      <c r="J267" s="708"/>
      <c r="K267" s="710"/>
      <c r="L267" s="270"/>
      <c r="M267" s="706" t="str">
        <f t="shared" si="4"/>
        <v/>
      </c>
    </row>
    <row r="268" spans="1:13" ht="14.45" customHeight="1" x14ac:dyDescent="0.2">
      <c r="A268" s="711"/>
      <c r="B268" s="707"/>
      <c r="C268" s="708"/>
      <c r="D268" s="708"/>
      <c r="E268" s="709"/>
      <c r="F268" s="707"/>
      <c r="G268" s="708"/>
      <c r="H268" s="708"/>
      <c r="I268" s="708"/>
      <c r="J268" s="708"/>
      <c r="K268" s="710"/>
      <c r="L268" s="270"/>
      <c r="M268" s="706" t="str">
        <f t="shared" si="4"/>
        <v/>
      </c>
    </row>
    <row r="269" spans="1:13" ht="14.45" customHeight="1" x14ac:dyDescent="0.2">
      <c r="A269" s="711"/>
      <c r="B269" s="707"/>
      <c r="C269" s="708"/>
      <c r="D269" s="708"/>
      <c r="E269" s="709"/>
      <c r="F269" s="707"/>
      <c r="G269" s="708"/>
      <c r="H269" s="708"/>
      <c r="I269" s="708"/>
      <c r="J269" s="708"/>
      <c r="K269" s="710"/>
      <c r="L269" s="270"/>
      <c r="M269" s="706" t="str">
        <f t="shared" si="4"/>
        <v/>
      </c>
    </row>
    <row r="270" spans="1:13" ht="14.45" customHeight="1" x14ac:dyDescent="0.2">
      <c r="A270" s="711"/>
      <c r="B270" s="707"/>
      <c r="C270" s="708"/>
      <c r="D270" s="708"/>
      <c r="E270" s="709"/>
      <c r="F270" s="707"/>
      <c r="G270" s="708"/>
      <c r="H270" s="708"/>
      <c r="I270" s="708"/>
      <c r="J270" s="708"/>
      <c r="K270" s="710"/>
      <c r="L270" s="270"/>
      <c r="M270" s="706" t="str">
        <f t="shared" si="4"/>
        <v/>
      </c>
    </row>
    <row r="271" spans="1:13" ht="14.45" customHeight="1" x14ac:dyDescent="0.2">
      <c r="A271" s="711"/>
      <c r="B271" s="707"/>
      <c r="C271" s="708"/>
      <c r="D271" s="708"/>
      <c r="E271" s="709"/>
      <c r="F271" s="707"/>
      <c r="G271" s="708"/>
      <c r="H271" s="708"/>
      <c r="I271" s="708"/>
      <c r="J271" s="708"/>
      <c r="K271" s="710"/>
      <c r="L271" s="270"/>
      <c r="M271" s="706" t="str">
        <f t="shared" si="4"/>
        <v/>
      </c>
    </row>
    <row r="272" spans="1:13" ht="14.45" customHeight="1" x14ac:dyDescent="0.2">
      <c r="A272" s="711"/>
      <c r="B272" s="707"/>
      <c r="C272" s="708"/>
      <c r="D272" s="708"/>
      <c r="E272" s="709"/>
      <c r="F272" s="707"/>
      <c r="G272" s="708"/>
      <c r="H272" s="708"/>
      <c r="I272" s="708"/>
      <c r="J272" s="708"/>
      <c r="K272" s="710"/>
      <c r="L272" s="270"/>
      <c r="M272" s="706" t="str">
        <f t="shared" si="4"/>
        <v/>
      </c>
    </row>
    <row r="273" spans="1:13" ht="14.45" customHeight="1" x14ac:dyDescent="0.2">
      <c r="A273" s="711"/>
      <c r="B273" s="707"/>
      <c r="C273" s="708"/>
      <c r="D273" s="708"/>
      <c r="E273" s="709"/>
      <c r="F273" s="707"/>
      <c r="G273" s="708"/>
      <c r="H273" s="708"/>
      <c r="I273" s="708"/>
      <c r="J273" s="708"/>
      <c r="K273" s="710"/>
      <c r="L273" s="270"/>
      <c r="M273" s="706" t="str">
        <f t="shared" si="4"/>
        <v/>
      </c>
    </row>
    <row r="274" spans="1:13" ht="14.45" customHeight="1" x14ac:dyDescent="0.2">
      <c r="A274" s="711"/>
      <c r="B274" s="707"/>
      <c r="C274" s="708"/>
      <c r="D274" s="708"/>
      <c r="E274" s="709"/>
      <c r="F274" s="707"/>
      <c r="G274" s="708"/>
      <c r="H274" s="708"/>
      <c r="I274" s="708"/>
      <c r="J274" s="708"/>
      <c r="K274" s="710"/>
      <c r="L274" s="270"/>
      <c r="M274" s="706" t="str">
        <f t="shared" si="4"/>
        <v/>
      </c>
    </row>
    <row r="275" spans="1:13" ht="14.45" customHeight="1" x14ac:dyDescent="0.2">
      <c r="A275" s="711"/>
      <c r="B275" s="707"/>
      <c r="C275" s="708"/>
      <c r="D275" s="708"/>
      <c r="E275" s="709"/>
      <c r="F275" s="707"/>
      <c r="G275" s="708"/>
      <c r="H275" s="708"/>
      <c r="I275" s="708"/>
      <c r="J275" s="708"/>
      <c r="K275" s="710"/>
      <c r="L275" s="270"/>
      <c r="M275" s="706" t="str">
        <f t="shared" si="4"/>
        <v/>
      </c>
    </row>
    <row r="276" spans="1:13" ht="14.45" customHeight="1" x14ac:dyDescent="0.2">
      <c r="A276" s="711"/>
      <c r="B276" s="707"/>
      <c r="C276" s="708"/>
      <c r="D276" s="708"/>
      <c r="E276" s="709"/>
      <c r="F276" s="707"/>
      <c r="G276" s="708"/>
      <c r="H276" s="708"/>
      <c r="I276" s="708"/>
      <c r="J276" s="708"/>
      <c r="K276" s="710"/>
      <c r="L276" s="270"/>
      <c r="M276" s="706" t="str">
        <f t="shared" si="4"/>
        <v/>
      </c>
    </row>
    <row r="277" spans="1:13" ht="14.45" customHeight="1" x14ac:dyDescent="0.2">
      <c r="A277" s="711"/>
      <c r="B277" s="707"/>
      <c r="C277" s="708"/>
      <c r="D277" s="708"/>
      <c r="E277" s="709"/>
      <c r="F277" s="707"/>
      <c r="G277" s="708"/>
      <c r="H277" s="708"/>
      <c r="I277" s="708"/>
      <c r="J277" s="708"/>
      <c r="K277" s="710"/>
      <c r="L277" s="270"/>
      <c r="M277" s="706" t="str">
        <f t="shared" si="4"/>
        <v/>
      </c>
    </row>
    <row r="278" spans="1:13" ht="14.45" customHeight="1" x14ac:dyDescent="0.2">
      <c r="A278" s="711"/>
      <c r="B278" s="707"/>
      <c r="C278" s="708"/>
      <c r="D278" s="708"/>
      <c r="E278" s="709"/>
      <c r="F278" s="707"/>
      <c r="G278" s="708"/>
      <c r="H278" s="708"/>
      <c r="I278" s="708"/>
      <c r="J278" s="708"/>
      <c r="K278" s="710"/>
      <c r="L278" s="270"/>
      <c r="M278" s="706" t="str">
        <f t="shared" si="4"/>
        <v/>
      </c>
    </row>
    <row r="279" spans="1:13" ht="14.45" customHeight="1" x14ac:dyDescent="0.2">
      <c r="A279" s="711"/>
      <c r="B279" s="707"/>
      <c r="C279" s="708"/>
      <c r="D279" s="708"/>
      <c r="E279" s="709"/>
      <c r="F279" s="707"/>
      <c r="G279" s="708"/>
      <c r="H279" s="708"/>
      <c r="I279" s="708"/>
      <c r="J279" s="708"/>
      <c r="K279" s="710"/>
      <c r="L279" s="270"/>
      <c r="M279" s="706" t="str">
        <f t="shared" si="4"/>
        <v/>
      </c>
    </row>
    <row r="280" spans="1:13" ht="14.45" customHeight="1" x14ac:dyDescent="0.2">
      <c r="A280" s="711"/>
      <c r="B280" s="707"/>
      <c r="C280" s="708"/>
      <c r="D280" s="708"/>
      <c r="E280" s="709"/>
      <c r="F280" s="707"/>
      <c r="G280" s="708"/>
      <c r="H280" s="708"/>
      <c r="I280" s="708"/>
      <c r="J280" s="708"/>
      <c r="K280" s="710"/>
      <c r="L280" s="270"/>
      <c r="M280" s="706" t="str">
        <f t="shared" si="4"/>
        <v/>
      </c>
    </row>
    <row r="281" spans="1:13" ht="14.45" customHeight="1" x14ac:dyDescent="0.2">
      <c r="A281" s="711"/>
      <c r="B281" s="707"/>
      <c r="C281" s="708"/>
      <c r="D281" s="708"/>
      <c r="E281" s="709"/>
      <c r="F281" s="707"/>
      <c r="G281" s="708"/>
      <c r="H281" s="708"/>
      <c r="I281" s="708"/>
      <c r="J281" s="708"/>
      <c r="K281" s="710"/>
      <c r="L281" s="270"/>
      <c r="M281" s="706" t="str">
        <f t="shared" si="4"/>
        <v/>
      </c>
    </row>
    <row r="282" spans="1:13" ht="14.45" customHeight="1" x14ac:dyDescent="0.2">
      <c r="A282" s="711"/>
      <c r="B282" s="707"/>
      <c r="C282" s="708"/>
      <c r="D282" s="708"/>
      <c r="E282" s="709"/>
      <c r="F282" s="707"/>
      <c r="G282" s="708"/>
      <c r="H282" s="708"/>
      <c r="I282" s="708"/>
      <c r="J282" s="708"/>
      <c r="K282" s="710"/>
      <c r="L282" s="270"/>
      <c r="M282" s="706" t="str">
        <f t="shared" si="4"/>
        <v/>
      </c>
    </row>
    <row r="283" spans="1:13" ht="14.45" customHeight="1" x14ac:dyDescent="0.2">
      <c r="A283" s="711"/>
      <c r="B283" s="707"/>
      <c r="C283" s="708"/>
      <c r="D283" s="708"/>
      <c r="E283" s="709"/>
      <c r="F283" s="707"/>
      <c r="G283" s="708"/>
      <c r="H283" s="708"/>
      <c r="I283" s="708"/>
      <c r="J283" s="708"/>
      <c r="K283" s="710"/>
      <c r="L283" s="270"/>
      <c r="M283" s="706" t="str">
        <f t="shared" si="4"/>
        <v/>
      </c>
    </row>
    <row r="284" spans="1:13" ht="14.45" customHeight="1" x14ac:dyDescent="0.2">
      <c r="A284" s="711"/>
      <c r="B284" s="707"/>
      <c r="C284" s="708"/>
      <c r="D284" s="708"/>
      <c r="E284" s="709"/>
      <c r="F284" s="707"/>
      <c r="G284" s="708"/>
      <c r="H284" s="708"/>
      <c r="I284" s="708"/>
      <c r="J284" s="708"/>
      <c r="K284" s="710"/>
      <c r="L284" s="270"/>
      <c r="M284" s="706" t="str">
        <f t="shared" si="4"/>
        <v/>
      </c>
    </row>
    <row r="285" spans="1:13" ht="14.45" customHeight="1" x14ac:dyDescent="0.2">
      <c r="A285" s="711"/>
      <c r="B285" s="707"/>
      <c r="C285" s="708"/>
      <c r="D285" s="708"/>
      <c r="E285" s="709"/>
      <c r="F285" s="707"/>
      <c r="G285" s="708"/>
      <c r="H285" s="708"/>
      <c r="I285" s="708"/>
      <c r="J285" s="708"/>
      <c r="K285" s="710"/>
      <c r="L285" s="270"/>
      <c r="M285" s="706" t="str">
        <f t="shared" si="4"/>
        <v/>
      </c>
    </row>
    <row r="286" spans="1:13" ht="14.45" customHeight="1" x14ac:dyDescent="0.2">
      <c r="A286" s="711"/>
      <c r="B286" s="707"/>
      <c r="C286" s="708"/>
      <c r="D286" s="708"/>
      <c r="E286" s="709"/>
      <c r="F286" s="707"/>
      <c r="G286" s="708"/>
      <c r="H286" s="708"/>
      <c r="I286" s="708"/>
      <c r="J286" s="708"/>
      <c r="K286" s="710"/>
      <c r="L286" s="270"/>
      <c r="M286" s="706" t="str">
        <f t="shared" si="4"/>
        <v/>
      </c>
    </row>
    <row r="287" spans="1:13" ht="14.45" customHeight="1" x14ac:dyDescent="0.2">
      <c r="A287" s="711"/>
      <c r="B287" s="707"/>
      <c r="C287" s="708"/>
      <c r="D287" s="708"/>
      <c r="E287" s="709"/>
      <c r="F287" s="707"/>
      <c r="G287" s="708"/>
      <c r="H287" s="708"/>
      <c r="I287" s="708"/>
      <c r="J287" s="708"/>
      <c r="K287" s="710"/>
      <c r="L287" s="270"/>
      <c r="M287" s="706" t="str">
        <f t="shared" si="4"/>
        <v/>
      </c>
    </row>
    <row r="288" spans="1:13" ht="14.45" customHeight="1" x14ac:dyDescent="0.2">
      <c r="A288" s="711"/>
      <c r="B288" s="707"/>
      <c r="C288" s="708"/>
      <c r="D288" s="708"/>
      <c r="E288" s="709"/>
      <c r="F288" s="707"/>
      <c r="G288" s="708"/>
      <c r="H288" s="708"/>
      <c r="I288" s="708"/>
      <c r="J288" s="708"/>
      <c r="K288" s="710"/>
      <c r="L288" s="270"/>
      <c r="M288" s="706" t="str">
        <f t="shared" si="4"/>
        <v/>
      </c>
    </row>
    <row r="289" spans="1:13" ht="14.45" customHeight="1" x14ac:dyDescent="0.2">
      <c r="A289" s="711"/>
      <c r="B289" s="707"/>
      <c r="C289" s="708"/>
      <c r="D289" s="708"/>
      <c r="E289" s="709"/>
      <c r="F289" s="707"/>
      <c r="G289" s="708"/>
      <c r="H289" s="708"/>
      <c r="I289" s="708"/>
      <c r="J289" s="708"/>
      <c r="K289" s="710"/>
      <c r="L289" s="270"/>
      <c r="M289" s="706" t="str">
        <f t="shared" si="4"/>
        <v/>
      </c>
    </row>
    <row r="290" spans="1:13" ht="14.45" customHeight="1" x14ac:dyDescent="0.2">
      <c r="A290" s="711"/>
      <c r="B290" s="707"/>
      <c r="C290" s="708"/>
      <c r="D290" s="708"/>
      <c r="E290" s="709"/>
      <c r="F290" s="707"/>
      <c r="G290" s="708"/>
      <c r="H290" s="708"/>
      <c r="I290" s="708"/>
      <c r="J290" s="708"/>
      <c r="K290" s="710"/>
      <c r="L290" s="270"/>
      <c r="M290" s="706" t="str">
        <f t="shared" si="4"/>
        <v/>
      </c>
    </row>
    <row r="291" spans="1:13" ht="14.45" customHeight="1" x14ac:dyDescent="0.2">
      <c r="A291" s="711"/>
      <c r="B291" s="707"/>
      <c r="C291" s="708"/>
      <c r="D291" s="708"/>
      <c r="E291" s="709"/>
      <c r="F291" s="707"/>
      <c r="G291" s="708"/>
      <c r="H291" s="708"/>
      <c r="I291" s="708"/>
      <c r="J291" s="708"/>
      <c r="K291" s="710"/>
      <c r="L291" s="270"/>
      <c r="M291" s="706" t="str">
        <f t="shared" si="4"/>
        <v/>
      </c>
    </row>
    <row r="292" spans="1:13" ht="14.45" customHeight="1" x14ac:dyDescent="0.2">
      <c r="A292" s="711"/>
      <c r="B292" s="707"/>
      <c r="C292" s="708"/>
      <c r="D292" s="708"/>
      <c r="E292" s="709"/>
      <c r="F292" s="707"/>
      <c r="G292" s="708"/>
      <c r="H292" s="708"/>
      <c r="I292" s="708"/>
      <c r="J292" s="708"/>
      <c r="K292" s="710"/>
      <c r="L292" s="270"/>
      <c r="M292" s="706" t="str">
        <f t="shared" si="4"/>
        <v/>
      </c>
    </row>
    <row r="293" spans="1:13" ht="14.45" customHeight="1" x14ac:dyDescent="0.2">
      <c r="A293" s="711"/>
      <c r="B293" s="707"/>
      <c r="C293" s="708"/>
      <c r="D293" s="708"/>
      <c r="E293" s="709"/>
      <c r="F293" s="707"/>
      <c r="G293" s="708"/>
      <c r="H293" s="708"/>
      <c r="I293" s="708"/>
      <c r="J293" s="708"/>
      <c r="K293" s="710"/>
      <c r="L293" s="270"/>
      <c r="M293" s="706" t="str">
        <f t="shared" si="4"/>
        <v/>
      </c>
    </row>
    <row r="294" spans="1:13" ht="14.45" customHeight="1" x14ac:dyDescent="0.2">
      <c r="A294" s="711"/>
      <c r="B294" s="707"/>
      <c r="C294" s="708"/>
      <c r="D294" s="708"/>
      <c r="E294" s="709"/>
      <c r="F294" s="707"/>
      <c r="G294" s="708"/>
      <c r="H294" s="708"/>
      <c r="I294" s="708"/>
      <c r="J294" s="708"/>
      <c r="K294" s="710"/>
      <c r="L294" s="270"/>
      <c r="M294" s="706" t="str">
        <f t="shared" si="4"/>
        <v/>
      </c>
    </row>
    <row r="295" spans="1:13" ht="14.45" customHeight="1" x14ac:dyDescent="0.2">
      <c r="A295" s="711"/>
      <c r="B295" s="707"/>
      <c r="C295" s="708"/>
      <c r="D295" s="708"/>
      <c r="E295" s="709"/>
      <c r="F295" s="707"/>
      <c r="G295" s="708"/>
      <c r="H295" s="708"/>
      <c r="I295" s="708"/>
      <c r="J295" s="708"/>
      <c r="K295" s="710"/>
      <c r="L295" s="270"/>
      <c r="M295" s="706" t="str">
        <f t="shared" si="4"/>
        <v/>
      </c>
    </row>
    <row r="296" spans="1:13" ht="14.45" customHeight="1" x14ac:dyDescent="0.2">
      <c r="A296" s="711"/>
      <c r="B296" s="707"/>
      <c r="C296" s="708"/>
      <c r="D296" s="708"/>
      <c r="E296" s="709"/>
      <c r="F296" s="707"/>
      <c r="G296" s="708"/>
      <c r="H296" s="708"/>
      <c r="I296" s="708"/>
      <c r="J296" s="708"/>
      <c r="K296" s="710"/>
      <c r="L296" s="270"/>
      <c r="M296" s="706" t="str">
        <f t="shared" si="4"/>
        <v/>
      </c>
    </row>
    <row r="297" spans="1:13" ht="14.45" customHeight="1" x14ac:dyDescent="0.2">
      <c r="A297" s="711"/>
      <c r="B297" s="707"/>
      <c r="C297" s="708"/>
      <c r="D297" s="708"/>
      <c r="E297" s="709"/>
      <c r="F297" s="707"/>
      <c r="G297" s="708"/>
      <c r="H297" s="708"/>
      <c r="I297" s="708"/>
      <c r="J297" s="708"/>
      <c r="K297" s="710"/>
      <c r="L297" s="270"/>
      <c r="M297" s="706" t="str">
        <f t="shared" si="4"/>
        <v/>
      </c>
    </row>
    <row r="298" spans="1:13" ht="14.45" customHeight="1" x14ac:dyDescent="0.2">
      <c r="A298" s="711"/>
      <c r="B298" s="707"/>
      <c r="C298" s="708"/>
      <c r="D298" s="708"/>
      <c r="E298" s="709"/>
      <c r="F298" s="707"/>
      <c r="G298" s="708"/>
      <c r="H298" s="708"/>
      <c r="I298" s="708"/>
      <c r="J298" s="708"/>
      <c r="K298" s="710"/>
      <c r="L298" s="270"/>
      <c r="M298" s="706" t="str">
        <f t="shared" si="4"/>
        <v/>
      </c>
    </row>
    <row r="299" spans="1:13" ht="14.45" customHeight="1" x14ac:dyDescent="0.2">
      <c r="A299" s="711"/>
      <c r="B299" s="707"/>
      <c r="C299" s="708"/>
      <c r="D299" s="708"/>
      <c r="E299" s="709"/>
      <c r="F299" s="707"/>
      <c r="G299" s="708"/>
      <c r="H299" s="708"/>
      <c r="I299" s="708"/>
      <c r="J299" s="708"/>
      <c r="K299" s="710"/>
      <c r="L299" s="270"/>
      <c r="M299" s="706" t="str">
        <f t="shared" si="4"/>
        <v/>
      </c>
    </row>
    <row r="300" spans="1:13" ht="14.45" customHeight="1" x14ac:dyDescent="0.2">
      <c r="A300" s="711"/>
      <c r="B300" s="707"/>
      <c r="C300" s="708"/>
      <c r="D300" s="708"/>
      <c r="E300" s="709"/>
      <c r="F300" s="707"/>
      <c r="G300" s="708"/>
      <c r="H300" s="708"/>
      <c r="I300" s="708"/>
      <c r="J300" s="708"/>
      <c r="K300" s="710"/>
      <c r="L300" s="270"/>
      <c r="M300" s="706" t="str">
        <f t="shared" si="4"/>
        <v/>
      </c>
    </row>
    <row r="301" spans="1:13" ht="14.45" customHeight="1" x14ac:dyDescent="0.2">
      <c r="A301" s="711"/>
      <c r="B301" s="707"/>
      <c r="C301" s="708"/>
      <c r="D301" s="708"/>
      <c r="E301" s="709"/>
      <c r="F301" s="707"/>
      <c r="G301" s="708"/>
      <c r="H301" s="708"/>
      <c r="I301" s="708"/>
      <c r="J301" s="708"/>
      <c r="K301" s="710"/>
      <c r="L301" s="270"/>
      <c r="M301" s="706" t="str">
        <f t="shared" si="4"/>
        <v/>
      </c>
    </row>
    <row r="302" spans="1:13" ht="14.45" customHeight="1" x14ac:dyDescent="0.2">
      <c r="A302" s="711"/>
      <c r="B302" s="707"/>
      <c r="C302" s="708"/>
      <c r="D302" s="708"/>
      <c r="E302" s="709"/>
      <c r="F302" s="707"/>
      <c r="G302" s="708"/>
      <c r="H302" s="708"/>
      <c r="I302" s="708"/>
      <c r="J302" s="708"/>
      <c r="K302" s="710"/>
      <c r="L302" s="270"/>
      <c r="M302" s="706" t="str">
        <f t="shared" si="4"/>
        <v/>
      </c>
    </row>
    <row r="303" spans="1:13" ht="14.45" customHeight="1" x14ac:dyDescent="0.2">
      <c r="A303" s="711"/>
      <c r="B303" s="707"/>
      <c r="C303" s="708"/>
      <c r="D303" s="708"/>
      <c r="E303" s="709"/>
      <c r="F303" s="707"/>
      <c r="G303" s="708"/>
      <c r="H303" s="708"/>
      <c r="I303" s="708"/>
      <c r="J303" s="708"/>
      <c r="K303" s="710"/>
      <c r="L303" s="270"/>
      <c r="M303" s="706" t="str">
        <f t="shared" si="4"/>
        <v/>
      </c>
    </row>
    <row r="304" spans="1:13" ht="14.45" customHeight="1" x14ac:dyDescent="0.2">
      <c r="A304" s="711"/>
      <c r="B304" s="707"/>
      <c r="C304" s="708"/>
      <c r="D304" s="708"/>
      <c r="E304" s="709"/>
      <c r="F304" s="707"/>
      <c r="G304" s="708"/>
      <c r="H304" s="708"/>
      <c r="I304" s="708"/>
      <c r="J304" s="708"/>
      <c r="K304" s="710"/>
      <c r="L304" s="270"/>
      <c r="M304" s="706" t="str">
        <f t="shared" si="4"/>
        <v/>
      </c>
    </row>
    <row r="305" spans="1:13" ht="14.45" customHeight="1" x14ac:dyDescent="0.2">
      <c r="A305" s="711"/>
      <c r="B305" s="707"/>
      <c r="C305" s="708"/>
      <c r="D305" s="708"/>
      <c r="E305" s="709"/>
      <c r="F305" s="707"/>
      <c r="G305" s="708"/>
      <c r="H305" s="708"/>
      <c r="I305" s="708"/>
      <c r="J305" s="708"/>
      <c r="K305" s="710"/>
      <c r="L305" s="270"/>
      <c r="M305" s="706" t="str">
        <f t="shared" si="4"/>
        <v/>
      </c>
    </row>
    <row r="306" spans="1:13" ht="14.45" customHeight="1" x14ac:dyDescent="0.2">
      <c r="A306" s="711"/>
      <c r="B306" s="707"/>
      <c r="C306" s="708"/>
      <c r="D306" s="708"/>
      <c r="E306" s="709"/>
      <c r="F306" s="707"/>
      <c r="G306" s="708"/>
      <c r="H306" s="708"/>
      <c r="I306" s="708"/>
      <c r="J306" s="708"/>
      <c r="K306" s="710"/>
      <c r="L306" s="270"/>
      <c r="M306" s="706" t="str">
        <f t="shared" si="4"/>
        <v/>
      </c>
    </row>
    <row r="307" spans="1:13" ht="14.45" customHeight="1" x14ac:dyDescent="0.2">
      <c r="A307" s="711"/>
      <c r="B307" s="707"/>
      <c r="C307" s="708"/>
      <c r="D307" s="708"/>
      <c r="E307" s="709"/>
      <c r="F307" s="707"/>
      <c r="G307" s="708"/>
      <c r="H307" s="708"/>
      <c r="I307" s="708"/>
      <c r="J307" s="708"/>
      <c r="K307" s="710"/>
      <c r="L307" s="270"/>
      <c r="M307" s="706" t="str">
        <f t="shared" si="4"/>
        <v/>
      </c>
    </row>
    <row r="308" spans="1:13" ht="14.45" customHeight="1" x14ac:dyDescent="0.2">
      <c r="A308" s="711"/>
      <c r="B308" s="707"/>
      <c r="C308" s="708"/>
      <c r="D308" s="708"/>
      <c r="E308" s="709"/>
      <c r="F308" s="707"/>
      <c r="G308" s="708"/>
      <c r="H308" s="708"/>
      <c r="I308" s="708"/>
      <c r="J308" s="708"/>
      <c r="K308" s="710"/>
      <c r="L308" s="270"/>
      <c r="M308" s="706" t="str">
        <f t="shared" si="4"/>
        <v/>
      </c>
    </row>
    <row r="309" spans="1:13" ht="14.45" customHeight="1" x14ac:dyDescent="0.2">
      <c r="A309" s="711"/>
      <c r="B309" s="707"/>
      <c r="C309" s="708"/>
      <c r="D309" s="708"/>
      <c r="E309" s="709"/>
      <c r="F309" s="707"/>
      <c r="G309" s="708"/>
      <c r="H309" s="708"/>
      <c r="I309" s="708"/>
      <c r="J309" s="708"/>
      <c r="K309" s="710"/>
      <c r="L309" s="270"/>
      <c r="M309" s="706" t="str">
        <f t="shared" si="4"/>
        <v/>
      </c>
    </row>
    <row r="310" spans="1:13" ht="14.45" customHeight="1" x14ac:dyDescent="0.2">
      <c r="A310" s="711"/>
      <c r="B310" s="707"/>
      <c r="C310" s="708"/>
      <c r="D310" s="708"/>
      <c r="E310" s="709"/>
      <c r="F310" s="707"/>
      <c r="G310" s="708"/>
      <c r="H310" s="708"/>
      <c r="I310" s="708"/>
      <c r="J310" s="708"/>
      <c r="K310" s="710"/>
      <c r="L310" s="270"/>
      <c r="M310" s="706" t="str">
        <f t="shared" si="4"/>
        <v/>
      </c>
    </row>
    <row r="311" spans="1:13" ht="14.45" customHeight="1" x14ac:dyDescent="0.2">
      <c r="A311" s="711"/>
      <c r="B311" s="707"/>
      <c r="C311" s="708"/>
      <c r="D311" s="708"/>
      <c r="E311" s="709"/>
      <c r="F311" s="707"/>
      <c r="G311" s="708"/>
      <c r="H311" s="708"/>
      <c r="I311" s="708"/>
      <c r="J311" s="708"/>
      <c r="K311" s="710"/>
      <c r="L311" s="270"/>
      <c r="M311" s="706" t="str">
        <f t="shared" si="4"/>
        <v/>
      </c>
    </row>
    <row r="312" spans="1:13" ht="14.45" customHeight="1" x14ac:dyDescent="0.2">
      <c r="A312" s="711"/>
      <c r="B312" s="707"/>
      <c r="C312" s="708"/>
      <c r="D312" s="708"/>
      <c r="E312" s="709"/>
      <c r="F312" s="707"/>
      <c r="G312" s="708"/>
      <c r="H312" s="708"/>
      <c r="I312" s="708"/>
      <c r="J312" s="708"/>
      <c r="K312" s="710"/>
      <c r="L312" s="270"/>
      <c r="M312" s="706" t="str">
        <f t="shared" si="4"/>
        <v/>
      </c>
    </row>
    <row r="313" spans="1:13" ht="14.45" customHeight="1" x14ac:dyDescent="0.2">
      <c r="A313" s="711"/>
      <c r="B313" s="707"/>
      <c r="C313" s="708"/>
      <c r="D313" s="708"/>
      <c r="E313" s="709"/>
      <c r="F313" s="707"/>
      <c r="G313" s="708"/>
      <c r="H313" s="708"/>
      <c r="I313" s="708"/>
      <c r="J313" s="708"/>
      <c r="K313" s="710"/>
      <c r="L313" s="270"/>
      <c r="M313" s="706" t="str">
        <f t="shared" si="4"/>
        <v/>
      </c>
    </row>
    <row r="314" spans="1:13" ht="14.45" customHeight="1" x14ac:dyDescent="0.2">
      <c r="A314" s="711"/>
      <c r="B314" s="707"/>
      <c r="C314" s="708"/>
      <c r="D314" s="708"/>
      <c r="E314" s="709"/>
      <c r="F314" s="707"/>
      <c r="G314" s="708"/>
      <c r="H314" s="708"/>
      <c r="I314" s="708"/>
      <c r="J314" s="708"/>
      <c r="K314" s="710"/>
      <c r="L314" s="270"/>
      <c r="M314" s="706" t="str">
        <f t="shared" si="4"/>
        <v/>
      </c>
    </row>
    <row r="315" spans="1:13" ht="14.45" customHeight="1" x14ac:dyDescent="0.2">
      <c r="A315" s="711"/>
      <c r="B315" s="707"/>
      <c r="C315" s="708"/>
      <c r="D315" s="708"/>
      <c r="E315" s="709"/>
      <c r="F315" s="707"/>
      <c r="G315" s="708"/>
      <c r="H315" s="708"/>
      <c r="I315" s="708"/>
      <c r="J315" s="708"/>
      <c r="K315" s="710"/>
      <c r="L315" s="270"/>
      <c r="M315" s="706" t="str">
        <f t="shared" si="4"/>
        <v/>
      </c>
    </row>
    <row r="316" spans="1:13" ht="14.45" customHeight="1" x14ac:dyDescent="0.2">
      <c r="A316" s="711"/>
      <c r="B316" s="707"/>
      <c r="C316" s="708"/>
      <c r="D316" s="708"/>
      <c r="E316" s="709"/>
      <c r="F316" s="707"/>
      <c r="G316" s="708"/>
      <c r="H316" s="708"/>
      <c r="I316" s="708"/>
      <c r="J316" s="708"/>
      <c r="K316" s="710"/>
      <c r="L316" s="270"/>
      <c r="M316" s="706" t="str">
        <f t="shared" si="4"/>
        <v/>
      </c>
    </row>
    <row r="317" spans="1:13" ht="14.45" customHeight="1" x14ac:dyDescent="0.2">
      <c r="A317" s="711"/>
      <c r="B317" s="707"/>
      <c r="C317" s="708"/>
      <c r="D317" s="708"/>
      <c r="E317" s="709"/>
      <c r="F317" s="707"/>
      <c r="G317" s="708"/>
      <c r="H317" s="708"/>
      <c r="I317" s="708"/>
      <c r="J317" s="708"/>
      <c r="K317" s="710"/>
      <c r="L317" s="270"/>
      <c r="M317" s="706" t="str">
        <f t="shared" si="4"/>
        <v/>
      </c>
    </row>
    <row r="318" spans="1:13" ht="14.45" customHeight="1" x14ac:dyDescent="0.2">
      <c r="A318" s="711"/>
      <c r="B318" s="707"/>
      <c r="C318" s="708"/>
      <c r="D318" s="708"/>
      <c r="E318" s="709"/>
      <c r="F318" s="707"/>
      <c r="G318" s="708"/>
      <c r="H318" s="708"/>
      <c r="I318" s="708"/>
      <c r="J318" s="708"/>
      <c r="K318" s="710"/>
      <c r="L318" s="270"/>
      <c r="M318" s="706" t="str">
        <f t="shared" si="4"/>
        <v/>
      </c>
    </row>
    <row r="319" spans="1:13" ht="14.45" customHeight="1" x14ac:dyDescent="0.2">
      <c r="A319" s="711"/>
      <c r="B319" s="707"/>
      <c r="C319" s="708"/>
      <c r="D319" s="708"/>
      <c r="E319" s="709"/>
      <c r="F319" s="707"/>
      <c r="G319" s="708"/>
      <c r="H319" s="708"/>
      <c r="I319" s="708"/>
      <c r="J319" s="708"/>
      <c r="K319" s="710"/>
      <c r="L319" s="270"/>
      <c r="M319" s="706" t="str">
        <f t="shared" si="4"/>
        <v/>
      </c>
    </row>
    <row r="320" spans="1:13" ht="14.45" customHeight="1" x14ac:dyDescent="0.2">
      <c r="A320" s="711"/>
      <c r="B320" s="707"/>
      <c r="C320" s="708"/>
      <c r="D320" s="708"/>
      <c r="E320" s="709"/>
      <c r="F320" s="707"/>
      <c r="G320" s="708"/>
      <c r="H320" s="708"/>
      <c r="I320" s="708"/>
      <c r="J320" s="708"/>
      <c r="K320" s="710"/>
      <c r="L320" s="270"/>
      <c r="M320" s="706" t="str">
        <f t="shared" si="4"/>
        <v/>
      </c>
    </row>
    <row r="321" spans="1:13" ht="14.45" customHeight="1" x14ac:dyDescent="0.2">
      <c r="A321" s="711"/>
      <c r="B321" s="707"/>
      <c r="C321" s="708"/>
      <c r="D321" s="708"/>
      <c r="E321" s="709"/>
      <c r="F321" s="707"/>
      <c r="G321" s="708"/>
      <c r="H321" s="708"/>
      <c r="I321" s="708"/>
      <c r="J321" s="708"/>
      <c r="K321" s="710"/>
      <c r="L321" s="270"/>
      <c r="M321" s="706" t="str">
        <f t="shared" si="4"/>
        <v/>
      </c>
    </row>
    <row r="322" spans="1:13" ht="14.45" customHeight="1" x14ac:dyDescent="0.2">
      <c r="A322" s="711"/>
      <c r="B322" s="707"/>
      <c r="C322" s="708"/>
      <c r="D322" s="708"/>
      <c r="E322" s="709"/>
      <c r="F322" s="707"/>
      <c r="G322" s="708"/>
      <c r="H322" s="708"/>
      <c r="I322" s="708"/>
      <c r="J322" s="708"/>
      <c r="K322" s="710"/>
      <c r="L322" s="270"/>
      <c r="M322" s="706" t="str">
        <f t="shared" si="4"/>
        <v/>
      </c>
    </row>
    <row r="323" spans="1:13" ht="14.45" customHeight="1" x14ac:dyDescent="0.2">
      <c r="A323" s="711"/>
      <c r="B323" s="707"/>
      <c r="C323" s="708"/>
      <c r="D323" s="708"/>
      <c r="E323" s="709"/>
      <c r="F323" s="707"/>
      <c r="G323" s="708"/>
      <c r="H323" s="708"/>
      <c r="I323" s="708"/>
      <c r="J323" s="708"/>
      <c r="K323" s="710"/>
      <c r="L323" s="270"/>
      <c r="M323" s="706" t="str">
        <f t="shared" si="4"/>
        <v/>
      </c>
    </row>
    <row r="324" spans="1:13" ht="14.45" customHeight="1" x14ac:dyDescent="0.2">
      <c r="A324" s="711"/>
      <c r="B324" s="707"/>
      <c r="C324" s="708"/>
      <c r="D324" s="708"/>
      <c r="E324" s="709"/>
      <c r="F324" s="707"/>
      <c r="G324" s="708"/>
      <c r="H324" s="708"/>
      <c r="I324" s="708"/>
      <c r="J324" s="708"/>
      <c r="K324" s="710"/>
      <c r="L324" s="270"/>
      <c r="M324" s="706" t="str">
        <f t="shared" si="4"/>
        <v/>
      </c>
    </row>
    <row r="325" spans="1:13" ht="14.45" customHeight="1" x14ac:dyDescent="0.2">
      <c r="A325" s="711"/>
      <c r="B325" s="707"/>
      <c r="C325" s="708"/>
      <c r="D325" s="708"/>
      <c r="E325" s="709"/>
      <c r="F325" s="707"/>
      <c r="G325" s="708"/>
      <c r="H325" s="708"/>
      <c r="I325" s="708"/>
      <c r="J325" s="708"/>
      <c r="K325" s="710"/>
      <c r="L325" s="270"/>
      <c r="M325" s="706" t="str">
        <f t="shared" si="4"/>
        <v/>
      </c>
    </row>
    <row r="326" spans="1:13" ht="14.45" customHeight="1" x14ac:dyDescent="0.2">
      <c r="A326" s="711"/>
      <c r="B326" s="707"/>
      <c r="C326" s="708"/>
      <c r="D326" s="708"/>
      <c r="E326" s="709"/>
      <c r="F326" s="707"/>
      <c r="G326" s="708"/>
      <c r="H326" s="708"/>
      <c r="I326" s="708"/>
      <c r="J326" s="708"/>
      <c r="K326" s="710"/>
      <c r="L326" s="270"/>
      <c r="M326" s="7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1"/>
      <c r="B327" s="707"/>
      <c r="C327" s="708"/>
      <c r="D327" s="708"/>
      <c r="E327" s="709"/>
      <c r="F327" s="707"/>
      <c r="G327" s="708"/>
      <c r="H327" s="708"/>
      <c r="I327" s="708"/>
      <c r="J327" s="708"/>
      <c r="K327" s="710"/>
      <c r="L327" s="270"/>
      <c r="M327" s="706" t="str">
        <f t="shared" si="5"/>
        <v/>
      </c>
    </row>
    <row r="328" spans="1:13" ht="14.45" customHeight="1" x14ac:dyDescent="0.2">
      <c r="A328" s="711"/>
      <c r="B328" s="707"/>
      <c r="C328" s="708"/>
      <c r="D328" s="708"/>
      <c r="E328" s="709"/>
      <c r="F328" s="707"/>
      <c r="G328" s="708"/>
      <c r="H328" s="708"/>
      <c r="I328" s="708"/>
      <c r="J328" s="708"/>
      <c r="K328" s="710"/>
      <c r="L328" s="270"/>
      <c r="M328" s="706" t="str">
        <f t="shared" si="5"/>
        <v/>
      </c>
    </row>
    <row r="329" spans="1:13" ht="14.45" customHeight="1" x14ac:dyDescent="0.2">
      <c r="A329" s="711"/>
      <c r="B329" s="707"/>
      <c r="C329" s="708"/>
      <c r="D329" s="708"/>
      <c r="E329" s="709"/>
      <c r="F329" s="707"/>
      <c r="G329" s="708"/>
      <c r="H329" s="708"/>
      <c r="I329" s="708"/>
      <c r="J329" s="708"/>
      <c r="K329" s="710"/>
      <c r="L329" s="270"/>
      <c r="M329" s="706" t="str">
        <f t="shared" si="5"/>
        <v/>
      </c>
    </row>
    <row r="330" spans="1:13" ht="14.45" customHeight="1" x14ac:dyDescent="0.2">
      <c r="A330" s="711"/>
      <c r="B330" s="707"/>
      <c r="C330" s="708"/>
      <c r="D330" s="708"/>
      <c r="E330" s="709"/>
      <c r="F330" s="707"/>
      <c r="G330" s="708"/>
      <c r="H330" s="708"/>
      <c r="I330" s="708"/>
      <c r="J330" s="708"/>
      <c r="K330" s="710"/>
      <c r="L330" s="270"/>
      <c r="M330" s="706" t="str">
        <f t="shared" si="5"/>
        <v/>
      </c>
    </row>
    <row r="331" spans="1:13" ht="14.45" customHeight="1" x14ac:dyDescent="0.2">
      <c r="A331" s="711"/>
      <c r="B331" s="707"/>
      <c r="C331" s="708"/>
      <c r="D331" s="708"/>
      <c r="E331" s="709"/>
      <c r="F331" s="707"/>
      <c r="G331" s="708"/>
      <c r="H331" s="708"/>
      <c r="I331" s="708"/>
      <c r="J331" s="708"/>
      <c r="K331" s="710"/>
      <c r="L331" s="270"/>
      <c r="M331" s="706" t="str">
        <f t="shared" si="5"/>
        <v/>
      </c>
    </row>
    <row r="332" spans="1:13" ht="14.45" customHeight="1" x14ac:dyDescent="0.2">
      <c r="A332" s="711"/>
      <c r="B332" s="707"/>
      <c r="C332" s="708"/>
      <c r="D332" s="708"/>
      <c r="E332" s="709"/>
      <c r="F332" s="707"/>
      <c r="G332" s="708"/>
      <c r="H332" s="708"/>
      <c r="I332" s="708"/>
      <c r="J332" s="708"/>
      <c r="K332" s="710"/>
      <c r="L332" s="270"/>
      <c r="M332" s="706" t="str">
        <f t="shared" si="5"/>
        <v/>
      </c>
    </row>
    <row r="333" spans="1:13" ht="14.45" customHeight="1" x14ac:dyDescent="0.2">
      <c r="A333" s="711"/>
      <c r="B333" s="707"/>
      <c r="C333" s="708"/>
      <c r="D333" s="708"/>
      <c r="E333" s="709"/>
      <c r="F333" s="707"/>
      <c r="G333" s="708"/>
      <c r="H333" s="708"/>
      <c r="I333" s="708"/>
      <c r="J333" s="708"/>
      <c r="K333" s="710"/>
      <c r="L333" s="270"/>
      <c r="M333" s="706" t="str">
        <f t="shared" si="5"/>
        <v/>
      </c>
    </row>
    <row r="334" spans="1:13" ht="14.45" customHeight="1" x14ac:dyDescent="0.2">
      <c r="A334" s="711"/>
      <c r="B334" s="707"/>
      <c r="C334" s="708"/>
      <c r="D334" s="708"/>
      <c r="E334" s="709"/>
      <c r="F334" s="707"/>
      <c r="G334" s="708"/>
      <c r="H334" s="708"/>
      <c r="I334" s="708"/>
      <c r="J334" s="708"/>
      <c r="K334" s="710"/>
      <c r="L334" s="270"/>
      <c r="M334" s="706" t="str">
        <f t="shared" si="5"/>
        <v/>
      </c>
    </row>
    <row r="335" spans="1:13" ht="14.45" customHeight="1" x14ac:dyDescent="0.2">
      <c r="A335" s="711"/>
      <c r="B335" s="707"/>
      <c r="C335" s="708"/>
      <c r="D335" s="708"/>
      <c r="E335" s="709"/>
      <c r="F335" s="707"/>
      <c r="G335" s="708"/>
      <c r="H335" s="708"/>
      <c r="I335" s="708"/>
      <c r="J335" s="708"/>
      <c r="K335" s="710"/>
      <c r="L335" s="270"/>
      <c r="M335" s="706" t="str">
        <f t="shared" si="5"/>
        <v/>
      </c>
    </row>
    <row r="336" spans="1:13" ht="14.45" customHeight="1" x14ac:dyDescent="0.2">
      <c r="A336" s="711"/>
      <c r="B336" s="707"/>
      <c r="C336" s="708"/>
      <c r="D336" s="708"/>
      <c r="E336" s="709"/>
      <c r="F336" s="707"/>
      <c r="G336" s="708"/>
      <c r="H336" s="708"/>
      <c r="I336" s="708"/>
      <c r="J336" s="708"/>
      <c r="K336" s="710"/>
      <c r="L336" s="270"/>
      <c r="M336" s="706" t="str">
        <f t="shared" si="5"/>
        <v/>
      </c>
    </row>
    <row r="337" spans="1:13" ht="14.45" customHeight="1" x14ac:dyDescent="0.2">
      <c r="A337" s="711"/>
      <c r="B337" s="707"/>
      <c r="C337" s="708"/>
      <c r="D337" s="708"/>
      <c r="E337" s="709"/>
      <c r="F337" s="707"/>
      <c r="G337" s="708"/>
      <c r="H337" s="708"/>
      <c r="I337" s="708"/>
      <c r="J337" s="708"/>
      <c r="K337" s="710"/>
      <c r="L337" s="270"/>
      <c r="M337" s="706" t="str">
        <f t="shared" si="5"/>
        <v/>
      </c>
    </row>
    <row r="338" spans="1:13" ht="14.45" customHeight="1" x14ac:dyDescent="0.2">
      <c r="A338" s="711"/>
      <c r="B338" s="707"/>
      <c r="C338" s="708"/>
      <c r="D338" s="708"/>
      <c r="E338" s="709"/>
      <c r="F338" s="707"/>
      <c r="G338" s="708"/>
      <c r="H338" s="708"/>
      <c r="I338" s="708"/>
      <c r="J338" s="708"/>
      <c r="K338" s="710"/>
      <c r="L338" s="270"/>
      <c r="M338" s="706" t="str">
        <f t="shared" si="5"/>
        <v/>
      </c>
    </row>
    <row r="339" spans="1:13" ht="14.45" customHeight="1" x14ac:dyDescent="0.2">
      <c r="A339" s="711"/>
      <c r="B339" s="707"/>
      <c r="C339" s="708"/>
      <c r="D339" s="708"/>
      <c r="E339" s="709"/>
      <c r="F339" s="707"/>
      <c r="G339" s="708"/>
      <c r="H339" s="708"/>
      <c r="I339" s="708"/>
      <c r="J339" s="708"/>
      <c r="K339" s="710"/>
      <c r="L339" s="270"/>
      <c r="M339" s="706" t="str">
        <f t="shared" si="5"/>
        <v/>
      </c>
    </row>
    <row r="340" spans="1:13" ht="14.45" customHeight="1" x14ac:dyDescent="0.2">
      <c r="A340" s="711"/>
      <c r="B340" s="707"/>
      <c r="C340" s="708"/>
      <c r="D340" s="708"/>
      <c r="E340" s="709"/>
      <c r="F340" s="707"/>
      <c r="G340" s="708"/>
      <c r="H340" s="708"/>
      <c r="I340" s="708"/>
      <c r="J340" s="708"/>
      <c r="K340" s="710"/>
      <c r="L340" s="270"/>
      <c r="M340" s="706" t="str">
        <f t="shared" si="5"/>
        <v/>
      </c>
    </row>
    <row r="341" spans="1:13" ht="14.45" customHeight="1" x14ac:dyDescent="0.2">
      <c r="A341" s="711"/>
      <c r="B341" s="707"/>
      <c r="C341" s="708"/>
      <c r="D341" s="708"/>
      <c r="E341" s="709"/>
      <c r="F341" s="707"/>
      <c r="G341" s="708"/>
      <c r="H341" s="708"/>
      <c r="I341" s="708"/>
      <c r="J341" s="708"/>
      <c r="K341" s="710"/>
      <c r="L341" s="270"/>
      <c r="M341" s="706" t="str">
        <f t="shared" si="5"/>
        <v/>
      </c>
    </row>
    <row r="342" spans="1:13" ht="14.45" customHeight="1" x14ac:dyDescent="0.2">
      <c r="A342" s="711"/>
      <c r="B342" s="707"/>
      <c r="C342" s="708"/>
      <c r="D342" s="708"/>
      <c r="E342" s="709"/>
      <c r="F342" s="707"/>
      <c r="G342" s="708"/>
      <c r="H342" s="708"/>
      <c r="I342" s="708"/>
      <c r="J342" s="708"/>
      <c r="K342" s="710"/>
      <c r="L342" s="270"/>
      <c r="M342" s="706" t="str">
        <f t="shared" si="5"/>
        <v/>
      </c>
    </row>
    <row r="343" spans="1:13" ht="14.45" customHeight="1" x14ac:dyDescent="0.2">
      <c r="A343" s="711"/>
      <c r="B343" s="707"/>
      <c r="C343" s="708"/>
      <c r="D343" s="708"/>
      <c r="E343" s="709"/>
      <c r="F343" s="707"/>
      <c r="G343" s="708"/>
      <c r="H343" s="708"/>
      <c r="I343" s="708"/>
      <c r="J343" s="708"/>
      <c r="K343" s="710"/>
      <c r="L343" s="270"/>
      <c r="M343" s="706" t="str">
        <f t="shared" si="5"/>
        <v/>
      </c>
    </row>
    <row r="344" spans="1:13" ht="14.45" customHeight="1" x14ac:dyDescent="0.2">
      <c r="A344" s="711"/>
      <c r="B344" s="707"/>
      <c r="C344" s="708"/>
      <c r="D344" s="708"/>
      <c r="E344" s="709"/>
      <c r="F344" s="707"/>
      <c r="G344" s="708"/>
      <c r="H344" s="708"/>
      <c r="I344" s="708"/>
      <c r="J344" s="708"/>
      <c r="K344" s="710"/>
      <c r="L344" s="270"/>
      <c r="M344" s="706" t="str">
        <f t="shared" si="5"/>
        <v/>
      </c>
    </row>
    <row r="345" spans="1:13" ht="14.45" customHeight="1" x14ac:dyDescent="0.2">
      <c r="A345" s="711"/>
      <c r="B345" s="707"/>
      <c r="C345" s="708"/>
      <c r="D345" s="708"/>
      <c r="E345" s="709"/>
      <c r="F345" s="707"/>
      <c r="G345" s="708"/>
      <c r="H345" s="708"/>
      <c r="I345" s="708"/>
      <c r="J345" s="708"/>
      <c r="K345" s="710"/>
      <c r="L345" s="270"/>
      <c r="M345" s="706" t="str">
        <f t="shared" si="5"/>
        <v/>
      </c>
    </row>
    <row r="346" spans="1:13" ht="14.45" customHeight="1" x14ac:dyDescent="0.2">
      <c r="A346" s="711"/>
      <c r="B346" s="707"/>
      <c r="C346" s="708"/>
      <c r="D346" s="708"/>
      <c r="E346" s="709"/>
      <c r="F346" s="707"/>
      <c r="G346" s="708"/>
      <c r="H346" s="708"/>
      <c r="I346" s="708"/>
      <c r="J346" s="708"/>
      <c r="K346" s="710"/>
      <c r="L346" s="270"/>
      <c r="M346" s="706" t="str">
        <f t="shared" si="5"/>
        <v/>
      </c>
    </row>
    <row r="347" spans="1:13" ht="14.45" customHeight="1" x14ac:dyDescent="0.2">
      <c r="A347" s="711"/>
      <c r="B347" s="707"/>
      <c r="C347" s="708"/>
      <c r="D347" s="708"/>
      <c r="E347" s="709"/>
      <c r="F347" s="707"/>
      <c r="G347" s="708"/>
      <c r="H347" s="708"/>
      <c r="I347" s="708"/>
      <c r="J347" s="708"/>
      <c r="K347" s="710"/>
      <c r="L347" s="270"/>
      <c r="M347" s="706" t="str">
        <f t="shared" si="5"/>
        <v/>
      </c>
    </row>
    <row r="348" spans="1:13" ht="14.45" customHeight="1" x14ac:dyDescent="0.2">
      <c r="A348" s="711"/>
      <c r="B348" s="707"/>
      <c r="C348" s="708"/>
      <c r="D348" s="708"/>
      <c r="E348" s="709"/>
      <c r="F348" s="707"/>
      <c r="G348" s="708"/>
      <c r="H348" s="708"/>
      <c r="I348" s="708"/>
      <c r="J348" s="708"/>
      <c r="K348" s="710"/>
      <c r="L348" s="270"/>
      <c r="M348" s="706" t="str">
        <f t="shared" si="5"/>
        <v/>
      </c>
    </row>
    <row r="349" spans="1:13" ht="14.45" customHeight="1" x14ac:dyDescent="0.2">
      <c r="A349" s="711"/>
      <c r="B349" s="707"/>
      <c r="C349" s="708"/>
      <c r="D349" s="708"/>
      <c r="E349" s="709"/>
      <c r="F349" s="707"/>
      <c r="G349" s="708"/>
      <c r="H349" s="708"/>
      <c r="I349" s="708"/>
      <c r="J349" s="708"/>
      <c r="K349" s="710"/>
      <c r="L349" s="270"/>
      <c r="M349" s="706" t="str">
        <f t="shared" si="5"/>
        <v/>
      </c>
    </row>
    <row r="350" spans="1:13" ht="14.45" customHeight="1" x14ac:dyDescent="0.2">
      <c r="A350" s="711"/>
      <c r="B350" s="707"/>
      <c r="C350" s="708"/>
      <c r="D350" s="708"/>
      <c r="E350" s="709"/>
      <c r="F350" s="707"/>
      <c r="G350" s="708"/>
      <c r="H350" s="708"/>
      <c r="I350" s="708"/>
      <c r="J350" s="708"/>
      <c r="K350" s="710"/>
      <c r="L350" s="270"/>
      <c r="M350" s="706" t="str">
        <f t="shared" si="5"/>
        <v/>
      </c>
    </row>
    <row r="351" spans="1:13" ht="14.45" customHeight="1" x14ac:dyDescent="0.2">
      <c r="A351" s="711"/>
      <c r="B351" s="707"/>
      <c r="C351" s="708"/>
      <c r="D351" s="708"/>
      <c r="E351" s="709"/>
      <c r="F351" s="707"/>
      <c r="G351" s="708"/>
      <c r="H351" s="708"/>
      <c r="I351" s="708"/>
      <c r="J351" s="708"/>
      <c r="K351" s="710"/>
      <c r="L351" s="270"/>
      <c r="M351" s="706" t="str">
        <f t="shared" si="5"/>
        <v/>
      </c>
    </row>
    <row r="352" spans="1:13" ht="14.45" customHeight="1" x14ac:dyDescent="0.2">
      <c r="A352" s="711"/>
      <c r="B352" s="707"/>
      <c r="C352" s="708"/>
      <c r="D352" s="708"/>
      <c r="E352" s="709"/>
      <c r="F352" s="707"/>
      <c r="G352" s="708"/>
      <c r="H352" s="708"/>
      <c r="I352" s="708"/>
      <c r="J352" s="708"/>
      <c r="K352" s="710"/>
      <c r="L352" s="270"/>
      <c r="M352" s="706" t="str">
        <f t="shared" si="5"/>
        <v/>
      </c>
    </row>
    <row r="353" spans="1:13" ht="14.45" customHeight="1" x14ac:dyDescent="0.2">
      <c r="A353" s="711"/>
      <c r="B353" s="707"/>
      <c r="C353" s="708"/>
      <c r="D353" s="708"/>
      <c r="E353" s="709"/>
      <c r="F353" s="707"/>
      <c r="G353" s="708"/>
      <c r="H353" s="708"/>
      <c r="I353" s="708"/>
      <c r="J353" s="708"/>
      <c r="K353" s="710"/>
      <c r="L353" s="270"/>
      <c r="M353" s="706" t="str">
        <f t="shared" si="5"/>
        <v/>
      </c>
    </row>
    <row r="354" spans="1:13" ht="14.45" customHeight="1" x14ac:dyDescent="0.2">
      <c r="A354" s="711"/>
      <c r="B354" s="707"/>
      <c r="C354" s="708"/>
      <c r="D354" s="708"/>
      <c r="E354" s="709"/>
      <c r="F354" s="707"/>
      <c r="G354" s="708"/>
      <c r="H354" s="708"/>
      <c r="I354" s="708"/>
      <c r="J354" s="708"/>
      <c r="K354" s="710"/>
      <c r="L354" s="270"/>
      <c r="M354" s="706" t="str">
        <f t="shared" si="5"/>
        <v/>
      </c>
    </row>
    <row r="355" spans="1:13" ht="14.45" customHeight="1" x14ac:dyDescent="0.2">
      <c r="A355" s="711"/>
      <c r="B355" s="707"/>
      <c r="C355" s="708"/>
      <c r="D355" s="708"/>
      <c r="E355" s="709"/>
      <c r="F355" s="707"/>
      <c r="G355" s="708"/>
      <c r="H355" s="708"/>
      <c r="I355" s="708"/>
      <c r="J355" s="708"/>
      <c r="K355" s="710"/>
      <c r="L355" s="270"/>
      <c r="M355" s="706" t="str">
        <f t="shared" si="5"/>
        <v/>
      </c>
    </row>
    <row r="356" spans="1:13" ht="14.45" customHeight="1" x14ac:dyDescent="0.2">
      <c r="A356" s="711"/>
      <c r="B356" s="707"/>
      <c r="C356" s="708"/>
      <c r="D356" s="708"/>
      <c r="E356" s="709"/>
      <c r="F356" s="707"/>
      <c r="G356" s="708"/>
      <c r="H356" s="708"/>
      <c r="I356" s="708"/>
      <c r="J356" s="708"/>
      <c r="K356" s="710"/>
      <c r="L356" s="270"/>
      <c r="M356" s="706" t="str">
        <f t="shared" si="5"/>
        <v/>
      </c>
    </row>
    <row r="357" spans="1:13" ht="14.45" customHeight="1" x14ac:dyDescent="0.2">
      <c r="A357" s="711"/>
      <c r="B357" s="707"/>
      <c r="C357" s="708"/>
      <c r="D357" s="708"/>
      <c r="E357" s="709"/>
      <c r="F357" s="707"/>
      <c r="G357" s="708"/>
      <c r="H357" s="708"/>
      <c r="I357" s="708"/>
      <c r="J357" s="708"/>
      <c r="K357" s="710"/>
      <c r="L357" s="270"/>
      <c r="M357" s="706" t="str">
        <f t="shared" si="5"/>
        <v/>
      </c>
    </row>
    <row r="358" spans="1:13" ht="14.45" customHeight="1" x14ac:dyDescent="0.2">
      <c r="A358" s="711"/>
      <c r="B358" s="707"/>
      <c r="C358" s="708"/>
      <c r="D358" s="708"/>
      <c r="E358" s="709"/>
      <c r="F358" s="707"/>
      <c r="G358" s="708"/>
      <c r="H358" s="708"/>
      <c r="I358" s="708"/>
      <c r="J358" s="708"/>
      <c r="K358" s="710"/>
      <c r="L358" s="270"/>
      <c r="M358" s="706" t="str">
        <f t="shared" si="5"/>
        <v/>
      </c>
    </row>
    <row r="359" spans="1:13" ht="14.45" customHeight="1" x14ac:dyDescent="0.2">
      <c r="A359" s="711"/>
      <c r="B359" s="707"/>
      <c r="C359" s="708"/>
      <c r="D359" s="708"/>
      <c r="E359" s="709"/>
      <c r="F359" s="707"/>
      <c r="G359" s="708"/>
      <c r="H359" s="708"/>
      <c r="I359" s="708"/>
      <c r="J359" s="708"/>
      <c r="K359" s="710"/>
      <c r="L359" s="270"/>
      <c r="M359" s="706" t="str">
        <f t="shared" si="5"/>
        <v/>
      </c>
    </row>
    <row r="360" spans="1:13" ht="14.45" customHeight="1" x14ac:dyDescent="0.2">
      <c r="A360" s="711"/>
      <c r="B360" s="707"/>
      <c r="C360" s="708"/>
      <c r="D360" s="708"/>
      <c r="E360" s="709"/>
      <c r="F360" s="707"/>
      <c r="G360" s="708"/>
      <c r="H360" s="708"/>
      <c r="I360" s="708"/>
      <c r="J360" s="708"/>
      <c r="K360" s="710"/>
      <c r="L360" s="270"/>
      <c r="M360" s="706" t="str">
        <f t="shared" si="5"/>
        <v/>
      </c>
    </row>
    <row r="361" spans="1:13" ht="14.45" customHeight="1" x14ac:dyDescent="0.2">
      <c r="A361" s="711"/>
      <c r="B361" s="707"/>
      <c r="C361" s="708"/>
      <c r="D361" s="708"/>
      <c r="E361" s="709"/>
      <c r="F361" s="707"/>
      <c r="G361" s="708"/>
      <c r="H361" s="708"/>
      <c r="I361" s="708"/>
      <c r="J361" s="708"/>
      <c r="K361" s="710"/>
      <c r="L361" s="270"/>
      <c r="M361" s="706" t="str">
        <f t="shared" si="5"/>
        <v/>
      </c>
    </row>
    <row r="362" spans="1:13" ht="14.45" customHeight="1" x14ac:dyDescent="0.2">
      <c r="A362" s="711"/>
      <c r="B362" s="707"/>
      <c r="C362" s="708"/>
      <c r="D362" s="708"/>
      <c r="E362" s="709"/>
      <c r="F362" s="707"/>
      <c r="G362" s="708"/>
      <c r="H362" s="708"/>
      <c r="I362" s="708"/>
      <c r="J362" s="708"/>
      <c r="K362" s="710"/>
      <c r="L362" s="270"/>
      <c r="M362" s="706" t="str">
        <f t="shared" si="5"/>
        <v/>
      </c>
    </row>
    <row r="363" spans="1:13" ht="14.45" customHeight="1" x14ac:dyDescent="0.2">
      <c r="A363" s="711"/>
      <c r="B363" s="707"/>
      <c r="C363" s="708"/>
      <c r="D363" s="708"/>
      <c r="E363" s="709"/>
      <c r="F363" s="707"/>
      <c r="G363" s="708"/>
      <c r="H363" s="708"/>
      <c r="I363" s="708"/>
      <c r="J363" s="708"/>
      <c r="K363" s="710"/>
      <c r="L363" s="270"/>
      <c r="M363" s="706" t="str">
        <f t="shared" si="5"/>
        <v/>
      </c>
    </row>
    <row r="364" spans="1:13" ht="14.45" customHeight="1" x14ac:dyDescent="0.2">
      <c r="A364" s="711"/>
      <c r="B364" s="707"/>
      <c r="C364" s="708"/>
      <c r="D364" s="708"/>
      <c r="E364" s="709"/>
      <c r="F364" s="707"/>
      <c r="G364" s="708"/>
      <c r="H364" s="708"/>
      <c r="I364" s="708"/>
      <c r="J364" s="708"/>
      <c r="K364" s="710"/>
      <c r="L364" s="270"/>
      <c r="M364" s="706" t="str">
        <f t="shared" si="5"/>
        <v/>
      </c>
    </row>
    <row r="365" spans="1:13" ht="14.45" customHeight="1" x14ac:dyDescent="0.2">
      <c r="A365" s="711"/>
      <c r="B365" s="707"/>
      <c r="C365" s="708"/>
      <c r="D365" s="708"/>
      <c r="E365" s="709"/>
      <c r="F365" s="707"/>
      <c r="G365" s="708"/>
      <c r="H365" s="708"/>
      <c r="I365" s="708"/>
      <c r="J365" s="708"/>
      <c r="K365" s="710"/>
      <c r="L365" s="270"/>
      <c r="M365" s="706" t="str">
        <f t="shared" si="5"/>
        <v/>
      </c>
    </row>
    <row r="366" spans="1:13" ht="14.45" customHeight="1" x14ac:dyDescent="0.2">
      <c r="A366" s="711"/>
      <c r="B366" s="707"/>
      <c r="C366" s="708"/>
      <c r="D366" s="708"/>
      <c r="E366" s="709"/>
      <c r="F366" s="707"/>
      <c r="G366" s="708"/>
      <c r="H366" s="708"/>
      <c r="I366" s="708"/>
      <c r="J366" s="708"/>
      <c r="K366" s="710"/>
      <c r="L366" s="270"/>
      <c r="M366" s="706" t="str">
        <f t="shared" si="5"/>
        <v/>
      </c>
    </row>
    <row r="367" spans="1:13" ht="14.45" customHeight="1" x14ac:dyDescent="0.2">
      <c r="A367" s="711"/>
      <c r="B367" s="707"/>
      <c r="C367" s="708"/>
      <c r="D367" s="708"/>
      <c r="E367" s="709"/>
      <c r="F367" s="707"/>
      <c r="G367" s="708"/>
      <c r="H367" s="708"/>
      <c r="I367" s="708"/>
      <c r="J367" s="708"/>
      <c r="K367" s="710"/>
      <c r="L367" s="270"/>
      <c r="M367" s="706" t="str">
        <f t="shared" si="5"/>
        <v/>
      </c>
    </row>
    <row r="368" spans="1:13" ht="14.45" customHeight="1" x14ac:dyDescent="0.2">
      <c r="A368" s="711"/>
      <c r="B368" s="707"/>
      <c r="C368" s="708"/>
      <c r="D368" s="708"/>
      <c r="E368" s="709"/>
      <c r="F368" s="707"/>
      <c r="G368" s="708"/>
      <c r="H368" s="708"/>
      <c r="I368" s="708"/>
      <c r="J368" s="708"/>
      <c r="K368" s="710"/>
      <c r="L368" s="270"/>
      <c r="M368" s="706" t="str">
        <f t="shared" si="5"/>
        <v/>
      </c>
    </row>
    <row r="369" spans="1:13" ht="14.45" customHeight="1" x14ac:dyDescent="0.2">
      <c r="A369" s="711"/>
      <c r="B369" s="707"/>
      <c r="C369" s="708"/>
      <c r="D369" s="708"/>
      <c r="E369" s="709"/>
      <c r="F369" s="707"/>
      <c r="G369" s="708"/>
      <c r="H369" s="708"/>
      <c r="I369" s="708"/>
      <c r="J369" s="708"/>
      <c r="K369" s="710"/>
      <c r="L369" s="270"/>
      <c r="M369" s="706" t="str">
        <f t="shared" si="5"/>
        <v/>
      </c>
    </row>
    <row r="370" spans="1:13" ht="14.45" customHeight="1" x14ac:dyDescent="0.2">
      <c r="A370" s="711"/>
      <c r="B370" s="707"/>
      <c r="C370" s="708"/>
      <c r="D370" s="708"/>
      <c r="E370" s="709"/>
      <c r="F370" s="707"/>
      <c r="G370" s="708"/>
      <c r="H370" s="708"/>
      <c r="I370" s="708"/>
      <c r="J370" s="708"/>
      <c r="K370" s="710"/>
      <c r="L370" s="270"/>
      <c r="M370" s="706" t="str">
        <f t="shared" si="5"/>
        <v/>
      </c>
    </row>
    <row r="371" spans="1:13" ht="14.45" customHeight="1" x14ac:dyDescent="0.2">
      <c r="A371" s="711"/>
      <c r="B371" s="707"/>
      <c r="C371" s="708"/>
      <c r="D371" s="708"/>
      <c r="E371" s="709"/>
      <c r="F371" s="707"/>
      <c r="G371" s="708"/>
      <c r="H371" s="708"/>
      <c r="I371" s="708"/>
      <c r="J371" s="708"/>
      <c r="K371" s="710"/>
      <c r="L371" s="270"/>
      <c r="M371" s="706" t="str">
        <f t="shared" si="5"/>
        <v/>
      </c>
    </row>
    <row r="372" spans="1:13" ht="14.45" customHeight="1" x14ac:dyDescent="0.2">
      <c r="A372" s="711"/>
      <c r="B372" s="707"/>
      <c r="C372" s="708"/>
      <c r="D372" s="708"/>
      <c r="E372" s="709"/>
      <c r="F372" s="707"/>
      <c r="G372" s="708"/>
      <c r="H372" s="708"/>
      <c r="I372" s="708"/>
      <c r="J372" s="708"/>
      <c r="K372" s="710"/>
      <c r="L372" s="270"/>
      <c r="M372" s="706" t="str">
        <f t="shared" si="5"/>
        <v/>
      </c>
    </row>
    <row r="373" spans="1:13" ht="14.45" customHeight="1" x14ac:dyDescent="0.2">
      <c r="A373" s="711"/>
      <c r="B373" s="707"/>
      <c r="C373" s="708"/>
      <c r="D373" s="708"/>
      <c r="E373" s="709"/>
      <c r="F373" s="707"/>
      <c r="G373" s="708"/>
      <c r="H373" s="708"/>
      <c r="I373" s="708"/>
      <c r="J373" s="708"/>
      <c r="K373" s="710"/>
      <c r="L373" s="270"/>
      <c r="M373" s="706" t="str">
        <f t="shared" si="5"/>
        <v/>
      </c>
    </row>
    <row r="374" spans="1:13" ht="14.45" customHeight="1" x14ac:dyDescent="0.2">
      <c r="A374" s="711"/>
      <c r="B374" s="707"/>
      <c r="C374" s="708"/>
      <c r="D374" s="708"/>
      <c r="E374" s="709"/>
      <c r="F374" s="707"/>
      <c r="G374" s="708"/>
      <c r="H374" s="708"/>
      <c r="I374" s="708"/>
      <c r="J374" s="708"/>
      <c r="K374" s="710"/>
      <c r="L374" s="270"/>
      <c r="M374" s="706" t="str">
        <f t="shared" si="5"/>
        <v/>
      </c>
    </row>
    <row r="375" spans="1:13" ht="14.45" customHeight="1" x14ac:dyDescent="0.2">
      <c r="A375" s="711"/>
      <c r="B375" s="707"/>
      <c r="C375" s="708"/>
      <c r="D375" s="708"/>
      <c r="E375" s="709"/>
      <c r="F375" s="707"/>
      <c r="G375" s="708"/>
      <c r="H375" s="708"/>
      <c r="I375" s="708"/>
      <c r="J375" s="708"/>
      <c r="K375" s="710"/>
      <c r="L375" s="270"/>
      <c r="M375" s="706" t="str">
        <f t="shared" si="5"/>
        <v/>
      </c>
    </row>
    <row r="376" spans="1:13" ht="14.45" customHeight="1" x14ac:dyDescent="0.2">
      <c r="A376" s="711"/>
      <c r="B376" s="707"/>
      <c r="C376" s="708"/>
      <c r="D376" s="708"/>
      <c r="E376" s="709"/>
      <c r="F376" s="707"/>
      <c r="G376" s="708"/>
      <c r="H376" s="708"/>
      <c r="I376" s="708"/>
      <c r="J376" s="708"/>
      <c r="K376" s="710"/>
      <c r="L376" s="270"/>
      <c r="M376" s="706" t="str">
        <f t="shared" si="5"/>
        <v/>
      </c>
    </row>
    <row r="377" spans="1:13" ht="14.45" customHeight="1" x14ac:dyDescent="0.2">
      <c r="A377" s="711"/>
      <c r="B377" s="707"/>
      <c r="C377" s="708"/>
      <c r="D377" s="708"/>
      <c r="E377" s="709"/>
      <c r="F377" s="707"/>
      <c r="G377" s="708"/>
      <c r="H377" s="708"/>
      <c r="I377" s="708"/>
      <c r="J377" s="708"/>
      <c r="K377" s="710"/>
      <c r="L377" s="270"/>
      <c r="M377" s="706" t="str">
        <f t="shared" si="5"/>
        <v/>
      </c>
    </row>
    <row r="378" spans="1:13" ht="14.45" customHeight="1" x14ac:dyDescent="0.2">
      <c r="A378" s="711"/>
      <c r="B378" s="707"/>
      <c r="C378" s="708"/>
      <c r="D378" s="708"/>
      <c r="E378" s="709"/>
      <c r="F378" s="707"/>
      <c r="G378" s="708"/>
      <c r="H378" s="708"/>
      <c r="I378" s="708"/>
      <c r="J378" s="708"/>
      <c r="K378" s="710"/>
      <c r="L378" s="270"/>
      <c r="M378" s="706" t="str">
        <f t="shared" si="5"/>
        <v/>
      </c>
    </row>
    <row r="379" spans="1:13" ht="14.45" customHeight="1" x14ac:dyDescent="0.2">
      <c r="A379" s="711"/>
      <c r="B379" s="707"/>
      <c r="C379" s="708"/>
      <c r="D379" s="708"/>
      <c r="E379" s="709"/>
      <c r="F379" s="707"/>
      <c r="G379" s="708"/>
      <c r="H379" s="708"/>
      <c r="I379" s="708"/>
      <c r="J379" s="708"/>
      <c r="K379" s="710"/>
      <c r="L379" s="270"/>
      <c r="M379" s="706" t="str">
        <f t="shared" si="5"/>
        <v/>
      </c>
    </row>
    <row r="380" spans="1:13" ht="14.45" customHeight="1" x14ac:dyDescent="0.2">
      <c r="A380" s="711"/>
      <c r="B380" s="707"/>
      <c r="C380" s="708"/>
      <c r="D380" s="708"/>
      <c r="E380" s="709"/>
      <c r="F380" s="707"/>
      <c r="G380" s="708"/>
      <c r="H380" s="708"/>
      <c r="I380" s="708"/>
      <c r="J380" s="708"/>
      <c r="K380" s="710"/>
      <c r="L380" s="270"/>
      <c r="M380" s="706" t="str">
        <f t="shared" si="5"/>
        <v/>
      </c>
    </row>
    <row r="381" spans="1:13" ht="14.45" customHeight="1" x14ac:dyDescent="0.2">
      <c r="A381" s="711"/>
      <c r="B381" s="707"/>
      <c r="C381" s="708"/>
      <c r="D381" s="708"/>
      <c r="E381" s="709"/>
      <c r="F381" s="707"/>
      <c r="G381" s="708"/>
      <c r="H381" s="708"/>
      <c r="I381" s="708"/>
      <c r="J381" s="708"/>
      <c r="K381" s="710"/>
      <c r="L381" s="270"/>
      <c r="M381" s="706" t="str">
        <f t="shared" si="5"/>
        <v/>
      </c>
    </row>
    <row r="382" spans="1:13" ht="14.45" customHeight="1" x14ac:dyDescent="0.2">
      <c r="A382" s="711"/>
      <c r="B382" s="707"/>
      <c r="C382" s="708"/>
      <c r="D382" s="708"/>
      <c r="E382" s="709"/>
      <c r="F382" s="707"/>
      <c r="G382" s="708"/>
      <c r="H382" s="708"/>
      <c r="I382" s="708"/>
      <c r="J382" s="708"/>
      <c r="K382" s="710"/>
      <c r="L382" s="270"/>
      <c r="M382" s="706" t="str">
        <f t="shared" si="5"/>
        <v/>
      </c>
    </row>
    <row r="383" spans="1:13" ht="14.45" customHeight="1" x14ac:dyDescent="0.2">
      <c r="A383" s="711"/>
      <c r="B383" s="707"/>
      <c r="C383" s="708"/>
      <c r="D383" s="708"/>
      <c r="E383" s="709"/>
      <c r="F383" s="707"/>
      <c r="G383" s="708"/>
      <c r="H383" s="708"/>
      <c r="I383" s="708"/>
      <c r="J383" s="708"/>
      <c r="K383" s="710"/>
      <c r="L383" s="270"/>
      <c r="M383" s="706" t="str">
        <f t="shared" si="5"/>
        <v/>
      </c>
    </row>
    <row r="384" spans="1:13" ht="14.45" customHeight="1" x14ac:dyDescent="0.2">
      <c r="A384" s="711"/>
      <c r="B384" s="707"/>
      <c r="C384" s="708"/>
      <c r="D384" s="708"/>
      <c r="E384" s="709"/>
      <c r="F384" s="707"/>
      <c r="G384" s="708"/>
      <c r="H384" s="708"/>
      <c r="I384" s="708"/>
      <c r="J384" s="708"/>
      <c r="K384" s="710"/>
      <c r="L384" s="270"/>
      <c r="M384" s="706" t="str">
        <f t="shared" si="5"/>
        <v/>
      </c>
    </row>
    <row r="385" spans="1:13" ht="14.45" customHeight="1" x14ac:dyDescent="0.2">
      <c r="A385" s="711"/>
      <c r="B385" s="707"/>
      <c r="C385" s="708"/>
      <c r="D385" s="708"/>
      <c r="E385" s="709"/>
      <c r="F385" s="707"/>
      <c r="G385" s="708"/>
      <c r="H385" s="708"/>
      <c r="I385" s="708"/>
      <c r="J385" s="708"/>
      <c r="K385" s="710"/>
      <c r="L385" s="270"/>
      <c r="M385" s="706" t="str">
        <f t="shared" si="5"/>
        <v/>
      </c>
    </row>
    <row r="386" spans="1:13" ht="14.45" customHeight="1" x14ac:dyDescent="0.2">
      <c r="A386" s="711"/>
      <c r="B386" s="707"/>
      <c r="C386" s="708"/>
      <c r="D386" s="708"/>
      <c r="E386" s="709"/>
      <c r="F386" s="707"/>
      <c r="G386" s="708"/>
      <c r="H386" s="708"/>
      <c r="I386" s="708"/>
      <c r="J386" s="708"/>
      <c r="K386" s="710"/>
      <c r="L386" s="270"/>
      <c r="M386" s="706" t="str">
        <f t="shared" si="5"/>
        <v/>
      </c>
    </row>
    <row r="387" spans="1:13" ht="14.45" customHeight="1" x14ac:dyDescent="0.2">
      <c r="A387" s="711"/>
      <c r="B387" s="707"/>
      <c r="C387" s="708"/>
      <c r="D387" s="708"/>
      <c r="E387" s="709"/>
      <c r="F387" s="707"/>
      <c r="G387" s="708"/>
      <c r="H387" s="708"/>
      <c r="I387" s="708"/>
      <c r="J387" s="708"/>
      <c r="K387" s="710"/>
      <c r="L387" s="270"/>
      <c r="M387" s="706" t="str">
        <f t="shared" si="5"/>
        <v/>
      </c>
    </row>
    <row r="388" spans="1:13" ht="14.45" customHeight="1" x14ac:dyDescent="0.2">
      <c r="A388" s="711"/>
      <c r="B388" s="707"/>
      <c r="C388" s="708"/>
      <c r="D388" s="708"/>
      <c r="E388" s="709"/>
      <c r="F388" s="707"/>
      <c r="G388" s="708"/>
      <c r="H388" s="708"/>
      <c r="I388" s="708"/>
      <c r="J388" s="708"/>
      <c r="K388" s="710"/>
      <c r="L388" s="270"/>
      <c r="M388" s="706" t="str">
        <f t="shared" si="5"/>
        <v/>
      </c>
    </row>
    <row r="389" spans="1:13" ht="14.45" customHeight="1" x14ac:dyDescent="0.2">
      <c r="A389" s="711"/>
      <c r="B389" s="707"/>
      <c r="C389" s="708"/>
      <c r="D389" s="708"/>
      <c r="E389" s="709"/>
      <c r="F389" s="707"/>
      <c r="G389" s="708"/>
      <c r="H389" s="708"/>
      <c r="I389" s="708"/>
      <c r="J389" s="708"/>
      <c r="K389" s="710"/>
      <c r="L389" s="270"/>
      <c r="M389" s="706" t="str">
        <f t="shared" si="5"/>
        <v/>
      </c>
    </row>
    <row r="390" spans="1:13" ht="14.45" customHeight="1" x14ac:dyDescent="0.2">
      <c r="A390" s="711"/>
      <c r="B390" s="707"/>
      <c r="C390" s="708"/>
      <c r="D390" s="708"/>
      <c r="E390" s="709"/>
      <c r="F390" s="707"/>
      <c r="G390" s="708"/>
      <c r="H390" s="708"/>
      <c r="I390" s="708"/>
      <c r="J390" s="708"/>
      <c r="K390" s="710"/>
      <c r="L390" s="270"/>
      <c r="M390" s="7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1"/>
      <c r="B391" s="707"/>
      <c r="C391" s="708"/>
      <c r="D391" s="708"/>
      <c r="E391" s="709"/>
      <c r="F391" s="707"/>
      <c r="G391" s="708"/>
      <c r="H391" s="708"/>
      <c r="I391" s="708"/>
      <c r="J391" s="708"/>
      <c r="K391" s="710"/>
      <c r="L391" s="270"/>
      <c r="M391" s="706" t="str">
        <f t="shared" si="6"/>
        <v/>
      </c>
    </row>
    <row r="392" spans="1:13" ht="14.45" customHeight="1" x14ac:dyDescent="0.2">
      <c r="A392" s="711"/>
      <c r="B392" s="707"/>
      <c r="C392" s="708"/>
      <c r="D392" s="708"/>
      <c r="E392" s="709"/>
      <c r="F392" s="707"/>
      <c r="G392" s="708"/>
      <c r="H392" s="708"/>
      <c r="I392" s="708"/>
      <c r="J392" s="708"/>
      <c r="K392" s="710"/>
      <c r="L392" s="270"/>
      <c r="M392" s="706" t="str">
        <f t="shared" si="6"/>
        <v/>
      </c>
    </row>
    <row r="393" spans="1:13" ht="14.45" customHeight="1" x14ac:dyDescent="0.2">
      <c r="A393" s="711"/>
      <c r="B393" s="707"/>
      <c r="C393" s="708"/>
      <c r="D393" s="708"/>
      <c r="E393" s="709"/>
      <c r="F393" s="707"/>
      <c r="G393" s="708"/>
      <c r="H393" s="708"/>
      <c r="I393" s="708"/>
      <c r="J393" s="708"/>
      <c r="K393" s="710"/>
      <c r="L393" s="270"/>
      <c r="M393" s="706" t="str">
        <f t="shared" si="6"/>
        <v/>
      </c>
    </row>
    <row r="394" spans="1:13" ht="14.45" customHeight="1" x14ac:dyDescent="0.2">
      <c r="A394" s="711"/>
      <c r="B394" s="707"/>
      <c r="C394" s="708"/>
      <c r="D394" s="708"/>
      <c r="E394" s="709"/>
      <c r="F394" s="707"/>
      <c r="G394" s="708"/>
      <c r="H394" s="708"/>
      <c r="I394" s="708"/>
      <c r="J394" s="708"/>
      <c r="K394" s="710"/>
      <c r="L394" s="270"/>
      <c r="M394" s="706" t="str">
        <f t="shared" si="6"/>
        <v/>
      </c>
    </row>
    <row r="395" spans="1:13" ht="14.45" customHeight="1" x14ac:dyDescent="0.2">
      <c r="A395" s="711"/>
      <c r="B395" s="707"/>
      <c r="C395" s="708"/>
      <c r="D395" s="708"/>
      <c r="E395" s="709"/>
      <c r="F395" s="707"/>
      <c r="G395" s="708"/>
      <c r="H395" s="708"/>
      <c r="I395" s="708"/>
      <c r="J395" s="708"/>
      <c r="K395" s="710"/>
      <c r="L395" s="270"/>
      <c r="M395" s="706" t="str">
        <f t="shared" si="6"/>
        <v/>
      </c>
    </row>
    <row r="396" spans="1:13" ht="14.45" customHeight="1" x14ac:dyDescent="0.2">
      <c r="A396" s="711"/>
      <c r="B396" s="707"/>
      <c r="C396" s="708"/>
      <c r="D396" s="708"/>
      <c r="E396" s="709"/>
      <c r="F396" s="707"/>
      <c r="G396" s="708"/>
      <c r="H396" s="708"/>
      <c r="I396" s="708"/>
      <c r="J396" s="708"/>
      <c r="K396" s="710"/>
      <c r="L396" s="270"/>
      <c r="M396" s="706" t="str">
        <f t="shared" si="6"/>
        <v/>
      </c>
    </row>
    <row r="397" spans="1:13" ht="14.45" customHeight="1" x14ac:dyDescent="0.2">
      <c r="A397" s="711"/>
      <c r="B397" s="707"/>
      <c r="C397" s="708"/>
      <c r="D397" s="708"/>
      <c r="E397" s="709"/>
      <c r="F397" s="707"/>
      <c r="G397" s="708"/>
      <c r="H397" s="708"/>
      <c r="I397" s="708"/>
      <c r="J397" s="708"/>
      <c r="K397" s="710"/>
      <c r="L397" s="270"/>
      <c r="M397" s="706" t="str">
        <f t="shared" si="6"/>
        <v/>
      </c>
    </row>
    <row r="398" spans="1:13" ht="14.45" customHeight="1" x14ac:dyDescent="0.2">
      <c r="A398" s="711"/>
      <c r="B398" s="707"/>
      <c r="C398" s="708"/>
      <c r="D398" s="708"/>
      <c r="E398" s="709"/>
      <c r="F398" s="707"/>
      <c r="G398" s="708"/>
      <c r="H398" s="708"/>
      <c r="I398" s="708"/>
      <c r="J398" s="708"/>
      <c r="K398" s="710"/>
      <c r="L398" s="270"/>
      <c r="M398" s="706" t="str">
        <f t="shared" si="6"/>
        <v/>
      </c>
    </row>
    <row r="399" spans="1:13" ht="14.45" customHeight="1" x14ac:dyDescent="0.2">
      <c r="A399" s="711"/>
      <c r="B399" s="707"/>
      <c r="C399" s="708"/>
      <c r="D399" s="708"/>
      <c r="E399" s="709"/>
      <c r="F399" s="707"/>
      <c r="G399" s="708"/>
      <c r="H399" s="708"/>
      <c r="I399" s="708"/>
      <c r="J399" s="708"/>
      <c r="K399" s="710"/>
      <c r="L399" s="270"/>
      <c r="M399" s="706" t="str">
        <f t="shared" si="6"/>
        <v/>
      </c>
    </row>
    <row r="400" spans="1:13" ht="14.45" customHeight="1" x14ac:dyDescent="0.2">
      <c r="A400" s="711"/>
      <c r="B400" s="707"/>
      <c r="C400" s="708"/>
      <c r="D400" s="708"/>
      <c r="E400" s="709"/>
      <c r="F400" s="707"/>
      <c r="G400" s="708"/>
      <c r="H400" s="708"/>
      <c r="I400" s="708"/>
      <c r="J400" s="708"/>
      <c r="K400" s="710"/>
      <c r="L400" s="270"/>
      <c r="M400" s="706" t="str">
        <f t="shared" si="6"/>
        <v/>
      </c>
    </row>
    <row r="401" spans="1:13" ht="14.45" customHeight="1" x14ac:dyDescent="0.2">
      <c r="A401" s="711"/>
      <c r="B401" s="707"/>
      <c r="C401" s="708"/>
      <c r="D401" s="708"/>
      <c r="E401" s="709"/>
      <c r="F401" s="707"/>
      <c r="G401" s="708"/>
      <c r="H401" s="708"/>
      <c r="I401" s="708"/>
      <c r="J401" s="708"/>
      <c r="K401" s="710"/>
      <c r="L401" s="270"/>
      <c r="M401" s="706" t="str">
        <f t="shared" si="6"/>
        <v/>
      </c>
    </row>
    <row r="402" spans="1:13" ht="14.45" customHeight="1" x14ac:dyDescent="0.2">
      <c r="A402" s="711"/>
      <c r="B402" s="707"/>
      <c r="C402" s="708"/>
      <c r="D402" s="708"/>
      <c r="E402" s="709"/>
      <c r="F402" s="707"/>
      <c r="G402" s="708"/>
      <c r="H402" s="708"/>
      <c r="I402" s="708"/>
      <c r="J402" s="708"/>
      <c r="K402" s="710"/>
      <c r="L402" s="270"/>
      <c r="M402" s="706" t="str">
        <f t="shared" si="6"/>
        <v/>
      </c>
    </row>
    <row r="403" spans="1:13" ht="14.45" customHeight="1" x14ac:dyDescent="0.2">
      <c r="A403" s="711"/>
      <c r="B403" s="707"/>
      <c r="C403" s="708"/>
      <c r="D403" s="708"/>
      <c r="E403" s="709"/>
      <c r="F403" s="707"/>
      <c r="G403" s="708"/>
      <c r="H403" s="708"/>
      <c r="I403" s="708"/>
      <c r="J403" s="708"/>
      <c r="K403" s="710"/>
      <c r="L403" s="270"/>
      <c r="M403" s="706" t="str">
        <f t="shared" si="6"/>
        <v/>
      </c>
    </row>
    <row r="404" spans="1:13" ht="14.45" customHeight="1" x14ac:dyDescent="0.2">
      <c r="A404" s="711"/>
      <c r="B404" s="707"/>
      <c r="C404" s="708"/>
      <c r="D404" s="708"/>
      <c r="E404" s="709"/>
      <c r="F404" s="707"/>
      <c r="G404" s="708"/>
      <c r="H404" s="708"/>
      <c r="I404" s="708"/>
      <c r="J404" s="708"/>
      <c r="K404" s="710"/>
      <c r="L404" s="270"/>
      <c r="M404" s="706" t="str">
        <f t="shared" si="6"/>
        <v/>
      </c>
    </row>
    <row r="405" spans="1:13" ht="14.45" customHeight="1" x14ac:dyDescent="0.2">
      <c r="A405" s="711"/>
      <c r="B405" s="707"/>
      <c r="C405" s="708"/>
      <c r="D405" s="708"/>
      <c r="E405" s="709"/>
      <c r="F405" s="707"/>
      <c r="G405" s="708"/>
      <c r="H405" s="708"/>
      <c r="I405" s="708"/>
      <c r="J405" s="708"/>
      <c r="K405" s="710"/>
      <c r="L405" s="270"/>
      <c r="M405" s="706" t="str">
        <f t="shared" si="6"/>
        <v/>
      </c>
    </row>
    <row r="406" spans="1:13" ht="14.45" customHeight="1" x14ac:dyDescent="0.2">
      <c r="A406" s="711"/>
      <c r="B406" s="707"/>
      <c r="C406" s="708"/>
      <c r="D406" s="708"/>
      <c r="E406" s="709"/>
      <c r="F406" s="707"/>
      <c r="G406" s="708"/>
      <c r="H406" s="708"/>
      <c r="I406" s="708"/>
      <c r="J406" s="708"/>
      <c r="K406" s="710"/>
      <c r="L406" s="270"/>
      <c r="M406" s="706" t="str">
        <f t="shared" si="6"/>
        <v/>
      </c>
    </row>
    <row r="407" spans="1:13" ht="14.45" customHeight="1" x14ac:dyDescent="0.2">
      <c r="A407" s="711"/>
      <c r="B407" s="707"/>
      <c r="C407" s="708"/>
      <c r="D407" s="708"/>
      <c r="E407" s="709"/>
      <c r="F407" s="707"/>
      <c r="G407" s="708"/>
      <c r="H407" s="708"/>
      <c r="I407" s="708"/>
      <c r="J407" s="708"/>
      <c r="K407" s="710"/>
      <c r="L407" s="270"/>
      <c r="M407" s="706" t="str">
        <f t="shared" si="6"/>
        <v/>
      </c>
    </row>
    <row r="408" spans="1:13" ht="14.45" customHeight="1" x14ac:dyDescent="0.2">
      <c r="A408" s="711"/>
      <c r="B408" s="707"/>
      <c r="C408" s="708"/>
      <c r="D408" s="708"/>
      <c r="E408" s="709"/>
      <c r="F408" s="707"/>
      <c r="G408" s="708"/>
      <c r="H408" s="708"/>
      <c r="I408" s="708"/>
      <c r="J408" s="708"/>
      <c r="K408" s="710"/>
      <c r="L408" s="270"/>
      <c r="M408" s="706" t="str">
        <f t="shared" si="6"/>
        <v/>
      </c>
    </row>
    <row r="409" spans="1:13" ht="14.45" customHeight="1" x14ac:dyDescent="0.2">
      <c r="A409" s="711"/>
      <c r="B409" s="707"/>
      <c r="C409" s="708"/>
      <c r="D409" s="708"/>
      <c r="E409" s="709"/>
      <c r="F409" s="707"/>
      <c r="G409" s="708"/>
      <c r="H409" s="708"/>
      <c r="I409" s="708"/>
      <c r="J409" s="708"/>
      <c r="K409" s="710"/>
      <c r="L409" s="270"/>
      <c r="M409" s="706" t="str">
        <f t="shared" si="6"/>
        <v/>
      </c>
    </row>
    <row r="410" spans="1:13" ht="14.45" customHeight="1" x14ac:dyDescent="0.2">
      <c r="A410" s="711"/>
      <c r="B410" s="707"/>
      <c r="C410" s="708"/>
      <c r="D410" s="708"/>
      <c r="E410" s="709"/>
      <c r="F410" s="707"/>
      <c r="G410" s="708"/>
      <c r="H410" s="708"/>
      <c r="I410" s="708"/>
      <c r="J410" s="708"/>
      <c r="K410" s="710"/>
      <c r="L410" s="270"/>
      <c r="M410" s="706" t="str">
        <f t="shared" si="6"/>
        <v/>
      </c>
    </row>
    <row r="411" spans="1:13" ht="14.45" customHeight="1" x14ac:dyDescent="0.2">
      <c r="A411" s="711"/>
      <c r="B411" s="707"/>
      <c r="C411" s="708"/>
      <c r="D411" s="708"/>
      <c r="E411" s="709"/>
      <c r="F411" s="707"/>
      <c r="G411" s="708"/>
      <c r="H411" s="708"/>
      <c r="I411" s="708"/>
      <c r="J411" s="708"/>
      <c r="K411" s="710"/>
      <c r="L411" s="270"/>
      <c r="M411" s="706" t="str">
        <f t="shared" si="6"/>
        <v/>
      </c>
    </row>
    <row r="412" spans="1:13" ht="14.45" customHeight="1" x14ac:dyDescent="0.2">
      <c r="A412" s="711"/>
      <c r="B412" s="707"/>
      <c r="C412" s="708"/>
      <c r="D412" s="708"/>
      <c r="E412" s="709"/>
      <c r="F412" s="707"/>
      <c r="G412" s="708"/>
      <c r="H412" s="708"/>
      <c r="I412" s="708"/>
      <c r="J412" s="708"/>
      <c r="K412" s="710"/>
      <c r="L412" s="270"/>
      <c r="M412" s="706" t="str">
        <f t="shared" si="6"/>
        <v/>
      </c>
    </row>
    <row r="413" spans="1:13" ht="14.45" customHeight="1" x14ac:dyDescent="0.2">
      <c r="A413" s="711"/>
      <c r="B413" s="707"/>
      <c r="C413" s="708"/>
      <c r="D413" s="708"/>
      <c r="E413" s="709"/>
      <c r="F413" s="707"/>
      <c r="G413" s="708"/>
      <c r="H413" s="708"/>
      <c r="I413" s="708"/>
      <c r="J413" s="708"/>
      <c r="K413" s="710"/>
      <c r="L413" s="270"/>
      <c r="M413" s="706" t="str">
        <f t="shared" si="6"/>
        <v/>
      </c>
    </row>
    <row r="414" spans="1:13" ht="14.45" customHeight="1" x14ac:dyDescent="0.2">
      <c r="A414" s="711"/>
      <c r="B414" s="707"/>
      <c r="C414" s="708"/>
      <c r="D414" s="708"/>
      <c r="E414" s="709"/>
      <c r="F414" s="707"/>
      <c r="G414" s="708"/>
      <c r="H414" s="708"/>
      <c r="I414" s="708"/>
      <c r="J414" s="708"/>
      <c r="K414" s="710"/>
      <c r="L414" s="270"/>
      <c r="M414" s="706" t="str">
        <f t="shared" si="6"/>
        <v/>
      </c>
    </row>
    <row r="415" spans="1:13" ht="14.45" customHeight="1" x14ac:dyDescent="0.2">
      <c r="A415" s="711"/>
      <c r="B415" s="707"/>
      <c r="C415" s="708"/>
      <c r="D415" s="708"/>
      <c r="E415" s="709"/>
      <c r="F415" s="707"/>
      <c r="G415" s="708"/>
      <c r="H415" s="708"/>
      <c r="I415" s="708"/>
      <c r="J415" s="708"/>
      <c r="K415" s="710"/>
      <c r="L415" s="270"/>
      <c r="M415" s="706" t="str">
        <f t="shared" si="6"/>
        <v/>
      </c>
    </row>
    <row r="416" spans="1:13" ht="14.45" customHeight="1" x14ac:dyDescent="0.2">
      <c r="A416" s="711"/>
      <c r="B416" s="707"/>
      <c r="C416" s="708"/>
      <c r="D416" s="708"/>
      <c r="E416" s="709"/>
      <c r="F416" s="707"/>
      <c r="G416" s="708"/>
      <c r="H416" s="708"/>
      <c r="I416" s="708"/>
      <c r="J416" s="708"/>
      <c r="K416" s="710"/>
      <c r="L416" s="270"/>
      <c r="M416" s="706" t="str">
        <f t="shared" si="6"/>
        <v/>
      </c>
    </row>
    <row r="417" spans="1:13" ht="14.45" customHeight="1" x14ac:dyDescent="0.2">
      <c r="A417" s="711"/>
      <c r="B417" s="707"/>
      <c r="C417" s="708"/>
      <c r="D417" s="708"/>
      <c r="E417" s="709"/>
      <c r="F417" s="707"/>
      <c r="G417" s="708"/>
      <c r="H417" s="708"/>
      <c r="I417" s="708"/>
      <c r="J417" s="708"/>
      <c r="K417" s="710"/>
      <c r="L417" s="270"/>
      <c r="M417" s="706" t="str">
        <f t="shared" si="6"/>
        <v/>
      </c>
    </row>
    <row r="418" spans="1:13" ht="14.45" customHeight="1" x14ac:dyDescent="0.2">
      <c r="A418" s="711"/>
      <c r="B418" s="707"/>
      <c r="C418" s="708"/>
      <c r="D418" s="708"/>
      <c r="E418" s="709"/>
      <c r="F418" s="707"/>
      <c r="G418" s="708"/>
      <c r="H418" s="708"/>
      <c r="I418" s="708"/>
      <c r="J418" s="708"/>
      <c r="K418" s="710"/>
      <c r="L418" s="270"/>
      <c r="M418" s="706" t="str">
        <f t="shared" si="6"/>
        <v/>
      </c>
    </row>
    <row r="419" spans="1:13" ht="14.45" customHeight="1" x14ac:dyDescent="0.2">
      <c r="A419" s="711"/>
      <c r="B419" s="707"/>
      <c r="C419" s="708"/>
      <c r="D419" s="708"/>
      <c r="E419" s="709"/>
      <c r="F419" s="707"/>
      <c r="G419" s="708"/>
      <c r="H419" s="708"/>
      <c r="I419" s="708"/>
      <c r="J419" s="708"/>
      <c r="K419" s="710"/>
      <c r="L419" s="270"/>
      <c r="M419" s="706" t="str">
        <f t="shared" si="6"/>
        <v/>
      </c>
    </row>
    <row r="420" spans="1:13" ht="14.45" customHeight="1" x14ac:dyDescent="0.2">
      <c r="A420" s="711"/>
      <c r="B420" s="707"/>
      <c r="C420" s="708"/>
      <c r="D420" s="708"/>
      <c r="E420" s="709"/>
      <c r="F420" s="707"/>
      <c r="G420" s="708"/>
      <c r="H420" s="708"/>
      <c r="I420" s="708"/>
      <c r="J420" s="708"/>
      <c r="K420" s="710"/>
      <c r="L420" s="270"/>
      <c r="M420" s="706" t="str">
        <f t="shared" si="6"/>
        <v/>
      </c>
    </row>
    <row r="421" spans="1:13" ht="14.45" customHeight="1" x14ac:dyDescent="0.2">
      <c r="A421" s="711"/>
      <c r="B421" s="707"/>
      <c r="C421" s="708"/>
      <c r="D421" s="708"/>
      <c r="E421" s="709"/>
      <c r="F421" s="707"/>
      <c r="G421" s="708"/>
      <c r="H421" s="708"/>
      <c r="I421" s="708"/>
      <c r="J421" s="708"/>
      <c r="K421" s="710"/>
      <c r="L421" s="270"/>
      <c r="M421" s="706" t="str">
        <f t="shared" si="6"/>
        <v/>
      </c>
    </row>
    <row r="422" spans="1:13" ht="14.45" customHeight="1" x14ac:dyDescent="0.2">
      <c r="A422" s="711"/>
      <c r="B422" s="707"/>
      <c r="C422" s="708"/>
      <c r="D422" s="708"/>
      <c r="E422" s="709"/>
      <c r="F422" s="707"/>
      <c r="G422" s="708"/>
      <c r="H422" s="708"/>
      <c r="I422" s="708"/>
      <c r="J422" s="708"/>
      <c r="K422" s="710"/>
      <c r="L422" s="270"/>
      <c r="M422" s="706" t="str">
        <f t="shared" si="6"/>
        <v/>
      </c>
    </row>
    <row r="423" spans="1:13" ht="14.45" customHeight="1" x14ac:dyDescent="0.2">
      <c r="A423" s="711"/>
      <c r="B423" s="707"/>
      <c r="C423" s="708"/>
      <c r="D423" s="708"/>
      <c r="E423" s="709"/>
      <c r="F423" s="707"/>
      <c r="G423" s="708"/>
      <c r="H423" s="708"/>
      <c r="I423" s="708"/>
      <c r="J423" s="708"/>
      <c r="K423" s="710"/>
      <c r="L423" s="270"/>
      <c r="M423" s="706" t="str">
        <f t="shared" si="6"/>
        <v/>
      </c>
    </row>
    <row r="424" spans="1:13" ht="14.45" customHeight="1" x14ac:dyDescent="0.2">
      <c r="A424" s="711"/>
      <c r="B424" s="707"/>
      <c r="C424" s="708"/>
      <c r="D424" s="708"/>
      <c r="E424" s="709"/>
      <c r="F424" s="707"/>
      <c r="G424" s="708"/>
      <c r="H424" s="708"/>
      <c r="I424" s="708"/>
      <c r="J424" s="708"/>
      <c r="K424" s="710"/>
      <c r="L424" s="270"/>
      <c r="M424" s="706" t="str">
        <f t="shared" si="6"/>
        <v/>
      </c>
    </row>
    <row r="425" spans="1:13" ht="14.45" customHeight="1" x14ac:dyDescent="0.2">
      <c r="A425" s="711"/>
      <c r="B425" s="707"/>
      <c r="C425" s="708"/>
      <c r="D425" s="708"/>
      <c r="E425" s="709"/>
      <c r="F425" s="707"/>
      <c r="G425" s="708"/>
      <c r="H425" s="708"/>
      <c r="I425" s="708"/>
      <c r="J425" s="708"/>
      <c r="K425" s="710"/>
      <c r="L425" s="270"/>
      <c r="M425" s="706" t="str">
        <f t="shared" si="6"/>
        <v/>
      </c>
    </row>
    <row r="426" spans="1:13" ht="14.45" customHeight="1" x14ac:dyDescent="0.2">
      <c r="A426" s="711"/>
      <c r="B426" s="707"/>
      <c r="C426" s="708"/>
      <c r="D426" s="708"/>
      <c r="E426" s="709"/>
      <c r="F426" s="707"/>
      <c r="G426" s="708"/>
      <c r="H426" s="708"/>
      <c r="I426" s="708"/>
      <c r="J426" s="708"/>
      <c r="K426" s="710"/>
      <c r="L426" s="270"/>
      <c r="M426" s="706" t="str">
        <f t="shared" si="6"/>
        <v/>
      </c>
    </row>
    <row r="427" spans="1:13" ht="14.45" customHeight="1" x14ac:dyDescent="0.2">
      <c r="A427" s="711"/>
      <c r="B427" s="707"/>
      <c r="C427" s="708"/>
      <c r="D427" s="708"/>
      <c r="E427" s="709"/>
      <c r="F427" s="707"/>
      <c r="G427" s="708"/>
      <c r="H427" s="708"/>
      <c r="I427" s="708"/>
      <c r="J427" s="708"/>
      <c r="K427" s="710"/>
      <c r="L427" s="270"/>
      <c r="M427" s="706" t="str">
        <f t="shared" si="6"/>
        <v/>
      </c>
    </row>
    <row r="428" spans="1:13" ht="14.45" customHeight="1" x14ac:dyDescent="0.2">
      <c r="A428" s="711"/>
      <c r="B428" s="707"/>
      <c r="C428" s="708"/>
      <c r="D428" s="708"/>
      <c r="E428" s="709"/>
      <c r="F428" s="707"/>
      <c r="G428" s="708"/>
      <c r="H428" s="708"/>
      <c r="I428" s="708"/>
      <c r="J428" s="708"/>
      <c r="K428" s="710"/>
      <c r="L428" s="270"/>
      <c r="M428" s="706" t="str">
        <f t="shared" si="6"/>
        <v/>
      </c>
    </row>
    <row r="429" spans="1:13" ht="14.45" customHeight="1" x14ac:dyDescent="0.2">
      <c r="A429" s="711"/>
      <c r="B429" s="707"/>
      <c r="C429" s="708"/>
      <c r="D429" s="708"/>
      <c r="E429" s="709"/>
      <c r="F429" s="707"/>
      <c r="G429" s="708"/>
      <c r="H429" s="708"/>
      <c r="I429" s="708"/>
      <c r="J429" s="708"/>
      <c r="K429" s="710"/>
      <c r="L429" s="270"/>
      <c r="M429" s="706" t="str">
        <f t="shared" si="6"/>
        <v/>
      </c>
    </row>
    <row r="430" spans="1:13" ht="14.45" customHeight="1" x14ac:dyDescent="0.2">
      <c r="A430" s="711"/>
      <c r="B430" s="707"/>
      <c r="C430" s="708"/>
      <c r="D430" s="708"/>
      <c r="E430" s="709"/>
      <c r="F430" s="707"/>
      <c r="G430" s="708"/>
      <c r="H430" s="708"/>
      <c r="I430" s="708"/>
      <c r="J430" s="708"/>
      <c r="K430" s="710"/>
      <c r="L430" s="270"/>
      <c r="M430" s="706" t="str">
        <f t="shared" si="6"/>
        <v/>
      </c>
    </row>
    <row r="431" spans="1:13" ht="14.45" customHeight="1" x14ac:dyDescent="0.2">
      <c r="A431" s="711"/>
      <c r="B431" s="707"/>
      <c r="C431" s="708"/>
      <c r="D431" s="708"/>
      <c r="E431" s="709"/>
      <c r="F431" s="707"/>
      <c r="G431" s="708"/>
      <c r="H431" s="708"/>
      <c r="I431" s="708"/>
      <c r="J431" s="708"/>
      <c r="K431" s="710"/>
      <c r="L431" s="270"/>
      <c r="M431" s="706" t="str">
        <f t="shared" si="6"/>
        <v/>
      </c>
    </row>
    <row r="432" spans="1:13" ht="14.45" customHeight="1" x14ac:dyDescent="0.2">
      <c r="A432" s="711"/>
      <c r="B432" s="707"/>
      <c r="C432" s="708"/>
      <c r="D432" s="708"/>
      <c r="E432" s="709"/>
      <c r="F432" s="707"/>
      <c r="G432" s="708"/>
      <c r="H432" s="708"/>
      <c r="I432" s="708"/>
      <c r="J432" s="708"/>
      <c r="K432" s="710"/>
      <c r="L432" s="270"/>
      <c r="M432" s="706" t="str">
        <f t="shared" si="6"/>
        <v/>
      </c>
    </row>
    <row r="433" spans="1:13" ht="14.45" customHeight="1" x14ac:dyDescent="0.2">
      <c r="A433" s="711"/>
      <c r="B433" s="707"/>
      <c r="C433" s="708"/>
      <c r="D433" s="708"/>
      <c r="E433" s="709"/>
      <c r="F433" s="707"/>
      <c r="G433" s="708"/>
      <c r="H433" s="708"/>
      <c r="I433" s="708"/>
      <c r="J433" s="708"/>
      <c r="K433" s="710"/>
      <c r="L433" s="270"/>
      <c r="M433" s="706" t="str">
        <f t="shared" si="6"/>
        <v/>
      </c>
    </row>
    <row r="434" spans="1:13" ht="14.45" customHeight="1" x14ac:dyDescent="0.2">
      <c r="A434" s="711"/>
      <c r="B434" s="707"/>
      <c r="C434" s="708"/>
      <c r="D434" s="708"/>
      <c r="E434" s="709"/>
      <c r="F434" s="707"/>
      <c r="G434" s="708"/>
      <c r="H434" s="708"/>
      <c r="I434" s="708"/>
      <c r="J434" s="708"/>
      <c r="K434" s="710"/>
      <c r="L434" s="270"/>
      <c r="M434" s="706" t="str">
        <f t="shared" si="6"/>
        <v/>
      </c>
    </row>
    <row r="435" spans="1:13" ht="14.45" customHeight="1" x14ac:dyDescent="0.2">
      <c r="A435" s="711"/>
      <c r="B435" s="707"/>
      <c r="C435" s="708"/>
      <c r="D435" s="708"/>
      <c r="E435" s="709"/>
      <c r="F435" s="707"/>
      <c r="G435" s="708"/>
      <c r="H435" s="708"/>
      <c r="I435" s="708"/>
      <c r="J435" s="708"/>
      <c r="K435" s="710"/>
      <c r="L435" s="270"/>
      <c r="M435" s="706" t="str">
        <f t="shared" si="6"/>
        <v/>
      </c>
    </row>
    <row r="436" spans="1:13" ht="14.45" customHeight="1" x14ac:dyDescent="0.2">
      <c r="A436" s="711"/>
      <c r="B436" s="707"/>
      <c r="C436" s="708"/>
      <c r="D436" s="708"/>
      <c r="E436" s="709"/>
      <c r="F436" s="707"/>
      <c r="G436" s="708"/>
      <c r="H436" s="708"/>
      <c r="I436" s="708"/>
      <c r="J436" s="708"/>
      <c r="K436" s="710"/>
      <c r="L436" s="270"/>
      <c r="M436" s="706" t="str">
        <f t="shared" si="6"/>
        <v/>
      </c>
    </row>
    <row r="437" spans="1:13" ht="14.45" customHeight="1" x14ac:dyDescent="0.2">
      <c r="A437" s="711"/>
      <c r="B437" s="707"/>
      <c r="C437" s="708"/>
      <c r="D437" s="708"/>
      <c r="E437" s="709"/>
      <c r="F437" s="707"/>
      <c r="G437" s="708"/>
      <c r="H437" s="708"/>
      <c r="I437" s="708"/>
      <c r="J437" s="708"/>
      <c r="K437" s="710"/>
      <c r="L437" s="270"/>
      <c r="M437" s="706" t="str">
        <f t="shared" si="6"/>
        <v/>
      </c>
    </row>
    <row r="438" spans="1:13" ht="14.45" customHeight="1" x14ac:dyDescent="0.2">
      <c r="A438" s="711"/>
      <c r="B438" s="707"/>
      <c r="C438" s="708"/>
      <c r="D438" s="708"/>
      <c r="E438" s="709"/>
      <c r="F438" s="707"/>
      <c r="G438" s="708"/>
      <c r="H438" s="708"/>
      <c r="I438" s="708"/>
      <c r="J438" s="708"/>
      <c r="K438" s="710"/>
      <c r="L438" s="270"/>
      <c r="M438" s="706" t="str">
        <f t="shared" si="6"/>
        <v/>
      </c>
    </row>
    <row r="439" spans="1:13" ht="14.45" customHeight="1" x14ac:dyDescent="0.2">
      <c r="A439" s="711"/>
      <c r="B439" s="707"/>
      <c r="C439" s="708"/>
      <c r="D439" s="708"/>
      <c r="E439" s="709"/>
      <c r="F439" s="707"/>
      <c r="G439" s="708"/>
      <c r="H439" s="708"/>
      <c r="I439" s="708"/>
      <c r="J439" s="708"/>
      <c r="K439" s="710"/>
      <c r="L439" s="270"/>
      <c r="M439" s="706" t="str">
        <f t="shared" si="6"/>
        <v/>
      </c>
    </row>
    <row r="440" spans="1:13" ht="14.45" customHeight="1" x14ac:dyDescent="0.2">
      <c r="A440" s="711"/>
      <c r="B440" s="707"/>
      <c r="C440" s="708"/>
      <c r="D440" s="708"/>
      <c r="E440" s="709"/>
      <c r="F440" s="707"/>
      <c r="G440" s="708"/>
      <c r="H440" s="708"/>
      <c r="I440" s="708"/>
      <c r="J440" s="708"/>
      <c r="K440" s="710"/>
      <c r="L440" s="270"/>
      <c r="M440" s="706" t="str">
        <f t="shared" si="6"/>
        <v/>
      </c>
    </row>
    <row r="441" spans="1:13" ht="14.45" customHeight="1" x14ac:dyDescent="0.2">
      <c r="A441" s="711"/>
      <c r="B441" s="707"/>
      <c r="C441" s="708"/>
      <c r="D441" s="708"/>
      <c r="E441" s="709"/>
      <c r="F441" s="707"/>
      <c r="G441" s="708"/>
      <c r="H441" s="708"/>
      <c r="I441" s="708"/>
      <c r="J441" s="708"/>
      <c r="K441" s="710"/>
      <c r="L441" s="270"/>
      <c r="M441" s="706" t="str">
        <f t="shared" si="6"/>
        <v/>
      </c>
    </row>
    <row r="442" spans="1:13" ht="14.45" customHeight="1" x14ac:dyDescent="0.2">
      <c r="A442" s="711"/>
      <c r="B442" s="707"/>
      <c r="C442" s="708"/>
      <c r="D442" s="708"/>
      <c r="E442" s="709"/>
      <c r="F442" s="707"/>
      <c r="G442" s="708"/>
      <c r="H442" s="708"/>
      <c r="I442" s="708"/>
      <c r="J442" s="708"/>
      <c r="K442" s="710"/>
      <c r="L442" s="270"/>
      <c r="M442" s="706" t="str">
        <f t="shared" si="6"/>
        <v/>
      </c>
    </row>
    <row r="443" spans="1:13" ht="14.45" customHeight="1" x14ac:dyDescent="0.2">
      <c r="A443" s="711"/>
      <c r="B443" s="707"/>
      <c r="C443" s="708"/>
      <c r="D443" s="708"/>
      <c r="E443" s="709"/>
      <c r="F443" s="707"/>
      <c r="G443" s="708"/>
      <c r="H443" s="708"/>
      <c r="I443" s="708"/>
      <c r="J443" s="708"/>
      <c r="K443" s="710"/>
      <c r="L443" s="270"/>
      <c r="M443" s="706" t="str">
        <f t="shared" si="6"/>
        <v/>
      </c>
    </row>
    <row r="444" spans="1:13" ht="14.45" customHeight="1" x14ac:dyDescent="0.2">
      <c r="A444" s="711"/>
      <c r="B444" s="707"/>
      <c r="C444" s="708"/>
      <c r="D444" s="708"/>
      <c r="E444" s="709"/>
      <c r="F444" s="707"/>
      <c r="G444" s="708"/>
      <c r="H444" s="708"/>
      <c r="I444" s="708"/>
      <c r="J444" s="708"/>
      <c r="K444" s="710"/>
      <c r="L444" s="270"/>
      <c r="M444" s="706" t="str">
        <f t="shared" si="6"/>
        <v/>
      </c>
    </row>
    <row r="445" spans="1:13" ht="14.45" customHeight="1" x14ac:dyDescent="0.2">
      <c r="A445" s="711"/>
      <c r="B445" s="707"/>
      <c r="C445" s="708"/>
      <c r="D445" s="708"/>
      <c r="E445" s="709"/>
      <c r="F445" s="707"/>
      <c r="G445" s="708"/>
      <c r="H445" s="708"/>
      <c r="I445" s="708"/>
      <c r="J445" s="708"/>
      <c r="K445" s="710"/>
      <c r="L445" s="270"/>
      <c r="M445" s="706" t="str">
        <f t="shared" si="6"/>
        <v/>
      </c>
    </row>
    <row r="446" spans="1:13" ht="14.45" customHeight="1" x14ac:dyDescent="0.2">
      <c r="A446" s="711"/>
      <c r="B446" s="707"/>
      <c r="C446" s="708"/>
      <c r="D446" s="708"/>
      <c r="E446" s="709"/>
      <c r="F446" s="707"/>
      <c r="G446" s="708"/>
      <c r="H446" s="708"/>
      <c r="I446" s="708"/>
      <c r="J446" s="708"/>
      <c r="K446" s="710"/>
      <c r="L446" s="270"/>
      <c r="M446" s="706" t="str">
        <f t="shared" si="6"/>
        <v/>
      </c>
    </row>
    <row r="447" spans="1:13" ht="14.45" customHeight="1" x14ac:dyDescent="0.2">
      <c r="A447" s="711"/>
      <c r="B447" s="707"/>
      <c r="C447" s="708"/>
      <c r="D447" s="708"/>
      <c r="E447" s="709"/>
      <c r="F447" s="707"/>
      <c r="G447" s="708"/>
      <c r="H447" s="708"/>
      <c r="I447" s="708"/>
      <c r="J447" s="708"/>
      <c r="K447" s="710"/>
      <c r="L447" s="270"/>
      <c r="M447" s="706" t="str">
        <f t="shared" si="6"/>
        <v/>
      </c>
    </row>
    <row r="448" spans="1:13" ht="14.45" customHeight="1" x14ac:dyDescent="0.2">
      <c r="A448" s="711"/>
      <c r="B448" s="707"/>
      <c r="C448" s="708"/>
      <c r="D448" s="708"/>
      <c r="E448" s="709"/>
      <c r="F448" s="707"/>
      <c r="G448" s="708"/>
      <c r="H448" s="708"/>
      <c r="I448" s="708"/>
      <c r="J448" s="708"/>
      <c r="K448" s="710"/>
      <c r="L448" s="270"/>
      <c r="M448" s="706" t="str">
        <f t="shared" si="6"/>
        <v/>
      </c>
    </row>
    <row r="449" spans="1:13" ht="14.45" customHeight="1" x14ac:dyDescent="0.2">
      <c r="A449" s="711"/>
      <c r="B449" s="707"/>
      <c r="C449" s="708"/>
      <c r="D449" s="708"/>
      <c r="E449" s="709"/>
      <c r="F449" s="707"/>
      <c r="G449" s="708"/>
      <c r="H449" s="708"/>
      <c r="I449" s="708"/>
      <c r="J449" s="708"/>
      <c r="K449" s="710"/>
      <c r="L449" s="270"/>
      <c r="M449" s="706" t="str">
        <f t="shared" si="6"/>
        <v/>
      </c>
    </row>
    <row r="450" spans="1:13" ht="14.45" customHeight="1" x14ac:dyDescent="0.2">
      <c r="A450" s="711"/>
      <c r="B450" s="707"/>
      <c r="C450" s="708"/>
      <c r="D450" s="708"/>
      <c r="E450" s="709"/>
      <c r="F450" s="707"/>
      <c r="G450" s="708"/>
      <c r="H450" s="708"/>
      <c r="I450" s="708"/>
      <c r="J450" s="708"/>
      <c r="K450" s="710"/>
      <c r="L450" s="270"/>
      <c r="M450" s="706" t="str">
        <f t="shared" si="6"/>
        <v/>
      </c>
    </row>
    <row r="451" spans="1:13" ht="14.45" customHeight="1" x14ac:dyDescent="0.2">
      <c r="A451" s="711"/>
      <c r="B451" s="707"/>
      <c r="C451" s="708"/>
      <c r="D451" s="708"/>
      <c r="E451" s="709"/>
      <c r="F451" s="707"/>
      <c r="G451" s="708"/>
      <c r="H451" s="708"/>
      <c r="I451" s="708"/>
      <c r="J451" s="708"/>
      <c r="K451" s="710"/>
      <c r="L451" s="270"/>
      <c r="M451" s="706" t="str">
        <f t="shared" si="6"/>
        <v/>
      </c>
    </row>
    <row r="452" spans="1:13" ht="14.45" customHeight="1" x14ac:dyDescent="0.2">
      <c r="A452" s="711"/>
      <c r="B452" s="707"/>
      <c r="C452" s="708"/>
      <c r="D452" s="708"/>
      <c r="E452" s="709"/>
      <c r="F452" s="707"/>
      <c r="G452" s="708"/>
      <c r="H452" s="708"/>
      <c r="I452" s="708"/>
      <c r="J452" s="708"/>
      <c r="K452" s="710"/>
      <c r="L452" s="270"/>
      <c r="M452" s="706" t="str">
        <f t="shared" si="6"/>
        <v/>
      </c>
    </row>
    <row r="453" spans="1:13" ht="14.45" customHeight="1" x14ac:dyDescent="0.2">
      <c r="A453" s="711"/>
      <c r="B453" s="707"/>
      <c r="C453" s="708"/>
      <c r="D453" s="708"/>
      <c r="E453" s="709"/>
      <c r="F453" s="707"/>
      <c r="G453" s="708"/>
      <c r="H453" s="708"/>
      <c r="I453" s="708"/>
      <c r="J453" s="708"/>
      <c r="K453" s="710"/>
      <c r="L453" s="270"/>
      <c r="M453" s="706" t="str">
        <f t="shared" si="6"/>
        <v/>
      </c>
    </row>
    <row r="454" spans="1:13" ht="14.45" customHeight="1" x14ac:dyDescent="0.2">
      <c r="A454" s="711"/>
      <c r="B454" s="707"/>
      <c r="C454" s="708"/>
      <c r="D454" s="708"/>
      <c r="E454" s="709"/>
      <c r="F454" s="707"/>
      <c r="G454" s="708"/>
      <c r="H454" s="708"/>
      <c r="I454" s="708"/>
      <c r="J454" s="708"/>
      <c r="K454" s="710"/>
      <c r="L454" s="270"/>
      <c r="M454" s="7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1"/>
      <c r="B455" s="707"/>
      <c r="C455" s="708"/>
      <c r="D455" s="708"/>
      <c r="E455" s="709"/>
      <c r="F455" s="707"/>
      <c r="G455" s="708"/>
      <c r="H455" s="708"/>
      <c r="I455" s="708"/>
      <c r="J455" s="708"/>
      <c r="K455" s="710"/>
      <c r="L455" s="270"/>
      <c r="M455" s="706" t="str">
        <f t="shared" si="7"/>
        <v/>
      </c>
    </row>
    <row r="456" spans="1:13" ht="14.45" customHeight="1" x14ac:dyDescent="0.2">
      <c r="A456" s="711"/>
      <c r="B456" s="707"/>
      <c r="C456" s="708"/>
      <c r="D456" s="708"/>
      <c r="E456" s="709"/>
      <c r="F456" s="707"/>
      <c r="G456" s="708"/>
      <c r="H456" s="708"/>
      <c r="I456" s="708"/>
      <c r="J456" s="708"/>
      <c r="K456" s="710"/>
      <c r="L456" s="270"/>
      <c r="M456" s="706" t="str">
        <f t="shared" si="7"/>
        <v/>
      </c>
    </row>
    <row r="457" spans="1:13" ht="14.45" customHeight="1" x14ac:dyDescent="0.2">
      <c r="A457" s="711"/>
      <c r="B457" s="707"/>
      <c r="C457" s="708"/>
      <c r="D457" s="708"/>
      <c r="E457" s="709"/>
      <c r="F457" s="707"/>
      <c r="G457" s="708"/>
      <c r="H457" s="708"/>
      <c r="I457" s="708"/>
      <c r="J457" s="708"/>
      <c r="K457" s="710"/>
      <c r="L457" s="270"/>
      <c r="M457" s="706" t="str">
        <f t="shared" si="7"/>
        <v/>
      </c>
    </row>
    <row r="458" spans="1:13" ht="14.45" customHeight="1" x14ac:dyDescent="0.2">
      <c r="A458" s="711"/>
      <c r="B458" s="707"/>
      <c r="C458" s="708"/>
      <c r="D458" s="708"/>
      <c r="E458" s="709"/>
      <c r="F458" s="707"/>
      <c r="G458" s="708"/>
      <c r="H458" s="708"/>
      <c r="I458" s="708"/>
      <c r="J458" s="708"/>
      <c r="K458" s="710"/>
      <c r="L458" s="270"/>
      <c r="M458" s="706" t="str">
        <f t="shared" si="7"/>
        <v/>
      </c>
    </row>
    <row r="459" spans="1:13" ht="14.45" customHeight="1" x14ac:dyDescent="0.2">
      <c r="A459" s="711"/>
      <c r="B459" s="707"/>
      <c r="C459" s="708"/>
      <c r="D459" s="708"/>
      <c r="E459" s="709"/>
      <c r="F459" s="707"/>
      <c r="G459" s="708"/>
      <c r="H459" s="708"/>
      <c r="I459" s="708"/>
      <c r="J459" s="708"/>
      <c r="K459" s="710"/>
      <c r="L459" s="270"/>
      <c r="M459" s="706" t="str">
        <f t="shared" si="7"/>
        <v/>
      </c>
    </row>
    <row r="460" spans="1:13" ht="14.45" customHeight="1" x14ac:dyDescent="0.2">
      <c r="A460" s="711"/>
      <c r="B460" s="707"/>
      <c r="C460" s="708"/>
      <c r="D460" s="708"/>
      <c r="E460" s="709"/>
      <c r="F460" s="707"/>
      <c r="G460" s="708"/>
      <c r="H460" s="708"/>
      <c r="I460" s="708"/>
      <c r="J460" s="708"/>
      <c r="K460" s="710"/>
      <c r="L460" s="270"/>
      <c r="M460" s="706" t="str">
        <f t="shared" si="7"/>
        <v/>
      </c>
    </row>
    <row r="461" spans="1:13" ht="14.45" customHeight="1" x14ac:dyDescent="0.2">
      <c r="A461" s="711"/>
      <c r="B461" s="707"/>
      <c r="C461" s="708"/>
      <c r="D461" s="708"/>
      <c r="E461" s="709"/>
      <c r="F461" s="707"/>
      <c r="G461" s="708"/>
      <c r="H461" s="708"/>
      <c r="I461" s="708"/>
      <c r="J461" s="708"/>
      <c r="K461" s="710"/>
      <c r="L461" s="270"/>
      <c r="M461" s="706" t="str">
        <f t="shared" si="7"/>
        <v/>
      </c>
    </row>
    <row r="462" spans="1:13" ht="14.45" customHeight="1" x14ac:dyDescent="0.2">
      <c r="A462" s="711"/>
      <c r="B462" s="707"/>
      <c r="C462" s="708"/>
      <c r="D462" s="708"/>
      <c r="E462" s="709"/>
      <c r="F462" s="707"/>
      <c r="G462" s="708"/>
      <c r="H462" s="708"/>
      <c r="I462" s="708"/>
      <c r="J462" s="708"/>
      <c r="K462" s="710"/>
      <c r="L462" s="270"/>
      <c r="M462" s="706" t="str">
        <f t="shared" si="7"/>
        <v/>
      </c>
    </row>
    <row r="463" spans="1:13" ht="14.45" customHeight="1" x14ac:dyDescent="0.2">
      <c r="A463" s="711"/>
      <c r="B463" s="707"/>
      <c r="C463" s="708"/>
      <c r="D463" s="708"/>
      <c r="E463" s="709"/>
      <c r="F463" s="707"/>
      <c r="G463" s="708"/>
      <c r="H463" s="708"/>
      <c r="I463" s="708"/>
      <c r="J463" s="708"/>
      <c r="K463" s="710"/>
      <c r="L463" s="270"/>
      <c r="M463" s="706" t="str">
        <f t="shared" si="7"/>
        <v/>
      </c>
    </row>
    <row r="464" spans="1:13" ht="14.45" customHeight="1" x14ac:dyDescent="0.2">
      <c r="A464" s="711"/>
      <c r="B464" s="707"/>
      <c r="C464" s="708"/>
      <c r="D464" s="708"/>
      <c r="E464" s="709"/>
      <c r="F464" s="707"/>
      <c r="G464" s="708"/>
      <c r="H464" s="708"/>
      <c r="I464" s="708"/>
      <c r="J464" s="708"/>
      <c r="K464" s="710"/>
      <c r="L464" s="270"/>
      <c r="M464" s="706" t="str">
        <f t="shared" si="7"/>
        <v/>
      </c>
    </row>
    <row r="465" spans="1:13" ht="14.45" customHeight="1" x14ac:dyDescent="0.2">
      <c r="A465" s="711"/>
      <c r="B465" s="707"/>
      <c r="C465" s="708"/>
      <c r="D465" s="708"/>
      <c r="E465" s="709"/>
      <c r="F465" s="707"/>
      <c r="G465" s="708"/>
      <c r="H465" s="708"/>
      <c r="I465" s="708"/>
      <c r="J465" s="708"/>
      <c r="K465" s="710"/>
      <c r="L465" s="270"/>
      <c r="M465" s="706" t="str">
        <f t="shared" si="7"/>
        <v/>
      </c>
    </row>
    <row r="466" spans="1:13" ht="14.45" customHeight="1" x14ac:dyDescent="0.2">
      <c r="A466" s="711"/>
      <c r="B466" s="707"/>
      <c r="C466" s="708"/>
      <c r="D466" s="708"/>
      <c r="E466" s="709"/>
      <c r="F466" s="707"/>
      <c r="G466" s="708"/>
      <c r="H466" s="708"/>
      <c r="I466" s="708"/>
      <c r="J466" s="708"/>
      <c r="K466" s="710"/>
      <c r="L466" s="270"/>
      <c r="M466" s="706" t="str">
        <f t="shared" si="7"/>
        <v/>
      </c>
    </row>
    <row r="467" spans="1:13" ht="14.45" customHeight="1" x14ac:dyDescent="0.2">
      <c r="A467" s="711"/>
      <c r="B467" s="707"/>
      <c r="C467" s="708"/>
      <c r="D467" s="708"/>
      <c r="E467" s="709"/>
      <c r="F467" s="707"/>
      <c r="G467" s="708"/>
      <c r="H467" s="708"/>
      <c r="I467" s="708"/>
      <c r="J467" s="708"/>
      <c r="K467" s="710"/>
      <c r="L467" s="270"/>
      <c r="M467" s="706" t="str">
        <f t="shared" si="7"/>
        <v/>
      </c>
    </row>
    <row r="468" spans="1:13" ht="14.45" customHeight="1" x14ac:dyDescent="0.2">
      <c r="A468" s="711"/>
      <c r="B468" s="707"/>
      <c r="C468" s="708"/>
      <c r="D468" s="708"/>
      <c r="E468" s="709"/>
      <c r="F468" s="707"/>
      <c r="G468" s="708"/>
      <c r="H468" s="708"/>
      <c r="I468" s="708"/>
      <c r="J468" s="708"/>
      <c r="K468" s="710"/>
      <c r="L468" s="270"/>
      <c r="M468" s="706" t="str">
        <f t="shared" si="7"/>
        <v/>
      </c>
    </row>
    <row r="469" spans="1:13" ht="14.45" customHeight="1" x14ac:dyDescent="0.2">
      <c r="A469" s="711"/>
      <c r="B469" s="707"/>
      <c r="C469" s="708"/>
      <c r="D469" s="708"/>
      <c r="E469" s="709"/>
      <c r="F469" s="707"/>
      <c r="G469" s="708"/>
      <c r="H469" s="708"/>
      <c r="I469" s="708"/>
      <c r="J469" s="708"/>
      <c r="K469" s="710"/>
      <c r="L469" s="270"/>
      <c r="M469" s="706" t="str">
        <f t="shared" si="7"/>
        <v/>
      </c>
    </row>
    <row r="470" spans="1:13" ht="14.45" customHeight="1" x14ac:dyDescent="0.2">
      <c r="A470" s="711"/>
      <c r="B470" s="707"/>
      <c r="C470" s="708"/>
      <c r="D470" s="708"/>
      <c r="E470" s="709"/>
      <c r="F470" s="707"/>
      <c r="G470" s="708"/>
      <c r="H470" s="708"/>
      <c r="I470" s="708"/>
      <c r="J470" s="708"/>
      <c r="K470" s="710"/>
      <c r="L470" s="270"/>
      <c r="M470" s="706" t="str">
        <f t="shared" si="7"/>
        <v/>
      </c>
    </row>
    <row r="471" spans="1:13" ht="14.45" customHeight="1" x14ac:dyDescent="0.2">
      <c r="A471" s="711"/>
      <c r="B471" s="707"/>
      <c r="C471" s="708"/>
      <c r="D471" s="708"/>
      <c r="E471" s="709"/>
      <c r="F471" s="707"/>
      <c r="G471" s="708"/>
      <c r="H471" s="708"/>
      <c r="I471" s="708"/>
      <c r="J471" s="708"/>
      <c r="K471" s="710"/>
      <c r="L471" s="270"/>
      <c r="M471" s="706" t="str">
        <f t="shared" si="7"/>
        <v/>
      </c>
    </row>
    <row r="472" spans="1:13" ht="14.45" customHeight="1" x14ac:dyDescent="0.2">
      <c r="A472" s="711"/>
      <c r="B472" s="707"/>
      <c r="C472" s="708"/>
      <c r="D472" s="708"/>
      <c r="E472" s="709"/>
      <c r="F472" s="707"/>
      <c r="G472" s="708"/>
      <c r="H472" s="708"/>
      <c r="I472" s="708"/>
      <c r="J472" s="708"/>
      <c r="K472" s="710"/>
      <c r="L472" s="270"/>
      <c r="M472" s="706" t="str">
        <f t="shared" si="7"/>
        <v/>
      </c>
    </row>
    <row r="473" spans="1:13" ht="14.45" customHeight="1" x14ac:dyDescent="0.2">
      <c r="A473" s="711"/>
      <c r="B473" s="707"/>
      <c r="C473" s="708"/>
      <c r="D473" s="708"/>
      <c r="E473" s="709"/>
      <c r="F473" s="707"/>
      <c r="G473" s="708"/>
      <c r="H473" s="708"/>
      <c r="I473" s="708"/>
      <c r="J473" s="708"/>
      <c r="K473" s="710"/>
      <c r="L473" s="270"/>
      <c r="M473" s="706" t="str">
        <f t="shared" si="7"/>
        <v/>
      </c>
    </row>
    <row r="474" spans="1:13" ht="14.45" customHeight="1" x14ac:dyDescent="0.2">
      <c r="A474" s="711"/>
      <c r="B474" s="707"/>
      <c r="C474" s="708"/>
      <c r="D474" s="708"/>
      <c r="E474" s="709"/>
      <c r="F474" s="707"/>
      <c r="G474" s="708"/>
      <c r="H474" s="708"/>
      <c r="I474" s="708"/>
      <c r="J474" s="708"/>
      <c r="K474" s="710"/>
      <c r="L474" s="270"/>
      <c r="M474" s="706" t="str">
        <f t="shared" si="7"/>
        <v/>
      </c>
    </row>
    <row r="475" spans="1:13" ht="14.45" customHeight="1" x14ac:dyDescent="0.2">
      <c r="A475" s="711"/>
      <c r="B475" s="707"/>
      <c r="C475" s="708"/>
      <c r="D475" s="708"/>
      <c r="E475" s="709"/>
      <c r="F475" s="707"/>
      <c r="G475" s="708"/>
      <c r="H475" s="708"/>
      <c r="I475" s="708"/>
      <c r="J475" s="708"/>
      <c r="K475" s="710"/>
      <c r="L475" s="270"/>
      <c r="M475" s="706" t="str">
        <f t="shared" si="7"/>
        <v/>
      </c>
    </row>
    <row r="476" spans="1:13" ht="14.45" customHeight="1" x14ac:dyDescent="0.2">
      <c r="A476" s="711"/>
      <c r="B476" s="707"/>
      <c r="C476" s="708"/>
      <c r="D476" s="708"/>
      <c r="E476" s="709"/>
      <c r="F476" s="707"/>
      <c r="G476" s="708"/>
      <c r="H476" s="708"/>
      <c r="I476" s="708"/>
      <c r="J476" s="708"/>
      <c r="K476" s="710"/>
      <c r="L476" s="270"/>
      <c r="M476" s="706" t="str">
        <f t="shared" si="7"/>
        <v/>
      </c>
    </row>
    <row r="477" spans="1:13" ht="14.45" customHeight="1" x14ac:dyDescent="0.2">
      <c r="A477" s="711"/>
      <c r="B477" s="707"/>
      <c r="C477" s="708"/>
      <c r="D477" s="708"/>
      <c r="E477" s="709"/>
      <c r="F477" s="707"/>
      <c r="G477" s="708"/>
      <c r="H477" s="708"/>
      <c r="I477" s="708"/>
      <c r="J477" s="708"/>
      <c r="K477" s="710"/>
      <c r="L477" s="270"/>
      <c r="M477" s="706" t="str">
        <f t="shared" si="7"/>
        <v/>
      </c>
    </row>
    <row r="478" spans="1:13" ht="14.45" customHeight="1" x14ac:dyDescent="0.2">
      <c r="A478" s="711"/>
      <c r="B478" s="707"/>
      <c r="C478" s="708"/>
      <c r="D478" s="708"/>
      <c r="E478" s="709"/>
      <c r="F478" s="707"/>
      <c r="G478" s="708"/>
      <c r="H478" s="708"/>
      <c r="I478" s="708"/>
      <c r="J478" s="708"/>
      <c r="K478" s="710"/>
      <c r="L478" s="270"/>
      <c r="M478" s="706" t="str">
        <f t="shared" si="7"/>
        <v/>
      </c>
    </row>
    <row r="479" spans="1:13" ht="14.45" customHeight="1" x14ac:dyDescent="0.2">
      <c r="A479" s="711"/>
      <c r="B479" s="707"/>
      <c r="C479" s="708"/>
      <c r="D479" s="708"/>
      <c r="E479" s="709"/>
      <c r="F479" s="707"/>
      <c r="G479" s="708"/>
      <c r="H479" s="708"/>
      <c r="I479" s="708"/>
      <c r="J479" s="708"/>
      <c r="K479" s="710"/>
      <c r="L479" s="270"/>
      <c r="M479" s="706" t="str">
        <f t="shared" si="7"/>
        <v/>
      </c>
    </row>
    <row r="480" spans="1:13" ht="14.45" customHeight="1" x14ac:dyDescent="0.2">
      <c r="A480" s="711"/>
      <c r="B480" s="707"/>
      <c r="C480" s="708"/>
      <c r="D480" s="708"/>
      <c r="E480" s="709"/>
      <c r="F480" s="707"/>
      <c r="G480" s="708"/>
      <c r="H480" s="708"/>
      <c r="I480" s="708"/>
      <c r="J480" s="708"/>
      <c r="K480" s="710"/>
      <c r="L480" s="270"/>
      <c r="M480" s="706" t="str">
        <f t="shared" si="7"/>
        <v/>
      </c>
    </row>
    <row r="481" spans="1:13" ht="14.45" customHeight="1" x14ac:dyDescent="0.2">
      <c r="A481" s="711"/>
      <c r="B481" s="707"/>
      <c r="C481" s="708"/>
      <c r="D481" s="708"/>
      <c r="E481" s="709"/>
      <c r="F481" s="707"/>
      <c r="G481" s="708"/>
      <c r="H481" s="708"/>
      <c r="I481" s="708"/>
      <c r="J481" s="708"/>
      <c r="K481" s="710"/>
      <c r="L481" s="270"/>
      <c r="M481" s="706" t="str">
        <f t="shared" si="7"/>
        <v/>
      </c>
    </row>
    <row r="482" spans="1:13" ht="14.45" customHeight="1" x14ac:dyDescent="0.2">
      <c r="A482" s="711"/>
      <c r="B482" s="707"/>
      <c r="C482" s="708"/>
      <c r="D482" s="708"/>
      <c r="E482" s="709"/>
      <c r="F482" s="707"/>
      <c r="G482" s="708"/>
      <c r="H482" s="708"/>
      <c r="I482" s="708"/>
      <c r="J482" s="708"/>
      <c r="K482" s="710"/>
      <c r="L482" s="270"/>
      <c r="M482" s="706" t="str">
        <f t="shared" si="7"/>
        <v/>
      </c>
    </row>
    <row r="483" spans="1:13" ht="14.45" customHeight="1" x14ac:dyDescent="0.2">
      <c r="A483" s="711"/>
      <c r="B483" s="707"/>
      <c r="C483" s="708"/>
      <c r="D483" s="708"/>
      <c r="E483" s="709"/>
      <c r="F483" s="707"/>
      <c r="G483" s="708"/>
      <c r="H483" s="708"/>
      <c r="I483" s="708"/>
      <c r="J483" s="708"/>
      <c r="K483" s="710"/>
      <c r="L483" s="270"/>
      <c r="M483" s="706" t="str">
        <f t="shared" si="7"/>
        <v/>
      </c>
    </row>
    <row r="484" spans="1:13" ht="14.45" customHeight="1" x14ac:dyDescent="0.2">
      <c r="A484" s="711"/>
      <c r="B484" s="707"/>
      <c r="C484" s="708"/>
      <c r="D484" s="708"/>
      <c r="E484" s="709"/>
      <c r="F484" s="707"/>
      <c r="G484" s="708"/>
      <c r="H484" s="708"/>
      <c r="I484" s="708"/>
      <c r="J484" s="708"/>
      <c r="K484" s="710"/>
      <c r="L484" s="270"/>
      <c r="M484" s="706" t="str">
        <f t="shared" si="7"/>
        <v/>
      </c>
    </row>
    <row r="485" spans="1:13" ht="14.45" customHeight="1" x14ac:dyDescent="0.2">
      <c r="A485" s="711"/>
      <c r="B485" s="707"/>
      <c r="C485" s="708"/>
      <c r="D485" s="708"/>
      <c r="E485" s="709"/>
      <c r="F485" s="707"/>
      <c r="G485" s="708"/>
      <c r="H485" s="708"/>
      <c r="I485" s="708"/>
      <c r="J485" s="708"/>
      <c r="K485" s="710"/>
      <c r="L485" s="270"/>
      <c r="M485" s="706" t="str">
        <f t="shared" si="7"/>
        <v/>
      </c>
    </row>
    <row r="486" spans="1:13" ht="14.45" customHeight="1" x14ac:dyDescent="0.2">
      <c r="A486" s="711"/>
      <c r="B486" s="707"/>
      <c r="C486" s="708"/>
      <c r="D486" s="708"/>
      <c r="E486" s="709"/>
      <c r="F486" s="707"/>
      <c r="G486" s="708"/>
      <c r="H486" s="708"/>
      <c r="I486" s="708"/>
      <c r="J486" s="708"/>
      <c r="K486" s="710"/>
      <c r="L486" s="270"/>
      <c r="M486" s="706" t="str">
        <f t="shared" si="7"/>
        <v/>
      </c>
    </row>
    <row r="487" spans="1:13" ht="14.45" customHeight="1" x14ac:dyDescent="0.2">
      <c r="A487" s="711"/>
      <c r="B487" s="707"/>
      <c r="C487" s="708"/>
      <c r="D487" s="708"/>
      <c r="E487" s="709"/>
      <c r="F487" s="707"/>
      <c r="G487" s="708"/>
      <c r="H487" s="708"/>
      <c r="I487" s="708"/>
      <c r="J487" s="708"/>
      <c r="K487" s="710"/>
      <c r="L487" s="270"/>
      <c r="M487" s="706" t="str">
        <f t="shared" si="7"/>
        <v/>
      </c>
    </row>
    <row r="488" spans="1:13" ht="14.45" customHeight="1" x14ac:dyDescent="0.2">
      <c r="A488" s="711"/>
      <c r="B488" s="707"/>
      <c r="C488" s="708"/>
      <c r="D488" s="708"/>
      <c r="E488" s="709"/>
      <c r="F488" s="707"/>
      <c r="G488" s="708"/>
      <c r="H488" s="708"/>
      <c r="I488" s="708"/>
      <c r="J488" s="708"/>
      <c r="K488" s="710"/>
      <c r="L488" s="270"/>
      <c r="M488" s="706" t="str">
        <f t="shared" si="7"/>
        <v/>
      </c>
    </row>
    <row r="489" spans="1:13" ht="14.45" customHeight="1" x14ac:dyDescent="0.2">
      <c r="A489" s="711"/>
      <c r="B489" s="707"/>
      <c r="C489" s="708"/>
      <c r="D489" s="708"/>
      <c r="E489" s="709"/>
      <c r="F489" s="707"/>
      <c r="G489" s="708"/>
      <c r="H489" s="708"/>
      <c r="I489" s="708"/>
      <c r="J489" s="708"/>
      <c r="K489" s="710"/>
      <c r="L489" s="270"/>
      <c r="M489" s="706" t="str">
        <f t="shared" si="7"/>
        <v/>
      </c>
    </row>
    <row r="490" spans="1:13" ht="14.45" customHeight="1" x14ac:dyDescent="0.2">
      <c r="A490" s="711"/>
      <c r="B490" s="707"/>
      <c r="C490" s="708"/>
      <c r="D490" s="708"/>
      <c r="E490" s="709"/>
      <c r="F490" s="707"/>
      <c r="G490" s="708"/>
      <c r="H490" s="708"/>
      <c r="I490" s="708"/>
      <c r="J490" s="708"/>
      <c r="K490" s="710"/>
      <c r="L490" s="270"/>
      <c r="M490" s="706" t="str">
        <f t="shared" si="7"/>
        <v/>
      </c>
    </row>
    <row r="491" spans="1:13" ht="14.45" customHeight="1" x14ac:dyDescent="0.2">
      <c r="A491" s="711"/>
      <c r="B491" s="707"/>
      <c r="C491" s="708"/>
      <c r="D491" s="708"/>
      <c r="E491" s="709"/>
      <c r="F491" s="707"/>
      <c r="G491" s="708"/>
      <c r="H491" s="708"/>
      <c r="I491" s="708"/>
      <c r="J491" s="708"/>
      <c r="K491" s="710"/>
      <c r="L491" s="270"/>
      <c r="M491" s="706" t="str">
        <f t="shared" si="7"/>
        <v/>
      </c>
    </row>
    <row r="492" spans="1:13" ht="14.45" customHeight="1" x14ac:dyDescent="0.2">
      <c r="A492" s="711"/>
      <c r="B492" s="707"/>
      <c r="C492" s="708"/>
      <c r="D492" s="708"/>
      <c r="E492" s="709"/>
      <c r="F492" s="707"/>
      <c r="G492" s="708"/>
      <c r="H492" s="708"/>
      <c r="I492" s="708"/>
      <c r="J492" s="708"/>
      <c r="K492" s="710"/>
      <c r="L492" s="270"/>
      <c r="M492" s="706" t="str">
        <f t="shared" si="7"/>
        <v/>
      </c>
    </row>
    <row r="493" spans="1:13" ht="14.45" customHeight="1" x14ac:dyDescent="0.2">
      <c r="A493" s="711"/>
      <c r="B493" s="707"/>
      <c r="C493" s="708"/>
      <c r="D493" s="708"/>
      <c r="E493" s="709"/>
      <c r="F493" s="707"/>
      <c r="G493" s="708"/>
      <c r="H493" s="708"/>
      <c r="I493" s="708"/>
      <c r="J493" s="708"/>
      <c r="K493" s="710"/>
      <c r="L493" s="270"/>
      <c r="M493" s="706" t="str">
        <f t="shared" si="7"/>
        <v/>
      </c>
    </row>
    <row r="494" spans="1:13" ht="14.45" customHeight="1" x14ac:dyDescent="0.2">
      <c r="A494" s="711"/>
      <c r="B494" s="707"/>
      <c r="C494" s="708"/>
      <c r="D494" s="708"/>
      <c r="E494" s="709"/>
      <c r="F494" s="707"/>
      <c r="G494" s="708"/>
      <c r="H494" s="708"/>
      <c r="I494" s="708"/>
      <c r="J494" s="708"/>
      <c r="K494" s="710"/>
      <c r="L494" s="270"/>
      <c r="M494" s="706" t="str">
        <f t="shared" si="7"/>
        <v/>
      </c>
    </row>
    <row r="495" spans="1:13" ht="14.45" customHeight="1" x14ac:dyDescent="0.2">
      <c r="A495" s="711"/>
      <c r="B495" s="707"/>
      <c r="C495" s="708"/>
      <c r="D495" s="708"/>
      <c r="E495" s="709"/>
      <c r="F495" s="707"/>
      <c r="G495" s="708"/>
      <c r="H495" s="708"/>
      <c r="I495" s="708"/>
      <c r="J495" s="708"/>
      <c r="K495" s="710"/>
      <c r="L495" s="270"/>
      <c r="M495" s="706" t="str">
        <f t="shared" si="7"/>
        <v/>
      </c>
    </row>
    <row r="496" spans="1:13" ht="14.45" customHeight="1" x14ac:dyDescent="0.2">
      <c r="A496" s="711"/>
      <c r="B496" s="707"/>
      <c r="C496" s="708"/>
      <c r="D496" s="708"/>
      <c r="E496" s="709"/>
      <c r="F496" s="707"/>
      <c r="G496" s="708"/>
      <c r="H496" s="708"/>
      <c r="I496" s="708"/>
      <c r="J496" s="708"/>
      <c r="K496" s="710"/>
      <c r="L496" s="270"/>
      <c r="M496" s="706" t="str">
        <f t="shared" si="7"/>
        <v/>
      </c>
    </row>
    <row r="497" spans="1:13" ht="14.45" customHeight="1" x14ac:dyDescent="0.2">
      <c r="A497" s="711"/>
      <c r="B497" s="707"/>
      <c r="C497" s="708"/>
      <c r="D497" s="708"/>
      <c r="E497" s="709"/>
      <c r="F497" s="707"/>
      <c r="G497" s="708"/>
      <c r="H497" s="708"/>
      <c r="I497" s="708"/>
      <c r="J497" s="708"/>
      <c r="K497" s="710"/>
      <c r="L497" s="270"/>
      <c r="M497" s="706" t="str">
        <f t="shared" si="7"/>
        <v/>
      </c>
    </row>
    <row r="498" spans="1:13" ht="14.45" customHeight="1" x14ac:dyDescent="0.2">
      <c r="A498" s="711"/>
      <c r="B498" s="707"/>
      <c r="C498" s="708"/>
      <c r="D498" s="708"/>
      <c r="E498" s="709"/>
      <c r="F498" s="707"/>
      <c r="G498" s="708"/>
      <c r="H498" s="708"/>
      <c r="I498" s="708"/>
      <c r="J498" s="708"/>
      <c r="K498" s="710"/>
      <c r="L498" s="270"/>
      <c r="M498" s="706" t="str">
        <f t="shared" si="7"/>
        <v/>
      </c>
    </row>
    <row r="499" spans="1:13" ht="14.45" customHeight="1" x14ac:dyDescent="0.2">
      <c r="A499" s="711"/>
      <c r="B499" s="707"/>
      <c r="C499" s="708"/>
      <c r="D499" s="708"/>
      <c r="E499" s="709"/>
      <c r="F499" s="707"/>
      <c r="G499" s="708"/>
      <c r="H499" s="708"/>
      <c r="I499" s="708"/>
      <c r="J499" s="708"/>
      <c r="K499" s="710"/>
      <c r="L499" s="270"/>
      <c r="M499" s="706" t="str">
        <f t="shared" si="7"/>
        <v/>
      </c>
    </row>
    <row r="500" spans="1:13" ht="14.45" customHeight="1" x14ac:dyDescent="0.2">
      <c r="A500" s="711"/>
      <c r="B500" s="707"/>
      <c r="C500" s="708"/>
      <c r="D500" s="708"/>
      <c r="E500" s="709"/>
      <c r="F500" s="707"/>
      <c r="G500" s="708"/>
      <c r="H500" s="708"/>
      <c r="I500" s="708"/>
      <c r="J500" s="708"/>
      <c r="K500" s="710"/>
      <c r="L500" s="270"/>
      <c r="M500" s="706" t="str">
        <f t="shared" si="7"/>
        <v/>
      </c>
    </row>
    <row r="501" spans="1:13" ht="14.45" customHeight="1" x14ac:dyDescent="0.2">
      <c r="A501" s="711"/>
      <c r="B501" s="707"/>
      <c r="C501" s="708"/>
      <c r="D501" s="708"/>
      <c r="E501" s="709"/>
      <c r="F501" s="707"/>
      <c r="G501" s="708"/>
      <c r="H501" s="708"/>
      <c r="I501" s="708"/>
      <c r="J501" s="708"/>
      <c r="K501" s="710"/>
      <c r="L501" s="270"/>
      <c r="M501" s="706" t="str">
        <f t="shared" si="7"/>
        <v/>
      </c>
    </row>
    <row r="502" spans="1:13" ht="14.45" customHeight="1" x14ac:dyDescent="0.2">
      <c r="A502" s="711"/>
      <c r="B502" s="707"/>
      <c r="C502" s="708"/>
      <c r="D502" s="708"/>
      <c r="E502" s="709"/>
      <c r="F502" s="707"/>
      <c r="G502" s="708"/>
      <c r="H502" s="708"/>
      <c r="I502" s="708"/>
      <c r="J502" s="708"/>
      <c r="K502" s="710"/>
      <c r="L502" s="270"/>
      <c r="M502" s="706" t="str">
        <f t="shared" si="7"/>
        <v/>
      </c>
    </row>
    <row r="503" spans="1:13" ht="14.45" customHeight="1" x14ac:dyDescent="0.2">
      <c r="A503" s="711"/>
      <c r="B503" s="707"/>
      <c r="C503" s="708"/>
      <c r="D503" s="708"/>
      <c r="E503" s="709"/>
      <c r="F503" s="707"/>
      <c r="G503" s="708"/>
      <c r="H503" s="708"/>
      <c r="I503" s="708"/>
      <c r="J503" s="708"/>
      <c r="K503" s="710"/>
      <c r="L503" s="270"/>
      <c r="M503" s="706" t="str">
        <f t="shared" si="7"/>
        <v/>
      </c>
    </row>
    <row r="504" spans="1:13" ht="14.45" customHeight="1" x14ac:dyDescent="0.2">
      <c r="A504" s="711"/>
      <c r="B504" s="707"/>
      <c r="C504" s="708"/>
      <c r="D504" s="708"/>
      <c r="E504" s="709"/>
      <c r="F504" s="707"/>
      <c r="G504" s="708"/>
      <c r="H504" s="708"/>
      <c r="I504" s="708"/>
      <c r="J504" s="708"/>
      <c r="K504" s="710"/>
      <c r="L504" s="270"/>
      <c r="M504" s="706" t="str">
        <f t="shared" si="7"/>
        <v/>
      </c>
    </row>
    <row r="505" spans="1:13" ht="14.45" customHeight="1" x14ac:dyDescent="0.2">
      <c r="A505" s="711"/>
      <c r="B505" s="707"/>
      <c r="C505" s="708"/>
      <c r="D505" s="708"/>
      <c r="E505" s="709"/>
      <c r="F505" s="707"/>
      <c r="G505" s="708"/>
      <c r="H505" s="708"/>
      <c r="I505" s="708"/>
      <c r="J505" s="708"/>
      <c r="K505" s="710"/>
      <c r="L505" s="270"/>
      <c r="M505" s="706" t="str">
        <f t="shared" si="7"/>
        <v/>
      </c>
    </row>
    <row r="506" spans="1:13" ht="14.45" customHeight="1" x14ac:dyDescent="0.2">
      <c r="A506" s="711"/>
      <c r="B506" s="707"/>
      <c r="C506" s="708"/>
      <c r="D506" s="708"/>
      <c r="E506" s="709"/>
      <c r="F506" s="707"/>
      <c r="G506" s="708"/>
      <c r="H506" s="708"/>
      <c r="I506" s="708"/>
      <c r="J506" s="708"/>
      <c r="K506" s="710"/>
      <c r="L506" s="270"/>
      <c r="M506" s="706" t="str">
        <f t="shared" si="7"/>
        <v/>
      </c>
    </row>
    <row r="507" spans="1:13" ht="14.45" customHeight="1" x14ac:dyDescent="0.2">
      <c r="A507" s="711"/>
      <c r="B507" s="707"/>
      <c r="C507" s="708"/>
      <c r="D507" s="708"/>
      <c r="E507" s="709"/>
      <c r="F507" s="707"/>
      <c r="G507" s="708"/>
      <c r="H507" s="708"/>
      <c r="I507" s="708"/>
      <c r="J507" s="708"/>
      <c r="K507" s="710"/>
      <c r="L507" s="270"/>
      <c r="M507" s="706" t="str">
        <f t="shared" si="7"/>
        <v/>
      </c>
    </row>
    <row r="508" spans="1:13" ht="14.45" customHeight="1" x14ac:dyDescent="0.2">
      <c r="A508" s="711"/>
      <c r="B508" s="707"/>
      <c r="C508" s="708"/>
      <c r="D508" s="708"/>
      <c r="E508" s="709"/>
      <c r="F508" s="707"/>
      <c r="G508" s="708"/>
      <c r="H508" s="708"/>
      <c r="I508" s="708"/>
      <c r="J508" s="708"/>
      <c r="K508" s="710"/>
      <c r="L508" s="270"/>
      <c r="M508" s="706" t="str">
        <f t="shared" si="7"/>
        <v/>
      </c>
    </row>
    <row r="509" spans="1:13" ht="14.45" customHeight="1" x14ac:dyDescent="0.2">
      <c r="A509" s="711"/>
      <c r="B509" s="707"/>
      <c r="C509" s="708"/>
      <c r="D509" s="708"/>
      <c r="E509" s="709"/>
      <c r="F509" s="707"/>
      <c r="G509" s="708"/>
      <c r="H509" s="708"/>
      <c r="I509" s="708"/>
      <c r="J509" s="708"/>
      <c r="K509" s="710"/>
      <c r="L509" s="270"/>
      <c r="M509" s="706" t="str">
        <f t="shared" si="7"/>
        <v/>
      </c>
    </row>
    <row r="510" spans="1:13" ht="14.45" customHeight="1" x14ac:dyDescent="0.2">
      <c r="A510" s="711"/>
      <c r="B510" s="707"/>
      <c r="C510" s="708"/>
      <c r="D510" s="708"/>
      <c r="E510" s="709"/>
      <c r="F510" s="707"/>
      <c r="G510" s="708"/>
      <c r="H510" s="708"/>
      <c r="I510" s="708"/>
      <c r="J510" s="708"/>
      <c r="K510" s="710"/>
      <c r="L510" s="270"/>
      <c r="M510" s="706" t="str">
        <f t="shared" si="7"/>
        <v/>
      </c>
    </row>
    <row r="511" spans="1:13" ht="14.45" customHeight="1" x14ac:dyDescent="0.2">
      <c r="A511" s="711"/>
      <c r="B511" s="707"/>
      <c r="C511" s="708"/>
      <c r="D511" s="708"/>
      <c r="E511" s="709"/>
      <c r="F511" s="707"/>
      <c r="G511" s="708"/>
      <c r="H511" s="708"/>
      <c r="I511" s="708"/>
      <c r="J511" s="708"/>
      <c r="K511" s="710"/>
      <c r="L511" s="270"/>
      <c r="M511" s="706" t="str">
        <f t="shared" si="7"/>
        <v/>
      </c>
    </row>
    <row r="512" spans="1:13" ht="14.45" customHeight="1" x14ac:dyDescent="0.2">
      <c r="A512" s="711"/>
      <c r="B512" s="707"/>
      <c r="C512" s="708"/>
      <c r="D512" s="708"/>
      <c r="E512" s="709"/>
      <c r="F512" s="707"/>
      <c r="G512" s="708"/>
      <c r="H512" s="708"/>
      <c r="I512" s="708"/>
      <c r="J512" s="708"/>
      <c r="K512" s="710"/>
      <c r="L512" s="270"/>
      <c r="M512" s="706" t="str">
        <f t="shared" si="7"/>
        <v/>
      </c>
    </row>
    <row r="513" spans="1:13" ht="14.45" customHeight="1" x14ac:dyDescent="0.2">
      <c r="A513" s="711"/>
      <c r="B513" s="707"/>
      <c r="C513" s="708"/>
      <c r="D513" s="708"/>
      <c r="E513" s="709"/>
      <c r="F513" s="707"/>
      <c r="G513" s="708"/>
      <c r="H513" s="708"/>
      <c r="I513" s="708"/>
      <c r="J513" s="708"/>
      <c r="K513" s="710"/>
      <c r="L513" s="270"/>
      <c r="M513" s="706" t="str">
        <f t="shared" si="7"/>
        <v/>
      </c>
    </row>
    <row r="514" spans="1:13" ht="14.45" customHeight="1" x14ac:dyDescent="0.2">
      <c r="A514" s="711"/>
      <c r="B514" s="707"/>
      <c r="C514" s="708"/>
      <c r="D514" s="708"/>
      <c r="E514" s="709"/>
      <c r="F514" s="707"/>
      <c r="G514" s="708"/>
      <c r="H514" s="708"/>
      <c r="I514" s="708"/>
      <c r="J514" s="708"/>
      <c r="K514" s="710"/>
      <c r="L514" s="270"/>
      <c r="M514" s="706" t="str">
        <f t="shared" si="7"/>
        <v/>
      </c>
    </row>
    <row r="515" spans="1:13" ht="14.45" customHeight="1" x14ac:dyDescent="0.2">
      <c r="A515" s="711"/>
      <c r="B515" s="707"/>
      <c r="C515" s="708"/>
      <c r="D515" s="708"/>
      <c r="E515" s="709"/>
      <c r="F515" s="707"/>
      <c r="G515" s="708"/>
      <c r="H515" s="708"/>
      <c r="I515" s="708"/>
      <c r="J515" s="708"/>
      <c r="K515" s="710"/>
      <c r="L515" s="270"/>
      <c r="M515" s="706" t="str">
        <f t="shared" si="7"/>
        <v/>
      </c>
    </row>
    <row r="516" spans="1:13" ht="14.45" customHeight="1" x14ac:dyDescent="0.2">
      <c r="A516" s="711"/>
      <c r="B516" s="707"/>
      <c r="C516" s="708"/>
      <c r="D516" s="708"/>
      <c r="E516" s="709"/>
      <c r="F516" s="707"/>
      <c r="G516" s="708"/>
      <c r="H516" s="708"/>
      <c r="I516" s="708"/>
      <c r="J516" s="708"/>
      <c r="K516" s="710"/>
      <c r="L516" s="270"/>
      <c r="M516" s="706" t="str">
        <f t="shared" si="7"/>
        <v/>
      </c>
    </row>
    <row r="517" spans="1:13" ht="14.45" customHeight="1" x14ac:dyDescent="0.2">
      <c r="A517" s="711"/>
      <c r="B517" s="707"/>
      <c r="C517" s="708"/>
      <c r="D517" s="708"/>
      <c r="E517" s="709"/>
      <c r="F517" s="707"/>
      <c r="G517" s="708"/>
      <c r="H517" s="708"/>
      <c r="I517" s="708"/>
      <c r="J517" s="708"/>
      <c r="K517" s="710"/>
      <c r="L517" s="270"/>
      <c r="M517" s="706" t="str">
        <f t="shared" si="7"/>
        <v/>
      </c>
    </row>
    <row r="518" spans="1:13" ht="14.45" customHeight="1" x14ac:dyDescent="0.2">
      <c r="A518" s="711"/>
      <c r="B518" s="707"/>
      <c r="C518" s="708"/>
      <c r="D518" s="708"/>
      <c r="E518" s="709"/>
      <c r="F518" s="707"/>
      <c r="G518" s="708"/>
      <c r="H518" s="708"/>
      <c r="I518" s="708"/>
      <c r="J518" s="708"/>
      <c r="K518" s="710"/>
      <c r="L518" s="270"/>
      <c r="M518" s="7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1"/>
      <c r="B519" s="707"/>
      <c r="C519" s="708"/>
      <c r="D519" s="708"/>
      <c r="E519" s="709"/>
      <c r="F519" s="707"/>
      <c r="G519" s="708"/>
      <c r="H519" s="708"/>
      <c r="I519" s="708"/>
      <c r="J519" s="708"/>
      <c r="K519" s="710"/>
      <c r="L519" s="270"/>
      <c r="M519" s="706" t="str">
        <f t="shared" si="8"/>
        <v/>
      </c>
    </row>
    <row r="520" spans="1:13" ht="14.45" customHeight="1" x14ac:dyDescent="0.2">
      <c r="A520" s="711"/>
      <c r="B520" s="707"/>
      <c r="C520" s="708"/>
      <c r="D520" s="708"/>
      <c r="E520" s="709"/>
      <c r="F520" s="707"/>
      <c r="G520" s="708"/>
      <c r="H520" s="708"/>
      <c r="I520" s="708"/>
      <c r="J520" s="708"/>
      <c r="K520" s="710"/>
      <c r="L520" s="270"/>
      <c r="M520" s="706" t="str">
        <f t="shared" si="8"/>
        <v/>
      </c>
    </row>
    <row r="521" spans="1:13" ht="14.45" customHeight="1" x14ac:dyDescent="0.2">
      <c r="A521" s="711"/>
      <c r="B521" s="707"/>
      <c r="C521" s="708"/>
      <c r="D521" s="708"/>
      <c r="E521" s="709"/>
      <c r="F521" s="707"/>
      <c r="G521" s="708"/>
      <c r="H521" s="708"/>
      <c r="I521" s="708"/>
      <c r="J521" s="708"/>
      <c r="K521" s="710"/>
      <c r="L521" s="270"/>
      <c r="M521" s="706" t="str">
        <f t="shared" si="8"/>
        <v/>
      </c>
    </row>
    <row r="522" spans="1:13" ht="14.45" customHeight="1" x14ac:dyDescent="0.2">
      <c r="A522" s="711"/>
      <c r="B522" s="707"/>
      <c r="C522" s="708"/>
      <c r="D522" s="708"/>
      <c r="E522" s="709"/>
      <c r="F522" s="707"/>
      <c r="G522" s="708"/>
      <c r="H522" s="708"/>
      <c r="I522" s="708"/>
      <c r="J522" s="708"/>
      <c r="K522" s="710"/>
      <c r="L522" s="270"/>
      <c r="M522" s="706" t="str">
        <f t="shared" si="8"/>
        <v/>
      </c>
    </row>
    <row r="523" spans="1:13" ht="14.45" customHeight="1" x14ac:dyDescent="0.2">
      <c r="A523" s="711"/>
      <c r="B523" s="707"/>
      <c r="C523" s="708"/>
      <c r="D523" s="708"/>
      <c r="E523" s="709"/>
      <c r="F523" s="707"/>
      <c r="G523" s="708"/>
      <c r="H523" s="708"/>
      <c r="I523" s="708"/>
      <c r="J523" s="708"/>
      <c r="K523" s="710"/>
      <c r="L523" s="270"/>
      <c r="M523" s="706" t="str">
        <f t="shared" si="8"/>
        <v/>
      </c>
    </row>
    <row r="524" spans="1:13" ht="14.45" customHeight="1" x14ac:dyDescent="0.2">
      <c r="A524" s="711"/>
      <c r="B524" s="707"/>
      <c r="C524" s="708"/>
      <c r="D524" s="708"/>
      <c r="E524" s="709"/>
      <c r="F524" s="707"/>
      <c r="G524" s="708"/>
      <c r="H524" s="708"/>
      <c r="I524" s="708"/>
      <c r="J524" s="708"/>
      <c r="K524" s="710"/>
      <c r="L524" s="270"/>
      <c r="M524" s="706" t="str">
        <f t="shared" si="8"/>
        <v/>
      </c>
    </row>
    <row r="525" spans="1:13" ht="14.45" customHeight="1" x14ac:dyDescent="0.2">
      <c r="A525" s="711"/>
      <c r="B525" s="707"/>
      <c r="C525" s="708"/>
      <c r="D525" s="708"/>
      <c r="E525" s="709"/>
      <c r="F525" s="707"/>
      <c r="G525" s="708"/>
      <c r="H525" s="708"/>
      <c r="I525" s="708"/>
      <c r="J525" s="708"/>
      <c r="K525" s="710"/>
      <c r="L525" s="270"/>
      <c r="M525" s="706" t="str">
        <f t="shared" si="8"/>
        <v/>
      </c>
    </row>
    <row r="526" spans="1:13" ht="14.45" customHeight="1" x14ac:dyDescent="0.2">
      <c r="A526" s="711"/>
      <c r="B526" s="707"/>
      <c r="C526" s="708"/>
      <c r="D526" s="708"/>
      <c r="E526" s="709"/>
      <c r="F526" s="707"/>
      <c r="G526" s="708"/>
      <c r="H526" s="708"/>
      <c r="I526" s="708"/>
      <c r="J526" s="708"/>
      <c r="K526" s="710"/>
      <c r="L526" s="270"/>
      <c r="M526" s="706" t="str">
        <f t="shared" si="8"/>
        <v/>
      </c>
    </row>
    <row r="527" spans="1:13" ht="14.45" customHeight="1" x14ac:dyDescent="0.2">
      <c r="A527" s="711"/>
      <c r="B527" s="707"/>
      <c r="C527" s="708"/>
      <c r="D527" s="708"/>
      <c r="E527" s="709"/>
      <c r="F527" s="707"/>
      <c r="G527" s="708"/>
      <c r="H527" s="708"/>
      <c r="I527" s="708"/>
      <c r="J527" s="708"/>
      <c r="K527" s="710"/>
      <c r="L527" s="270"/>
      <c r="M527" s="706" t="str">
        <f t="shared" si="8"/>
        <v/>
      </c>
    </row>
    <row r="528" spans="1:13" ht="14.45" customHeight="1" x14ac:dyDescent="0.2">
      <c r="A528" s="711"/>
      <c r="B528" s="707"/>
      <c r="C528" s="708"/>
      <c r="D528" s="708"/>
      <c r="E528" s="709"/>
      <c r="F528" s="707"/>
      <c r="G528" s="708"/>
      <c r="H528" s="708"/>
      <c r="I528" s="708"/>
      <c r="J528" s="708"/>
      <c r="K528" s="710"/>
      <c r="L528" s="270"/>
      <c r="M528" s="706" t="str">
        <f t="shared" si="8"/>
        <v/>
      </c>
    </row>
    <row r="529" spans="1:13" ht="14.45" customHeight="1" x14ac:dyDescent="0.2">
      <c r="A529" s="711"/>
      <c r="B529" s="707"/>
      <c r="C529" s="708"/>
      <c r="D529" s="708"/>
      <c r="E529" s="709"/>
      <c r="F529" s="707"/>
      <c r="G529" s="708"/>
      <c r="H529" s="708"/>
      <c r="I529" s="708"/>
      <c r="J529" s="708"/>
      <c r="K529" s="710"/>
      <c r="L529" s="270"/>
      <c r="M529" s="706" t="str">
        <f t="shared" si="8"/>
        <v/>
      </c>
    </row>
    <row r="530" spans="1:13" ht="14.45" customHeight="1" x14ac:dyDescent="0.2">
      <c r="A530" s="711"/>
      <c r="B530" s="707"/>
      <c r="C530" s="708"/>
      <c r="D530" s="708"/>
      <c r="E530" s="709"/>
      <c r="F530" s="707"/>
      <c r="G530" s="708"/>
      <c r="H530" s="708"/>
      <c r="I530" s="708"/>
      <c r="J530" s="708"/>
      <c r="K530" s="710"/>
      <c r="L530" s="270"/>
      <c r="M530" s="706" t="str">
        <f t="shared" si="8"/>
        <v/>
      </c>
    </row>
    <row r="531" spans="1:13" ht="14.45" customHeight="1" x14ac:dyDescent="0.2">
      <c r="A531" s="711"/>
      <c r="B531" s="707"/>
      <c r="C531" s="708"/>
      <c r="D531" s="708"/>
      <c r="E531" s="709"/>
      <c r="F531" s="707"/>
      <c r="G531" s="708"/>
      <c r="H531" s="708"/>
      <c r="I531" s="708"/>
      <c r="J531" s="708"/>
      <c r="K531" s="710"/>
      <c r="L531" s="270"/>
      <c r="M531" s="706" t="str">
        <f t="shared" si="8"/>
        <v/>
      </c>
    </row>
    <row r="532" spans="1:13" ht="14.45" customHeight="1" x14ac:dyDescent="0.2">
      <c r="A532" s="711"/>
      <c r="B532" s="707"/>
      <c r="C532" s="708"/>
      <c r="D532" s="708"/>
      <c r="E532" s="709"/>
      <c r="F532" s="707"/>
      <c r="G532" s="708"/>
      <c r="H532" s="708"/>
      <c r="I532" s="708"/>
      <c r="J532" s="708"/>
      <c r="K532" s="710"/>
      <c r="L532" s="270"/>
      <c r="M532" s="706" t="str">
        <f t="shared" si="8"/>
        <v/>
      </c>
    </row>
    <row r="533" spans="1:13" ht="14.45" customHeight="1" x14ac:dyDescent="0.2">
      <c r="A533" s="711"/>
      <c r="B533" s="707"/>
      <c r="C533" s="708"/>
      <c r="D533" s="708"/>
      <c r="E533" s="709"/>
      <c r="F533" s="707"/>
      <c r="G533" s="708"/>
      <c r="H533" s="708"/>
      <c r="I533" s="708"/>
      <c r="J533" s="708"/>
      <c r="K533" s="710"/>
      <c r="L533" s="270"/>
      <c r="M533" s="706" t="str">
        <f t="shared" si="8"/>
        <v/>
      </c>
    </row>
    <row r="534" spans="1:13" ht="14.45" customHeight="1" x14ac:dyDescent="0.2">
      <c r="A534" s="711"/>
      <c r="B534" s="707"/>
      <c r="C534" s="708"/>
      <c r="D534" s="708"/>
      <c r="E534" s="709"/>
      <c r="F534" s="707"/>
      <c r="G534" s="708"/>
      <c r="H534" s="708"/>
      <c r="I534" s="708"/>
      <c r="J534" s="708"/>
      <c r="K534" s="710"/>
      <c r="L534" s="270"/>
      <c r="M534" s="706" t="str">
        <f t="shared" si="8"/>
        <v/>
      </c>
    </row>
    <row r="535" spans="1:13" ht="14.45" customHeight="1" x14ac:dyDescent="0.2">
      <c r="A535" s="711"/>
      <c r="B535" s="707"/>
      <c r="C535" s="708"/>
      <c r="D535" s="708"/>
      <c r="E535" s="709"/>
      <c r="F535" s="707"/>
      <c r="G535" s="708"/>
      <c r="H535" s="708"/>
      <c r="I535" s="708"/>
      <c r="J535" s="708"/>
      <c r="K535" s="710"/>
      <c r="L535" s="270"/>
      <c r="M535" s="706" t="str">
        <f t="shared" si="8"/>
        <v/>
      </c>
    </row>
    <row r="536" spans="1:13" ht="14.45" customHeight="1" x14ac:dyDescent="0.2">
      <c r="A536" s="711"/>
      <c r="B536" s="707"/>
      <c r="C536" s="708"/>
      <c r="D536" s="708"/>
      <c r="E536" s="709"/>
      <c r="F536" s="707"/>
      <c r="G536" s="708"/>
      <c r="H536" s="708"/>
      <c r="I536" s="708"/>
      <c r="J536" s="708"/>
      <c r="K536" s="710"/>
      <c r="L536" s="270"/>
      <c r="M536" s="706" t="str">
        <f t="shared" si="8"/>
        <v/>
      </c>
    </row>
    <row r="537" spans="1:13" ht="14.45" customHeight="1" x14ac:dyDescent="0.2">
      <c r="A537" s="711"/>
      <c r="B537" s="707"/>
      <c r="C537" s="708"/>
      <c r="D537" s="708"/>
      <c r="E537" s="709"/>
      <c r="F537" s="707"/>
      <c r="G537" s="708"/>
      <c r="H537" s="708"/>
      <c r="I537" s="708"/>
      <c r="J537" s="708"/>
      <c r="K537" s="710"/>
      <c r="L537" s="270"/>
      <c r="M537" s="706" t="str">
        <f t="shared" si="8"/>
        <v/>
      </c>
    </row>
    <row r="538" spans="1:13" ht="14.45" customHeight="1" x14ac:dyDescent="0.2">
      <c r="A538" s="711"/>
      <c r="B538" s="707"/>
      <c r="C538" s="708"/>
      <c r="D538" s="708"/>
      <c r="E538" s="709"/>
      <c r="F538" s="707"/>
      <c r="G538" s="708"/>
      <c r="H538" s="708"/>
      <c r="I538" s="708"/>
      <c r="J538" s="708"/>
      <c r="K538" s="710"/>
      <c r="L538" s="270"/>
      <c r="M538" s="706" t="str">
        <f t="shared" si="8"/>
        <v/>
      </c>
    </row>
    <row r="539" spans="1:13" ht="14.45" customHeight="1" x14ac:dyDescent="0.2">
      <c r="A539" s="711"/>
      <c r="B539" s="707"/>
      <c r="C539" s="708"/>
      <c r="D539" s="708"/>
      <c r="E539" s="709"/>
      <c r="F539" s="707"/>
      <c r="G539" s="708"/>
      <c r="H539" s="708"/>
      <c r="I539" s="708"/>
      <c r="J539" s="708"/>
      <c r="K539" s="710"/>
      <c r="L539" s="270"/>
      <c r="M539" s="706" t="str">
        <f t="shared" si="8"/>
        <v/>
      </c>
    </row>
    <row r="540" spans="1:13" ht="14.45" customHeight="1" x14ac:dyDescent="0.2">
      <c r="A540" s="711"/>
      <c r="B540" s="707"/>
      <c r="C540" s="708"/>
      <c r="D540" s="708"/>
      <c r="E540" s="709"/>
      <c r="F540" s="707"/>
      <c r="G540" s="708"/>
      <c r="H540" s="708"/>
      <c r="I540" s="708"/>
      <c r="J540" s="708"/>
      <c r="K540" s="710"/>
      <c r="L540" s="270"/>
      <c r="M540" s="706" t="str">
        <f t="shared" si="8"/>
        <v/>
      </c>
    </row>
    <row r="541" spans="1:13" ht="14.45" customHeight="1" x14ac:dyDescent="0.2">
      <c r="A541" s="711"/>
      <c r="B541" s="707"/>
      <c r="C541" s="708"/>
      <c r="D541" s="708"/>
      <c r="E541" s="709"/>
      <c r="F541" s="707"/>
      <c r="G541" s="708"/>
      <c r="H541" s="708"/>
      <c r="I541" s="708"/>
      <c r="J541" s="708"/>
      <c r="K541" s="710"/>
      <c r="L541" s="270"/>
      <c r="M541" s="706" t="str">
        <f t="shared" si="8"/>
        <v/>
      </c>
    </row>
    <row r="542" spans="1:13" ht="14.45" customHeight="1" x14ac:dyDescent="0.2">
      <c r="A542" s="711"/>
      <c r="B542" s="707"/>
      <c r="C542" s="708"/>
      <c r="D542" s="708"/>
      <c r="E542" s="709"/>
      <c r="F542" s="707"/>
      <c r="G542" s="708"/>
      <c r="H542" s="708"/>
      <c r="I542" s="708"/>
      <c r="J542" s="708"/>
      <c r="K542" s="710"/>
      <c r="L542" s="270"/>
      <c r="M542" s="706" t="str">
        <f t="shared" si="8"/>
        <v/>
      </c>
    </row>
    <row r="543" spans="1:13" ht="14.45" customHeight="1" x14ac:dyDescent="0.2">
      <c r="A543" s="711"/>
      <c r="B543" s="707"/>
      <c r="C543" s="708"/>
      <c r="D543" s="708"/>
      <c r="E543" s="709"/>
      <c r="F543" s="707"/>
      <c r="G543" s="708"/>
      <c r="H543" s="708"/>
      <c r="I543" s="708"/>
      <c r="J543" s="708"/>
      <c r="K543" s="710"/>
      <c r="L543" s="270"/>
      <c r="M543" s="706" t="str">
        <f t="shared" si="8"/>
        <v/>
      </c>
    </row>
    <row r="544" spans="1:13" ht="14.45" customHeight="1" x14ac:dyDescent="0.2">
      <c r="A544" s="711"/>
      <c r="B544" s="707"/>
      <c r="C544" s="708"/>
      <c r="D544" s="708"/>
      <c r="E544" s="709"/>
      <c r="F544" s="707"/>
      <c r="G544" s="708"/>
      <c r="H544" s="708"/>
      <c r="I544" s="708"/>
      <c r="J544" s="708"/>
      <c r="K544" s="710"/>
      <c r="L544" s="270"/>
      <c r="M544" s="706" t="str">
        <f t="shared" si="8"/>
        <v/>
      </c>
    </row>
    <row r="545" spans="1:13" ht="14.45" customHeight="1" x14ac:dyDescent="0.2">
      <c r="A545" s="711"/>
      <c r="B545" s="707"/>
      <c r="C545" s="708"/>
      <c r="D545" s="708"/>
      <c r="E545" s="709"/>
      <c r="F545" s="707"/>
      <c r="G545" s="708"/>
      <c r="H545" s="708"/>
      <c r="I545" s="708"/>
      <c r="J545" s="708"/>
      <c r="K545" s="710"/>
      <c r="L545" s="270"/>
      <c r="M545" s="706" t="str">
        <f t="shared" si="8"/>
        <v/>
      </c>
    </row>
    <row r="546" spans="1:13" ht="14.45" customHeight="1" x14ac:dyDescent="0.2">
      <c r="A546" s="711"/>
      <c r="B546" s="707"/>
      <c r="C546" s="708"/>
      <c r="D546" s="708"/>
      <c r="E546" s="709"/>
      <c r="F546" s="707"/>
      <c r="G546" s="708"/>
      <c r="H546" s="708"/>
      <c r="I546" s="708"/>
      <c r="J546" s="708"/>
      <c r="K546" s="710"/>
      <c r="L546" s="270"/>
      <c r="M546" s="706" t="str">
        <f t="shared" si="8"/>
        <v/>
      </c>
    </row>
    <row r="547" spans="1:13" ht="14.45" customHeight="1" x14ac:dyDescent="0.2">
      <c r="A547" s="711"/>
      <c r="B547" s="707"/>
      <c r="C547" s="708"/>
      <c r="D547" s="708"/>
      <c r="E547" s="709"/>
      <c r="F547" s="707"/>
      <c r="G547" s="708"/>
      <c r="H547" s="708"/>
      <c r="I547" s="708"/>
      <c r="J547" s="708"/>
      <c r="K547" s="710"/>
      <c r="L547" s="270"/>
      <c r="M547" s="706" t="str">
        <f t="shared" si="8"/>
        <v/>
      </c>
    </row>
    <row r="548" spans="1:13" ht="14.45" customHeight="1" x14ac:dyDescent="0.2">
      <c r="A548" s="711"/>
      <c r="B548" s="707"/>
      <c r="C548" s="708"/>
      <c r="D548" s="708"/>
      <c r="E548" s="709"/>
      <c r="F548" s="707"/>
      <c r="G548" s="708"/>
      <c r="H548" s="708"/>
      <c r="I548" s="708"/>
      <c r="J548" s="708"/>
      <c r="K548" s="710"/>
      <c r="L548" s="270"/>
      <c r="M548" s="706" t="str">
        <f t="shared" si="8"/>
        <v/>
      </c>
    </row>
    <row r="549" spans="1:13" ht="14.45" customHeight="1" x14ac:dyDescent="0.2">
      <c r="A549" s="711"/>
      <c r="B549" s="707"/>
      <c r="C549" s="708"/>
      <c r="D549" s="708"/>
      <c r="E549" s="709"/>
      <c r="F549" s="707"/>
      <c r="G549" s="708"/>
      <c r="H549" s="708"/>
      <c r="I549" s="708"/>
      <c r="J549" s="708"/>
      <c r="K549" s="710"/>
      <c r="L549" s="270"/>
      <c r="M549" s="706" t="str">
        <f t="shared" si="8"/>
        <v/>
      </c>
    </row>
    <row r="550" spans="1:13" ht="14.45" customHeight="1" x14ac:dyDescent="0.2">
      <c r="A550" s="711"/>
      <c r="B550" s="707"/>
      <c r="C550" s="708"/>
      <c r="D550" s="708"/>
      <c r="E550" s="709"/>
      <c r="F550" s="707"/>
      <c r="G550" s="708"/>
      <c r="H550" s="708"/>
      <c r="I550" s="708"/>
      <c r="J550" s="708"/>
      <c r="K550" s="710"/>
      <c r="L550" s="270"/>
      <c r="M550" s="706" t="str">
        <f t="shared" si="8"/>
        <v/>
      </c>
    </row>
    <row r="551" spans="1:13" ht="14.45" customHeight="1" x14ac:dyDescent="0.2">
      <c r="A551" s="711"/>
      <c r="B551" s="707"/>
      <c r="C551" s="708"/>
      <c r="D551" s="708"/>
      <c r="E551" s="709"/>
      <c r="F551" s="707"/>
      <c r="G551" s="708"/>
      <c r="H551" s="708"/>
      <c r="I551" s="708"/>
      <c r="J551" s="708"/>
      <c r="K551" s="710"/>
      <c r="L551" s="270"/>
      <c r="M551" s="706" t="str">
        <f t="shared" si="8"/>
        <v/>
      </c>
    </row>
    <row r="552" spans="1:13" ht="14.45" customHeight="1" x14ac:dyDescent="0.2">
      <c r="A552" s="711"/>
      <c r="B552" s="707"/>
      <c r="C552" s="708"/>
      <c r="D552" s="708"/>
      <c r="E552" s="709"/>
      <c r="F552" s="707"/>
      <c r="G552" s="708"/>
      <c r="H552" s="708"/>
      <c r="I552" s="708"/>
      <c r="J552" s="708"/>
      <c r="K552" s="710"/>
      <c r="L552" s="270"/>
      <c r="M552" s="706" t="str">
        <f t="shared" si="8"/>
        <v/>
      </c>
    </row>
    <row r="553" spans="1:13" ht="14.45" customHeight="1" x14ac:dyDescent="0.2">
      <c r="A553" s="711"/>
      <c r="B553" s="707"/>
      <c r="C553" s="708"/>
      <c r="D553" s="708"/>
      <c r="E553" s="709"/>
      <c r="F553" s="707"/>
      <c r="G553" s="708"/>
      <c r="H553" s="708"/>
      <c r="I553" s="708"/>
      <c r="J553" s="708"/>
      <c r="K553" s="710"/>
      <c r="L553" s="270"/>
      <c r="M553" s="706" t="str">
        <f t="shared" si="8"/>
        <v/>
      </c>
    </row>
    <row r="554" spans="1:13" ht="14.45" customHeight="1" x14ac:dyDescent="0.2">
      <c r="A554" s="711"/>
      <c r="B554" s="707"/>
      <c r="C554" s="708"/>
      <c r="D554" s="708"/>
      <c r="E554" s="709"/>
      <c r="F554" s="707"/>
      <c r="G554" s="708"/>
      <c r="H554" s="708"/>
      <c r="I554" s="708"/>
      <c r="J554" s="708"/>
      <c r="K554" s="710"/>
      <c r="L554" s="270"/>
      <c r="M554" s="706" t="str">
        <f t="shared" si="8"/>
        <v/>
      </c>
    </row>
    <row r="555" spans="1:13" ht="14.45" customHeight="1" x14ac:dyDescent="0.2">
      <c r="A555" s="711"/>
      <c r="B555" s="707"/>
      <c r="C555" s="708"/>
      <c r="D555" s="708"/>
      <c r="E555" s="709"/>
      <c r="F555" s="707"/>
      <c r="G555" s="708"/>
      <c r="H555" s="708"/>
      <c r="I555" s="708"/>
      <c r="J555" s="708"/>
      <c r="K555" s="710"/>
      <c r="L555" s="270"/>
      <c r="M555" s="706" t="str">
        <f t="shared" si="8"/>
        <v/>
      </c>
    </row>
    <row r="556" spans="1:13" ht="14.45" customHeight="1" x14ac:dyDescent="0.2">
      <c r="A556" s="711"/>
      <c r="B556" s="707"/>
      <c r="C556" s="708"/>
      <c r="D556" s="708"/>
      <c r="E556" s="709"/>
      <c r="F556" s="707"/>
      <c r="G556" s="708"/>
      <c r="H556" s="708"/>
      <c r="I556" s="708"/>
      <c r="J556" s="708"/>
      <c r="K556" s="710"/>
      <c r="L556" s="270"/>
      <c r="M556" s="706" t="str">
        <f t="shared" si="8"/>
        <v/>
      </c>
    </row>
    <row r="557" spans="1:13" ht="14.45" customHeight="1" x14ac:dyDescent="0.2">
      <c r="A557" s="711"/>
      <c r="B557" s="707"/>
      <c r="C557" s="708"/>
      <c r="D557" s="708"/>
      <c r="E557" s="709"/>
      <c r="F557" s="707"/>
      <c r="G557" s="708"/>
      <c r="H557" s="708"/>
      <c r="I557" s="708"/>
      <c r="J557" s="708"/>
      <c r="K557" s="710"/>
      <c r="L557" s="270"/>
      <c r="M557" s="706" t="str">
        <f t="shared" si="8"/>
        <v/>
      </c>
    </row>
    <row r="558" spans="1:13" ht="14.45" customHeight="1" x14ac:dyDescent="0.2">
      <c r="A558" s="711"/>
      <c r="B558" s="707"/>
      <c r="C558" s="708"/>
      <c r="D558" s="708"/>
      <c r="E558" s="709"/>
      <c r="F558" s="707"/>
      <c r="G558" s="708"/>
      <c r="H558" s="708"/>
      <c r="I558" s="708"/>
      <c r="J558" s="708"/>
      <c r="K558" s="710"/>
      <c r="L558" s="270"/>
      <c r="M558" s="706" t="str">
        <f t="shared" si="8"/>
        <v/>
      </c>
    </row>
    <row r="559" spans="1:13" ht="14.45" customHeight="1" x14ac:dyDescent="0.2">
      <c r="A559" s="711"/>
      <c r="B559" s="707"/>
      <c r="C559" s="708"/>
      <c r="D559" s="708"/>
      <c r="E559" s="709"/>
      <c r="F559" s="707"/>
      <c r="G559" s="708"/>
      <c r="H559" s="708"/>
      <c r="I559" s="708"/>
      <c r="J559" s="708"/>
      <c r="K559" s="710"/>
      <c r="L559" s="270"/>
      <c r="M559" s="706" t="str">
        <f t="shared" si="8"/>
        <v/>
      </c>
    </row>
    <row r="560" spans="1:13" ht="14.45" customHeight="1" x14ac:dyDescent="0.2">
      <c r="A560" s="711"/>
      <c r="B560" s="707"/>
      <c r="C560" s="708"/>
      <c r="D560" s="708"/>
      <c r="E560" s="709"/>
      <c r="F560" s="707"/>
      <c r="G560" s="708"/>
      <c r="H560" s="708"/>
      <c r="I560" s="708"/>
      <c r="J560" s="708"/>
      <c r="K560" s="710"/>
      <c r="L560" s="270"/>
      <c r="M560" s="706" t="str">
        <f t="shared" si="8"/>
        <v/>
      </c>
    </row>
    <row r="561" spans="1:13" ht="14.45" customHeight="1" x14ac:dyDescent="0.2">
      <c r="A561" s="711"/>
      <c r="B561" s="707"/>
      <c r="C561" s="708"/>
      <c r="D561" s="708"/>
      <c r="E561" s="709"/>
      <c r="F561" s="707"/>
      <c r="G561" s="708"/>
      <c r="H561" s="708"/>
      <c r="I561" s="708"/>
      <c r="J561" s="708"/>
      <c r="K561" s="710"/>
      <c r="L561" s="270"/>
      <c r="M561" s="706" t="str">
        <f t="shared" si="8"/>
        <v/>
      </c>
    </row>
    <row r="562" spans="1:13" ht="14.45" customHeight="1" x14ac:dyDescent="0.2">
      <c r="A562" s="711"/>
      <c r="B562" s="707"/>
      <c r="C562" s="708"/>
      <c r="D562" s="708"/>
      <c r="E562" s="709"/>
      <c r="F562" s="707"/>
      <c r="G562" s="708"/>
      <c r="H562" s="708"/>
      <c r="I562" s="708"/>
      <c r="J562" s="708"/>
      <c r="K562" s="710"/>
      <c r="L562" s="270"/>
      <c r="M562" s="706" t="str">
        <f t="shared" si="8"/>
        <v/>
      </c>
    </row>
    <row r="563" spans="1:13" ht="14.45" customHeight="1" x14ac:dyDescent="0.2">
      <c r="A563" s="711"/>
      <c r="B563" s="707"/>
      <c r="C563" s="708"/>
      <c r="D563" s="708"/>
      <c r="E563" s="709"/>
      <c r="F563" s="707"/>
      <c r="G563" s="708"/>
      <c r="H563" s="708"/>
      <c r="I563" s="708"/>
      <c r="J563" s="708"/>
      <c r="K563" s="710"/>
      <c r="L563" s="270"/>
      <c r="M563" s="706" t="str">
        <f t="shared" si="8"/>
        <v/>
      </c>
    </row>
    <row r="564" spans="1:13" ht="14.45" customHeight="1" x14ac:dyDescent="0.2">
      <c r="A564" s="711"/>
      <c r="B564" s="707"/>
      <c r="C564" s="708"/>
      <c r="D564" s="708"/>
      <c r="E564" s="709"/>
      <c r="F564" s="707"/>
      <c r="G564" s="708"/>
      <c r="H564" s="708"/>
      <c r="I564" s="708"/>
      <c r="J564" s="708"/>
      <c r="K564" s="710"/>
      <c r="L564" s="270"/>
      <c r="M564" s="706" t="str">
        <f t="shared" si="8"/>
        <v/>
      </c>
    </row>
    <row r="565" spans="1:13" ht="14.45" customHeight="1" x14ac:dyDescent="0.2">
      <c r="A565" s="711"/>
      <c r="B565" s="707"/>
      <c r="C565" s="708"/>
      <c r="D565" s="708"/>
      <c r="E565" s="709"/>
      <c r="F565" s="707"/>
      <c r="G565" s="708"/>
      <c r="H565" s="708"/>
      <c r="I565" s="708"/>
      <c r="J565" s="708"/>
      <c r="K565" s="710"/>
      <c r="L565" s="270"/>
      <c r="M565" s="706" t="str">
        <f t="shared" si="8"/>
        <v/>
      </c>
    </row>
    <row r="566" spans="1:13" ht="14.45" customHeight="1" x14ac:dyDescent="0.2">
      <c r="A566" s="711"/>
      <c r="B566" s="707"/>
      <c r="C566" s="708"/>
      <c r="D566" s="708"/>
      <c r="E566" s="709"/>
      <c r="F566" s="707"/>
      <c r="G566" s="708"/>
      <c r="H566" s="708"/>
      <c r="I566" s="708"/>
      <c r="J566" s="708"/>
      <c r="K566" s="710"/>
      <c r="L566" s="270"/>
      <c r="M566" s="706" t="str">
        <f t="shared" si="8"/>
        <v/>
      </c>
    </row>
    <row r="567" spans="1:13" ht="14.45" customHeight="1" x14ac:dyDescent="0.2">
      <c r="A567" s="711"/>
      <c r="B567" s="707"/>
      <c r="C567" s="708"/>
      <c r="D567" s="708"/>
      <c r="E567" s="709"/>
      <c r="F567" s="707"/>
      <c r="G567" s="708"/>
      <c r="H567" s="708"/>
      <c r="I567" s="708"/>
      <c r="J567" s="708"/>
      <c r="K567" s="710"/>
      <c r="L567" s="270"/>
      <c r="M567" s="706" t="str">
        <f t="shared" si="8"/>
        <v/>
      </c>
    </row>
    <row r="568" spans="1:13" ht="14.45" customHeight="1" x14ac:dyDescent="0.2">
      <c r="A568" s="711"/>
      <c r="B568" s="707"/>
      <c r="C568" s="708"/>
      <c r="D568" s="708"/>
      <c r="E568" s="709"/>
      <c r="F568" s="707"/>
      <c r="G568" s="708"/>
      <c r="H568" s="708"/>
      <c r="I568" s="708"/>
      <c r="J568" s="708"/>
      <c r="K568" s="710"/>
      <c r="L568" s="270"/>
      <c r="M568" s="706" t="str">
        <f t="shared" si="8"/>
        <v/>
      </c>
    </row>
    <row r="569" spans="1:13" ht="14.45" customHeight="1" x14ac:dyDescent="0.2">
      <c r="A569" s="711"/>
      <c r="B569" s="707"/>
      <c r="C569" s="708"/>
      <c r="D569" s="708"/>
      <c r="E569" s="709"/>
      <c r="F569" s="707"/>
      <c r="G569" s="708"/>
      <c r="H569" s="708"/>
      <c r="I569" s="708"/>
      <c r="J569" s="708"/>
      <c r="K569" s="710"/>
      <c r="L569" s="270"/>
      <c r="M569" s="706" t="str">
        <f t="shared" si="8"/>
        <v/>
      </c>
    </row>
    <row r="570" spans="1:13" ht="14.45" customHeight="1" x14ac:dyDescent="0.2">
      <c r="A570" s="711"/>
      <c r="B570" s="707"/>
      <c r="C570" s="708"/>
      <c r="D570" s="708"/>
      <c r="E570" s="709"/>
      <c r="F570" s="707"/>
      <c r="G570" s="708"/>
      <c r="H570" s="708"/>
      <c r="I570" s="708"/>
      <c r="J570" s="708"/>
      <c r="K570" s="710"/>
      <c r="L570" s="270"/>
      <c r="M570" s="706" t="str">
        <f t="shared" si="8"/>
        <v/>
      </c>
    </row>
    <row r="571" spans="1:13" ht="14.45" customHeight="1" x14ac:dyDescent="0.2">
      <c r="A571" s="711"/>
      <c r="B571" s="707"/>
      <c r="C571" s="708"/>
      <c r="D571" s="708"/>
      <c r="E571" s="709"/>
      <c r="F571" s="707"/>
      <c r="G571" s="708"/>
      <c r="H571" s="708"/>
      <c r="I571" s="708"/>
      <c r="J571" s="708"/>
      <c r="K571" s="710"/>
      <c r="L571" s="270"/>
      <c r="M571" s="706" t="str">
        <f t="shared" si="8"/>
        <v/>
      </c>
    </row>
    <row r="572" spans="1:13" ht="14.45" customHeight="1" x14ac:dyDescent="0.2">
      <c r="A572" s="711"/>
      <c r="B572" s="707"/>
      <c r="C572" s="708"/>
      <c r="D572" s="708"/>
      <c r="E572" s="709"/>
      <c r="F572" s="707"/>
      <c r="G572" s="708"/>
      <c r="H572" s="708"/>
      <c r="I572" s="708"/>
      <c r="J572" s="708"/>
      <c r="K572" s="710"/>
      <c r="L572" s="270"/>
      <c r="M572" s="706" t="str">
        <f t="shared" si="8"/>
        <v/>
      </c>
    </row>
    <row r="573" spans="1:13" ht="14.45" customHeight="1" x14ac:dyDescent="0.2">
      <c r="A573" s="711"/>
      <c r="B573" s="707"/>
      <c r="C573" s="708"/>
      <c r="D573" s="708"/>
      <c r="E573" s="709"/>
      <c r="F573" s="707"/>
      <c r="G573" s="708"/>
      <c r="H573" s="708"/>
      <c r="I573" s="708"/>
      <c r="J573" s="708"/>
      <c r="K573" s="710"/>
      <c r="L573" s="270"/>
      <c r="M573" s="706" t="str">
        <f t="shared" si="8"/>
        <v/>
      </c>
    </row>
    <row r="574" spans="1:13" ht="14.45" customHeight="1" x14ac:dyDescent="0.2">
      <c r="A574" s="711"/>
      <c r="B574" s="707"/>
      <c r="C574" s="708"/>
      <c r="D574" s="708"/>
      <c r="E574" s="709"/>
      <c r="F574" s="707"/>
      <c r="G574" s="708"/>
      <c r="H574" s="708"/>
      <c r="I574" s="708"/>
      <c r="J574" s="708"/>
      <c r="K574" s="710"/>
      <c r="L574" s="270"/>
      <c r="M574" s="706" t="str">
        <f t="shared" si="8"/>
        <v/>
      </c>
    </row>
    <row r="575" spans="1:13" ht="14.45" customHeight="1" x14ac:dyDescent="0.2">
      <c r="A575" s="711"/>
      <c r="B575" s="707"/>
      <c r="C575" s="708"/>
      <c r="D575" s="708"/>
      <c r="E575" s="709"/>
      <c r="F575" s="707"/>
      <c r="G575" s="708"/>
      <c r="H575" s="708"/>
      <c r="I575" s="708"/>
      <c r="J575" s="708"/>
      <c r="K575" s="710"/>
      <c r="L575" s="270"/>
      <c r="M575" s="706" t="str">
        <f t="shared" si="8"/>
        <v/>
      </c>
    </row>
    <row r="576" spans="1:13" ht="14.45" customHeight="1" x14ac:dyDescent="0.2">
      <c r="A576" s="711"/>
      <c r="B576" s="707"/>
      <c r="C576" s="708"/>
      <c r="D576" s="708"/>
      <c r="E576" s="709"/>
      <c r="F576" s="707"/>
      <c r="G576" s="708"/>
      <c r="H576" s="708"/>
      <c r="I576" s="708"/>
      <c r="J576" s="708"/>
      <c r="K576" s="710"/>
      <c r="L576" s="270"/>
      <c r="M576" s="706" t="str">
        <f t="shared" si="8"/>
        <v/>
      </c>
    </row>
    <row r="577" spans="1:13" ht="14.45" customHeight="1" x14ac:dyDescent="0.2">
      <c r="A577" s="711"/>
      <c r="B577" s="707"/>
      <c r="C577" s="708"/>
      <c r="D577" s="708"/>
      <c r="E577" s="709"/>
      <c r="F577" s="707"/>
      <c r="G577" s="708"/>
      <c r="H577" s="708"/>
      <c r="I577" s="708"/>
      <c r="J577" s="708"/>
      <c r="K577" s="710"/>
      <c r="L577" s="270"/>
      <c r="M577" s="706" t="str">
        <f t="shared" si="8"/>
        <v/>
      </c>
    </row>
    <row r="578" spans="1:13" ht="14.45" customHeight="1" x14ac:dyDescent="0.2">
      <c r="A578" s="711"/>
      <c r="B578" s="707"/>
      <c r="C578" s="708"/>
      <c r="D578" s="708"/>
      <c r="E578" s="709"/>
      <c r="F578" s="707"/>
      <c r="G578" s="708"/>
      <c r="H578" s="708"/>
      <c r="I578" s="708"/>
      <c r="J578" s="708"/>
      <c r="K578" s="710"/>
      <c r="L578" s="270"/>
      <c r="M578" s="706" t="str">
        <f t="shared" si="8"/>
        <v/>
      </c>
    </row>
    <row r="579" spans="1:13" ht="14.45" customHeight="1" x14ac:dyDescent="0.2">
      <c r="A579" s="711"/>
      <c r="B579" s="707"/>
      <c r="C579" s="708"/>
      <c r="D579" s="708"/>
      <c r="E579" s="709"/>
      <c r="F579" s="707"/>
      <c r="G579" s="708"/>
      <c r="H579" s="708"/>
      <c r="I579" s="708"/>
      <c r="J579" s="708"/>
      <c r="K579" s="710"/>
      <c r="L579" s="270"/>
      <c r="M579" s="706" t="str">
        <f t="shared" si="8"/>
        <v/>
      </c>
    </row>
    <row r="580" spans="1:13" ht="14.45" customHeight="1" x14ac:dyDescent="0.2">
      <c r="A580" s="711"/>
      <c r="B580" s="707"/>
      <c r="C580" s="708"/>
      <c r="D580" s="708"/>
      <c r="E580" s="709"/>
      <c r="F580" s="707"/>
      <c r="G580" s="708"/>
      <c r="H580" s="708"/>
      <c r="I580" s="708"/>
      <c r="J580" s="708"/>
      <c r="K580" s="710"/>
      <c r="L580" s="270"/>
      <c r="M580" s="706" t="str">
        <f t="shared" si="8"/>
        <v/>
      </c>
    </row>
    <row r="581" spans="1:13" ht="14.45" customHeight="1" x14ac:dyDescent="0.2">
      <c r="A581" s="711"/>
      <c r="B581" s="707"/>
      <c r="C581" s="708"/>
      <c r="D581" s="708"/>
      <c r="E581" s="709"/>
      <c r="F581" s="707"/>
      <c r="G581" s="708"/>
      <c r="H581" s="708"/>
      <c r="I581" s="708"/>
      <c r="J581" s="708"/>
      <c r="K581" s="710"/>
      <c r="L581" s="270"/>
      <c r="M581" s="706" t="str">
        <f t="shared" si="8"/>
        <v/>
      </c>
    </row>
    <row r="582" spans="1:13" ht="14.45" customHeight="1" x14ac:dyDescent="0.2">
      <c r="A582" s="711"/>
      <c r="B582" s="707"/>
      <c r="C582" s="708"/>
      <c r="D582" s="708"/>
      <c r="E582" s="709"/>
      <c r="F582" s="707"/>
      <c r="G582" s="708"/>
      <c r="H582" s="708"/>
      <c r="I582" s="708"/>
      <c r="J582" s="708"/>
      <c r="K582" s="710"/>
      <c r="L582" s="270"/>
      <c r="M582" s="7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1"/>
      <c r="B583" s="707"/>
      <c r="C583" s="708"/>
      <c r="D583" s="708"/>
      <c r="E583" s="709"/>
      <c r="F583" s="707"/>
      <c r="G583" s="708"/>
      <c r="H583" s="708"/>
      <c r="I583" s="708"/>
      <c r="J583" s="708"/>
      <c r="K583" s="710"/>
      <c r="L583" s="270"/>
      <c r="M583" s="706" t="str">
        <f t="shared" si="9"/>
        <v/>
      </c>
    </row>
    <row r="584" spans="1:13" ht="14.45" customHeight="1" x14ac:dyDescent="0.2">
      <c r="A584" s="711"/>
      <c r="B584" s="707"/>
      <c r="C584" s="708"/>
      <c r="D584" s="708"/>
      <c r="E584" s="709"/>
      <c r="F584" s="707"/>
      <c r="G584" s="708"/>
      <c r="H584" s="708"/>
      <c r="I584" s="708"/>
      <c r="J584" s="708"/>
      <c r="K584" s="710"/>
      <c r="L584" s="270"/>
      <c r="M584" s="706" t="str">
        <f t="shared" si="9"/>
        <v/>
      </c>
    </row>
    <row r="585" spans="1:13" ht="14.45" customHeight="1" x14ac:dyDescent="0.2">
      <c r="A585" s="711"/>
      <c r="B585" s="707"/>
      <c r="C585" s="708"/>
      <c r="D585" s="708"/>
      <c r="E585" s="709"/>
      <c r="F585" s="707"/>
      <c r="G585" s="708"/>
      <c r="H585" s="708"/>
      <c r="I585" s="708"/>
      <c r="J585" s="708"/>
      <c r="K585" s="710"/>
      <c r="L585" s="270"/>
      <c r="M585" s="706" t="str">
        <f t="shared" si="9"/>
        <v/>
      </c>
    </row>
    <row r="586" spans="1:13" ht="14.45" customHeight="1" x14ac:dyDescent="0.2">
      <c r="A586" s="711"/>
      <c r="B586" s="707"/>
      <c r="C586" s="708"/>
      <c r="D586" s="708"/>
      <c r="E586" s="709"/>
      <c r="F586" s="707"/>
      <c r="G586" s="708"/>
      <c r="H586" s="708"/>
      <c r="I586" s="708"/>
      <c r="J586" s="708"/>
      <c r="K586" s="710"/>
      <c r="L586" s="270"/>
      <c r="M586" s="706" t="str">
        <f t="shared" si="9"/>
        <v/>
      </c>
    </row>
    <row r="587" spans="1:13" ht="14.45" customHeight="1" x14ac:dyDescent="0.2">
      <c r="A587" s="711"/>
      <c r="B587" s="707"/>
      <c r="C587" s="708"/>
      <c r="D587" s="708"/>
      <c r="E587" s="709"/>
      <c r="F587" s="707"/>
      <c r="G587" s="708"/>
      <c r="H587" s="708"/>
      <c r="I587" s="708"/>
      <c r="J587" s="708"/>
      <c r="K587" s="710"/>
      <c r="L587" s="270"/>
      <c r="M587" s="706" t="str">
        <f t="shared" si="9"/>
        <v/>
      </c>
    </row>
    <row r="588" spans="1:13" ht="14.45" customHeight="1" x14ac:dyDescent="0.2">
      <c r="A588" s="711"/>
      <c r="B588" s="707"/>
      <c r="C588" s="708"/>
      <c r="D588" s="708"/>
      <c r="E588" s="709"/>
      <c r="F588" s="707"/>
      <c r="G588" s="708"/>
      <c r="H588" s="708"/>
      <c r="I588" s="708"/>
      <c r="J588" s="708"/>
      <c r="K588" s="710"/>
      <c r="L588" s="270"/>
      <c r="M588" s="706" t="str">
        <f t="shared" si="9"/>
        <v/>
      </c>
    </row>
    <row r="589" spans="1:13" ht="14.45" customHeight="1" x14ac:dyDescent="0.2">
      <c r="A589" s="711"/>
      <c r="B589" s="707"/>
      <c r="C589" s="708"/>
      <c r="D589" s="708"/>
      <c r="E589" s="709"/>
      <c r="F589" s="707"/>
      <c r="G589" s="708"/>
      <c r="H589" s="708"/>
      <c r="I589" s="708"/>
      <c r="J589" s="708"/>
      <c r="K589" s="710"/>
      <c r="L589" s="270"/>
      <c r="M589" s="706" t="str">
        <f t="shared" si="9"/>
        <v/>
      </c>
    </row>
    <row r="590" spans="1:13" ht="14.45" customHeight="1" x14ac:dyDescent="0.2">
      <c r="A590" s="711"/>
      <c r="B590" s="707"/>
      <c r="C590" s="708"/>
      <c r="D590" s="708"/>
      <c r="E590" s="709"/>
      <c r="F590" s="707"/>
      <c r="G590" s="708"/>
      <c r="H590" s="708"/>
      <c r="I590" s="708"/>
      <c r="J590" s="708"/>
      <c r="K590" s="710"/>
      <c r="L590" s="270"/>
      <c r="M590" s="706" t="str">
        <f t="shared" si="9"/>
        <v/>
      </c>
    </row>
    <row r="591" spans="1:13" ht="14.45" customHeight="1" x14ac:dyDescent="0.2">
      <c r="A591" s="711"/>
      <c r="B591" s="707"/>
      <c r="C591" s="708"/>
      <c r="D591" s="708"/>
      <c r="E591" s="709"/>
      <c r="F591" s="707"/>
      <c r="G591" s="708"/>
      <c r="H591" s="708"/>
      <c r="I591" s="708"/>
      <c r="J591" s="708"/>
      <c r="K591" s="710"/>
      <c r="L591" s="270"/>
      <c r="M591" s="706" t="str">
        <f t="shared" si="9"/>
        <v/>
      </c>
    </row>
    <row r="592" spans="1:13" ht="14.45" customHeight="1" x14ac:dyDescent="0.2">
      <c r="A592" s="711"/>
      <c r="B592" s="707"/>
      <c r="C592" s="708"/>
      <c r="D592" s="708"/>
      <c r="E592" s="709"/>
      <c r="F592" s="707"/>
      <c r="G592" s="708"/>
      <c r="H592" s="708"/>
      <c r="I592" s="708"/>
      <c r="J592" s="708"/>
      <c r="K592" s="710"/>
      <c r="L592" s="270"/>
      <c r="M592" s="706" t="str">
        <f t="shared" si="9"/>
        <v/>
      </c>
    </row>
    <row r="593" spans="1:13" ht="14.45" customHeight="1" x14ac:dyDescent="0.2">
      <c r="A593" s="711"/>
      <c r="B593" s="707"/>
      <c r="C593" s="708"/>
      <c r="D593" s="708"/>
      <c r="E593" s="709"/>
      <c r="F593" s="707"/>
      <c r="G593" s="708"/>
      <c r="H593" s="708"/>
      <c r="I593" s="708"/>
      <c r="J593" s="708"/>
      <c r="K593" s="710"/>
      <c r="L593" s="270"/>
      <c r="M593" s="706" t="str">
        <f t="shared" si="9"/>
        <v/>
      </c>
    </row>
    <row r="594" spans="1:13" ht="14.45" customHeight="1" x14ac:dyDescent="0.2">
      <c r="A594" s="711"/>
      <c r="B594" s="707"/>
      <c r="C594" s="708"/>
      <c r="D594" s="708"/>
      <c r="E594" s="709"/>
      <c r="F594" s="707"/>
      <c r="G594" s="708"/>
      <c r="H594" s="708"/>
      <c r="I594" s="708"/>
      <c r="J594" s="708"/>
      <c r="K594" s="710"/>
      <c r="L594" s="270"/>
      <c r="M594" s="706" t="str">
        <f t="shared" si="9"/>
        <v/>
      </c>
    </row>
    <row r="595" spans="1:13" ht="14.45" customHeight="1" x14ac:dyDescent="0.2">
      <c r="A595" s="711"/>
      <c r="B595" s="707"/>
      <c r="C595" s="708"/>
      <c r="D595" s="708"/>
      <c r="E595" s="709"/>
      <c r="F595" s="707"/>
      <c r="G595" s="708"/>
      <c r="H595" s="708"/>
      <c r="I595" s="708"/>
      <c r="J595" s="708"/>
      <c r="K595" s="710"/>
      <c r="L595" s="270"/>
      <c r="M595" s="706" t="str">
        <f t="shared" si="9"/>
        <v/>
      </c>
    </row>
    <row r="596" spans="1:13" ht="14.45" customHeight="1" x14ac:dyDescent="0.2">
      <c r="A596" s="711"/>
      <c r="B596" s="707"/>
      <c r="C596" s="708"/>
      <c r="D596" s="708"/>
      <c r="E596" s="709"/>
      <c r="F596" s="707"/>
      <c r="G596" s="708"/>
      <c r="H596" s="708"/>
      <c r="I596" s="708"/>
      <c r="J596" s="708"/>
      <c r="K596" s="710"/>
      <c r="L596" s="270"/>
      <c r="M596" s="706" t="str">
        <f t="shared" si="9"/>
        <v/>
      </c>
    </row>
    <row r="597" spans="1:13" ht="14.45" customHeight="1" x14ac:dyDescent="0.2">
      <c r="A597" s="711"/>
      <c r="B597" s="707"/>
      <c r="C597" s="708"/>
      <c r="D597" s="708"/>
      <c r="E597" s="709"/>
      <c r="F597" s="707"/>
      <c r="G597" s="708"/>
      <c r="H597" s="708"/>
      <c r="I597" s="708"/>
      <c r="J597" s="708"/>
      <c r="K597" s="710"/>
      <c r="L597" s="270"/>
      <c r="M597" s="706" t="str">
        <f t="shared" si="9"/>
        <v/>
      </c>
    </row>
    <row r="598" spans="1:13" ht="14.45" customHeight="1" x14ac:dyDescent="0.2">
      <c r="A598" s="711"/>
      <c r="B598" s="707"/>
      <c r="C598" s="708"/>
      <c r="D598" s="708"/>
      <c r="E598" s="709"/>
      <c r="F598" s="707"/>
      <c r="G598" s="708"/>
      <c r="H598" s="708"/>
      <c r="I598" s="708"/>
      <c r="J598" s="708"/>
      <c r="K598" s="710"/>
      <c r="L598" s="270"/>
      <c r="M598" s="706" t="str">
        <f t="shared" si="9"/>
        <v/>
      </c>
    </row>
    <row r="599" spans="1:13" ht="14.45" customHeight="1" x14ac:dyDescent="0.2">
      <c r="A599" s="711"/>
      <c r="B599" s="707"/>
      <c r="C599" s="708"/>
      <c r="D599" s="708"/>
      <c r="E599" s="709"/>
      <c r="F599" s="707"/>
      <c r="G599" s="708"/>
      <c r="H599" s="708"/>
      <c r="I599" s="708"/>
      <c r="J599" s="708"/>
      <c r="K599" s="710"/>
      <c r="L599" s="270"/>
      <c r="M599" s="706" t="str">
        <f t="shared" si="9"/>
        <v/>
      </c>
    </row>
    <row r="600" spans="1:13" ht="14.45" customHeight="1" x14ac:dyDescent="0.2">
      <c r="A600" s="711"/>
      <c r="B600" s="707"/>
      <c r="C600" s="708"/>
      <c r="D600" s="708"/>
      <c r="E600" s="709"/>
      <c r="F600" s="707"/>
      <c r="G600" s="708"/>
      <c r="H600" s="708"/>
      <c r="I600" s="708"/>
      <c r="J600" s="708"/>
      <c r="K600" s="710"/>
      <c r="L600" s="270"/>
      <c r="M600" s="706" t="str">
        <f t="shared" si="9"/>
        <v/>
      </c>
    </row>
    <row r="601" spans="1:13" ht="14.45" customHeight="1" x14ac:dyDescent="0.2">
      <c r="A601" s="711"/>
      <c r="B601" s="707"/>
      <c r="C601" s="708"/>
      <c r="D601" s="708"/>
      <c r="E601" s="709"/>
      <c r="F601" s="707"/>
      <c r="G601" s="708"/>
      <c r="H601" s="708"/>
      <c r="I601" s="708"/>
      <c r="J601" s="708"/>
      <c r="K601" s="710"/>
      <c r="L601" s="270"/>
      <c r="M601" s="706" t="str">
        <f t="shared" si="9"/>
        <v/>
      </c>
    </row>
    <row r="602" spans="1:13" ht="14.45" customHeight="1" x14ac:dyDescent="0.2">
      <c r="A602" s="711"/>
      <c r="B602" s="707"/>
      <c r="C602" s="708"/>
      <c r="D602" s="708"/>
      <c r="E602" s="709"/>
      <c r="F602" s="707"/>
      <c r="G602" s="708"/>
      <c r="H602" s="708"/>
      <c r="I602" s="708"/>
      <c r="J602" s="708"/>
      <c r="K602" s="710"/>
      <c r="L602" s="270"/>
      <c r="M602" s="706" t="str">
        <f t="shared" si="9"/>
        <v/>
      </c>
    </row>
    <row r="603" spans="1:13" ht="14.45" customHeight="1" x14ac:dyDescent="0.2">
      <c r="A603" s="711"/>
      <c r="B603" s="707"/>
      <c r="C603" s="708"/>
      <c r="D603" s="708"/>
      <c r="E603" s="709"/>
      <c r="F603" s="707"/>
      <c r="G603" s="708"/>
      <c r="H603" s="708"/>
      <c r="I603" s="708"/>
      <c r="J603" s="708"/>
      <c r="K603" s="710"/>
      <c r="L603" s="270"/>
      <c r="M603" s="706" t="str">
        <f t="shared" si="9"/>
        <v/>
      </c>
    </row>
    <row r="604" spans="1:13" ht="14.45" customHeight="1" x14ac:dyDescent="0.2">
      <c r="A604" s="711"/>
      <c r="B604" s="707"/>
      <c r="C604" s="708"/>
      <c r="D604" s="708"/>
      <c r="E604" s="709"/>
      <c r="F604" s="707"/>
      <c r="G604" s="708"/>
      <c r="H604" s="708"/>
      <c r="I604" s="708"/>
      <c r="J604" s="708"/>
      <c r="K604" s="710"/>
      <c r="L604" s="270"/>
      <c r="M604" s="706" t="str">
        <f t="shared" si="9"/>
        <v/>
      </c>
    </row>
    <row r="605" spans="1:13" ht="14.45" customHeight="1" x14ac:dyDescent="0.2">
      <c r="A605" s="711"/>
      <c r="B605" s="707"/>
      <c r="C605" s="708"/>
      <c r="D605" s="708"/>
      <c r="E605" s="709"/>
      <c r="F605" s="707"/>
      <c r="G605" s="708"/>
      <c r="H605" s="708"/>
      <c r="I605" s="708"/>
      <c r="J605" s="708"/>
      <c r="K605" s="710"/>
      <c r="L605" s="270"/>
      <c r="M605" s="706" t="str">
        <f t="shared" si="9"/>
        <v/>
      </c>
    </row>
    <row r="606" spans="1:13" ht="14.45" customHeight="1" x14ac:dyDescent="0.2">
      <c r="A606" s="711"/>
      <c r="B606" s="707"/>
      <c r="C606" s="708"/>
      <c r="D606" s="708"/>
      <c r="E606" s="709"/>
      <c r="F606" s="707"/>
      <c r="G606" s="708"/>
      <c r="H606" s="708"/>
      <c r="I606" s="708"/>
      <c r="J606" s="708"/>
      <c r="K606" s="710"/>
      <c r="L606" s="270"/>
      <c r="M606" s="706" t="str">
        <f t="shared" si="9"/>
        <v/>
      </c>
    </row>
    <row r="607" spans="1:13" ht="14.45" customHeight="1" x14ac:dyDescent="0.2">
      <c r="A607" s="711"/>
      <c r="B607" s="707"/>
      <c r="C607" s="708"/>
      <c r="D607" s="708"/>
      <c r="E607" s="709"/>
      <c r="F607" s="707"/>
      <c r="G607" s="708"/>
      <c r="H607" s="708"/>
      <c r="I607" s="708"/>
      <c r="J607" s="708"/>
      <c r="K607" s="710"/>
      <c r="L607" s="270"/>
      <c r="M607" s="706" t="str">
        <f t="shared" si="9"/>
        <v/>
      </c>
    </row>
    <row r="608" spans="1:13" ht="14.45" customHeight="1" x14ac:dyDescent="0.2">
      <c r="A608" s="711"/>
      <c r="B608" s="707"/>
      <c r="C608" s="708"/>
      <c r="D608" s="708"/>
      <c r="E608" s="709"/>
      <c r="F608" s="707"/>
      <c r="G608" s="708"/>
      <c r="H608" s="708"/>
      <c r="I608" s="708"/>
      <c r="J608" s="708"/>
      <c r="K608" s="710"/>
      <c r="L608" s="270"/>
      <c r="M608" s="706" t="str">
        <f t="shared" si="9"/>
        <v/>
      </c>
    </row>
    <row r="609" spans="1:13" ht="14.45" customHeight="1" x14ac:dyDescent="0.2">
      <c r="A609" s="711"/>
      <c r="B609" s="707"/>
      <c r="C609" s="708"/>
      <c r="D609" s="708"/>
      <c r="E609" s="709"/>
      <c r="F609" s="707"/>
      <c r="G609" s="708"/>
      <c r="H609" s="708"/>
      <c r="I609" s="708"/>
      <c r="J609" s="708"/>
      <c r="K609" s="710"/>
      <c r="L609" s="270"/>
      <c r="M609" s="706" t="str">
        <f t="shared" si="9"/>
        <v/>
      </c>
    </row>
    <row r="610" spans="1:13" ht="14.45" customHeight="1" x14ac:dyDescent="0.2">
      <c r="A610" s="711"/>
      <c r="B610" s="707"/>
      <c r="C610" s="708"/>
      <c r="D610" s="708"/>
      <c r="E610" s="709"/>
      <c r="F610" s="707"/>
      <c r="G610" s="708"/>
      <c r="H610" s="708"/>
      <c r="I610" s="708"/>
      <c r="J610" s="708"/>
      <c r="K610" s="710"/>
      <c r="L610" s="270"/>
      <c r="M610" s="706" t="str">
        <f t="shared" si="9"/>
        <v/>
      </c>
    </row>
    <row r="611" spans="1:13" ht="14.45" customHeight="1" x14ac:dyDescent="0.2">
      <c r="A611" s="711"/>
      <c r="B611" s="707"/>
      <c r="C611" s="708"/>
      <c r="D611" s="708"/>
      <c r="E611" s="709"/>
      <c r="F611" s="707"/>
      <c r="G611" s="708"/>
      <c r="H611" s="708"/>
      <c r="I611" s="708"/>
      <c r="J611" s="708"/>
      <c r="K611" s="710"/>
      <c r="L611" s="270"/>
      <c r="M611" s="706" t="str">
        <f t="shared" si="9"/>
        <v/>
      </c>
    </row>
    <row r="612" spans="1:13" ht="14.45" customHeight="1" x14ac:dyDescent="0.2">
      <c r="A612" s="711"/>
      <c r="B612" s="707"/>
      <c r="C612" s="708"/>
      <c r="D612" s="708"/>
      <c r="E612" s="709"/>
      <c r="F612" s="707"/>
      <c r="G612" s="708"/>
      <c r="H612" s="708"/>
      <c r="I612" s="708"/>
      <c r="J612" s="708"/>
      <c r="K612" s="710"/>
      <c r="L612" s="270"/>
      <c r="M612" s="706" t="str">
        <f t="shared" si="9"/>
        <v/>
      </c>
    </row>
    <row r="613" spans="1:13" ht="14.45" customHeight="1" x14ac:dyDescent="0.2">
      <c r="A613" s="711"/>
      <c r="B613" s="707"/>
      <c r="C613" s="708"/>
      <c r="D613" s="708"/>
      <c r="E613" s="709"/>
      <c r="F613" s="707"/>
      <c r="G613" s="708"/>
      <c r="H613" s="708"/>
      <c r="I613" s="708"/>
      <c r="J613" s="708"/>
      <c r="K613" s="710"/>
      <c r="L613" s="270"/>
      <c r="M613" s="706" t="str">
        <f t="shared" si="9"/>
        <v/>
      </c>
    </row>
    <row r="614" spans="1:13" ht="14.45" customHeight="1" x14ac:dyDescent="0.2">
      <c r="A614" s="711"/>
      <c r="B614" s="707"/>
      <c r="C614" s="708"/>
      <c r="D614" s="708"/>
      <c r="E614" s="709"/>
      <c r="F614" s="707"/>
      <c r="G614" s="708"/>
      <c r="H614" s="708"/>
      <c r="I614" s="708"/>
      <c r="J614" s="708"/>
      <c r="K614" s="710"/>
      <c r="L614" s="270"/>
      <c r="M614" s="706" t="str">
        <f t="shared" si="9"/>
        <v/>
      </c>
    </row>
    <row r="615" spans="1:13" ht="14.45" customHeight="1" x14ac:dyDescent="0.2">
      <c r="A615" s="711"/>
      <c r="B615" s="707"/>
      <c r="C615" s="708"/>
      <c r="D615" s="708"/>
      <c r="E615" s="709"/>
      <c r="F615" s="707"/>
      <c r="G615" s="708"/>
      <c r="H615" s="708"/>
      <c r="I615" s="708"/>
      <c r="J615" s="708"/>
      <c r="K615" s="710"/>
      <c r="L615" s="270"/>
      <c r="M615" s="706" t="str">
        <f t="shared" si="9"/>
        <v/>
      </c>
    </row>
    <row r="616" spans="1:13" ht="14.45" customHeight="1" x14ac:dyDescent="0.2">
      <c r="A616" s="711"/>
      <c r="B616" s="707"/>
      <c r="C616" s="708"/>
      <c r="D616" s="708"/>
      <c r="E616" s="709"/>
      <c r="F616" s="707"/>
      <c r="G616" s="708"/>
      <c r="H616" s="708"/>
      <c r="I616" s="708"/>
      <c r="J616" s="708"/>
      <c r="K616" s="710"/>
      <c r="L616" s="270"/>
      <c r="M616" s="706" t="str">
        <f t="shared" si="9"/>
        <v/>
      </c>
    </row>
    <row r="617" spans="1:13" ht="14.45" customHeight="1" x14ac:dyDescent="0.2">
      <c r="A617" s="711"/>
      <c r="B617" s="707"/>
      <c r="C617" s="708"/>
      <c r="D617" s="708"/>
      <c r="E617" s="709"/>
      <c r="F617" s="707"/>
      <c r="G617" s="708"/>
      <c r="H617" s="708"/>
      <c r="I617" s="708"/>
      <c r="J617" s="708"/>
      <c r="K617" s="710"/>
      <c r="L617" s="270"/>
      <c r="M617" s="706" t="str">
        <f t="shared" si="9"/>
        <v/>
      </c>
    </row>
    <row r="618" spans="1:13" ht="14.45" customHeight="1" x14ac:dyDescent="0.2">
      <c r="A618" s="711"/>
      <c r="B618" s="707"/>
      <c r="C618" s="708"/>
      <c r="D618" s="708"/>
      <c r="E618" s="709"/>
      <c r="F618" s="707"/>
      <c r="G618" s="708"/>
      <c r="H618" s="708"/>
      <c r="I618" s="708"/>
      <c r="J618" s="708"/>
      <c r="K618" s="710"/>
      <c r="L618" s="270"/>
      <c r="M618" s="706" t="str">
        <f t="shared" si="9"/>
        <v/>
      </c>
    </row>
    <row r="619" spans="1:13" ht="14.45" customHeight="1" x14ac:dyDescent="0.2">
      <c r="A619" s="711"/>
      <c r="B619" s="707"/>
      <c r="C619" s="708"/>
      <c r="D619" s="708"/>
      <c r="E619" s="709"/>
      <c r="F619" s="707"/>
      <c r="G619" s="708"/>
      <c r="H619" s="708"/>
      <c r="I619" s="708"/>
      <c r="J619" s="708"/>
      <c r="K619" s="710"/>
      <c r="L619" s="270"/>
      <c r="M619" s="706" t="str">
        <f t="shared" si="9"/>
        <v/>
      </c>
    </row>
    <row r="620" spans="1:13" ht="14.45" customHeight="1" x14ac:dyDescent="0.2">
      <c r="A620" s="711"/>
      <c r="B620" s="707"/>
      <c r="C620" s="708"/>
      <c r="D620" s="708"/>
      <c r="E620" s="709"/>
      <c r="F620" s="707"/>
      <c r="G620" s="708"/>
      <c r="H620" s="708"/>
      <c r="I620" s="708"/>
      <c r="J620" s="708"/>
      <c r="K620" s="710"/>
      <c r="L620" s="270"/>
      <c r="M620" s="706" t="str">
        <f t="shared" si="9"/>
        <v/>
      </c>
    </row>
    <row r="621" spans="1:13" ht="14.45" customHeight="1" x14ac:dyDescent="0.2">
      <c r="A621" s="711"/>
      <c r="B621" s="707"/>
      <c r="C621" s="708"/>
      <c r="D621" s="708"/>
      <c r="E621" s="709"/>
      <c r="F621" s="707"/>
      <c r="G621" s="708"/>
      <c r="H621" s="708"/>
      <c r="I621" s="708"/>
      <c r="J621" s="708"/>
      <c r="K621" s="710"/>
      <c r="L621" s="270"/>
      <c r="M621" s="706" t="str">
        <f t="shared" si="9"/>
        <v/>
      </c>
    </row>
    <row r="622" spans="1:13" ht="14.45" customHeight="1" x14ac:dyDescent="0.2">
      <c r="A622" s="711"/>
      <c r="B622" s="707"/>
      <c r="C622" s="708"/>
      <c r="D622" s="708"/>
      <c r="E622" s="709"/>
      <c r="F622" s="707"/>
      <c r="G622" s="708"/>
      <c r="H622" s="708"/>
      <c r="I622" s="708"/>
      <c r="J622" s="708"/>
      <c r="K622" s="710"/>
      <c r="L622" s="270"/>
      <c r="M622" s="706" t="str">
        <f t="shared" si="9"/>
        <v/>
      </c>
    </row>
    <row r="623" spans="1:13" ht="14.45" customHeight="1" x14ac:dyDescent="0.2">
      <c r="A623" s="711"/>
      <c r="B623" s="707"/>
      <c r="C623" s="708"/>
      <c r="D623" s="708"/>
      <c r="E623" s="709"/>
      <c r="F623" s="707"/>
      <c r="G623" s="708"/>
      <c r="H623" s="708"/>
      <c r="I623" s="708"/>
      <c r="J623" s="708"/>
      <c r="K623" s="710"/>
      <c r="L623" s="270"/>
      <c r="M623" s="706" t="str">
        <f t="shared" si="9"/>
        <v/>
      </c>
    </row>
    <row r="624" spans="1:13" ht="14.45" customHeight="1" x14ac:dyDescent="0.2">
      <c r="A624" s="711"/>
      <c r="B624" s="707"/>
      <c r="C624" s="708"/>
      <c r="D624" s="708"/>
      <c r="E624" s="709"/>
      <c r="F624" s="707"/>
      <c r="G624" s="708"/>
      <c r="H624" s="708"/>
      <c r="I624" s="708"/>
      <c r="J624" s="708"/>
      <c r="K624" s="710"/>
      <c r="L624" s="270"/>
      <c r="M624" s="706" t="str">
        <f t="shared" si="9"/>
        <v/>
      </c>
    </row>
    <row r="625" spans="1:13" ht="14.45" customHeight="1" x14ac:dyDescent="0.2">
      <c r="A625" s="711"/>
      <c r="B625" s="707"/>
      <c r="C625" s="708"/>
      <c r="D625" s="708"/>
      <c r="E625" s="709"/>
      <c r="F625" s="707"/>
      <c r="G625" s="708"/>
      <c r="H625" s="708"/>
      <c r="I625" s="708"/>
      <c r="J625" s="708"/>
      <c r="K625" s="710"/>
      <c r="L625" s="270"/>
      <c r="M625" s="706" t="str">
        <f t="shared" si="9"/>
        <v/>
      </c>
    </row>
    <row r="626" spans="1:13" ht="14.45" customHeight="1" x14ac:dyDescent="0.2">
      <c r="A626" s="711"/>
      <c r="B626" s="707"/>
      <c r="C626" s="708"/>
      <c r="D626" s="708"/>
      <c r="E626" s="709"/>
      <c r="F626" s="707"/>
      <c r="G626" s="708"/>
      <c r="H626" s="708"/>
      <c r="I626" s="708"/>
      <c r="J626" s="708"/>
      <c r="K626" s="710"/>
      <c r="L626" s="270"/>
      <c r="M626" s="706" t="str">
        <f t="shared" si="9"/>
        <v/>
      </c>
    </row>
    <row r="627" spans="1:13" ht="14.45" customHeight="1" x14ac:dyDescent="0.2">
      <c r="A627" s="711"/>
      <c r="B627" s="707"/>
      <c r="C627" s="708"/>
      <c r="D627" s="708"/>
      <c r="E627" s="709"/>
      <c r="F627" s="707"/>
      <c r="G627" s="708"/>
      <c r="H627" s="708"/>
      <c r="I627" s="708"/>
      <c r="J627" s="708"/>
      <c r="K627" s="710"/>
      <c r="L627" s="270"/>
      <c r="M627" s="706" t="str">
        <f t="shared" si="9"/>
        <v/>
      </c>
    </row>
    <row r="628" spans="1:13" ht="14.45" customHeight="1" x14ac:dyDescent="0.2">
      <c r="A628" s="711"/>
      <c r="B628" s="707"/>
      <c r="C628" s="708"/>
      <c r="D628" s="708"/>
      <c r="E628" s="709"/>
      <c r="F628" s="707"/>
      <c r="G628" s="708"/>
      <c r="H628" s="708"/>
      <c r="I628" s="708"/>
      <c r="J628" s="708"/>
      <c r="K628" s="710"/>
      <c r="L628" s="270"/>
      <c r="M628" s="706" t="str">
        <f t="shared" si="9"/>
        <v/>
      </c>
    </row>
    <row r="629" spans="1:13" ht="14.45" customHeight="1" x14ac:dyDescent="0.2">
      <c r="A629" s="711"/>
      <c r="B629" s="707"/>
      <c r="C629" s="708"/>
      <c r="D629" s="708"/>
      <c r="E629" s="709"/>
      <c r="F629" s="707"/>
      <c r="G629" s="708"/>
      <c r="H629" s="708"/>
      <c r="I629" s="708"/>
      <c r="J629" s="708"/>
      <c r="K629" s="710"/>
      <c r="L629" s="270"/>
      <c r="M629" s="706" t="str">
        <f t="shared" si="9"/>
        <v/>
      </c>
    </row>
    <row r="630" spans="1:13" ht="14.45" customHeight="1" x14ac:dyDescent="0.2">
      <c r="A630" s="711"/>
      <c r="B630" s="707"/>
      <c r="C630" s="708"/>
      <c r="D630" s="708"/>
      <c r="E630" s="709"/>
      <c r="F630" s="707"/>
      <c r="G630" s="708"/>
      <c r="H630" s="708"/>
      <c r="I630" s="708"/>
      <c r="J630" s="708"/>
      <c r="K630" s="710"/>
      <c r="L630" s="270"/>
      <c r="M630" s="706" t="str">
        <f t="shared" si="9"/>
        <v/>
      </c>
    </row>
    <row r="631" spans="1:13" ht="14.45" customHeight="1" x14ac:dyDescent="0.2">
      <c r="A631" s="711"/>
      <c r="B631" s="707"/>
      <c r="C631" s="708"/>
      <c r="D631" s="708"/>
      <c r="E631" s="709"/>
      <c r="F631" s="707"/>
      <c r="G631" s="708"/>
      <c r="H631" s="708"/>
      <c r="I631" s="708"/>
      <c r="J631" s="708"/>
      <c r="K631" s="710"/>
      <c r="L631" s="270"/>
      <c r="M631" s="706" t="str">
        <f t="shared" si="9"/>
        <v/>
      </c>
    </row>
    <row r="632" spans="1:13" ht="14.45" customHeight="1" x14ac:dyDescent="0.2">
      <c r="A632" s="711"/>
      <c r="B632" s="707"/>
      <c r="C632" s="708"/>
      <c r="D632" s="708"/>
      <c r="E632" s="709"/>
      <c r="F632" s="707"/>
      <c r="G632" s="708"/>
      <c r="H632" s="708"/>
      <c r="I632" s="708"/>
      <c r="J632" s="708"/>
      <c r="K632" s="710"/>
      <c r="L632" s="270"/>
      <c r="M632" s="706" t="str">
        <f t="shared" si="9"/>
        <v/>
      </c>
    </row>
    <row r="633" spans="1:13" ht="14.45" customHeight="1" x14ac:dyDescent="0.2">
      <c r="A633" s="711"/>
      <c r="B633" s="707"/>
      <c r="C633" s="708"/>
      <c r="D633" s="708"/>
      <c r="E633" s="709"/>
      <c r="F633" s="707"/>
      <c r="G633" s="708"/>
      <c r="H633" s="708"/>
      <c r="I633" s="708"/>
      <c r="J633" s="708"/>
      <c r="K633" s="710"/>
      <c r="L633" s="270"/>
      <c r="M633" s="706" t="str">
        <f t="shared" si="9"/>
        <v/>
      </c>
    </row>
    <row r="634" spans="1:13" ht="14.45" customHeight="1" x14ac:dyDescent="0.2">
      <c r="A634" s="711"/>
      <c r="B634" s="707"/>
      <c r="C634" s="708"/>
      <c r="D634" s="708"/>
      <c r="E634" s="709"/>
      <c r="F634" s="707"/>
      <c r="G634" s="708"/>
      <c r="H634" s="708"/>
      <c r="I634" s="708"/>
      <c r="J634" s="708"/>
      <c r="K634" s="710"/>
      <c r="L634" s="270"/>
      <c r="M634" s="706" t="str">
        <f t="shared" si="9"/>
        <v/>
      </c>
    </row>
    <row r="635" spans="1:13" ht="14.45" customHeight="1" x14ac:dyDescent="0.2">
      <c r="A635" s="711"/>
      <c r="B635" s="707"/>
      <c r="C635" s="708"/>
      <c r="D635" s="708"/>
      <c r="E635" s="709"/>
      <c r="F635" s="707"/>
      <c r="G635" s="708"/>
      <c r="H635" s="708"/>
      <c r="I635" s="708"/>
      <c r="J635" s="708"/>
      <c r="K635" s="710"/>
      <c r="L635" s="270"/>
      <c r="M635" s="706" t="str">
        <f t="shared" si="9"/>
        <v/>
      </c>
    </row>
    <row r="636" spans="1:13" ht="14.45" customHeight="1" x14ac:dyDescent="0.2">
      <c r="A636" s="711"/>
      <c r="B636" s="707"/>
      <c r="C636" s="708"/>
      <c r="D636" s="708"/>
      <c r="E636" s="709"/>
      <c r="F636" s="707"/>
      <c r="G636" s="708"/>
      <c r="H636" s="708"/>
      <c r="I636" s="708"/>
      <c r="J636" s="708"/>
      <c r="K636" s="710"/>
      <c r="L636" s="270"/>
      <c r="M636" s="706" t="str">
        <f t="shared" si="9"/>
        <v/>
      </c>
    </row>
    <row r="637" spans="1:13" ht="14.45" customHeight="1" x14ac:dyDescent="0.2">
      <c r="A637" s="711"/>
      <c r="B637" s="707"/>
      <c r="C637" s="708"/>
      <c r="D637" s="708"/>
      <c r="E637" s="709"/>
      <c r="F637" s="707"/>
      <c r="G637" s="708"/>
      <c r="H637" s="708"/>
      <c r="I637" s="708"/>
      <c r="J637" s="708"/>
      <c r="K637" s="710"/>
      <c r="L637" s="270"/>
      <c r="M637" s="706" t="str">
        <f t="shared" si="9"/>
        <v/>
      </c>
    </row>
    <row r="638" spans="1:13" ht="14.45" customHeight="1" x14ac:dyDescent="0.2">
      <c r="A638" s="711"/>
      <c r="B638" s="707"/>
      <c r="C638" s="708"/>
      <c r="D638" s="708"/>
      <c r="E638" s="709"/>
      <c r="F638" s="707"/>
      <c r="G638" s="708"/>
      <c r="H638" s="708"/>
      <c r="I638" s="708"/>
      <c r="J638" s="708"/>
      <c r="K638" s="710"/>
      <c r="L638" s="270"/>
      <c r="M638" s="706" t="str">
        <f t="shared" si="9"/>
        <v/>
      </c>
    </row>
    <row r="639" spans="1:13" ht="14.45" customHeight="1" x14ac:dyDescent="0.2">
      <c r="A639" s="711"/>
      <c r="B639" s="707"/>
      <c r="C639" s="708"/>
      <c r="D639" s="708"/>
      <c r="E639" s="709"/>
      <c r="F639" s="707"/>
      <c r="G639" s="708"/>
      <c r="H639" s="708"/>
      <c r="I639" s="708"/>
      <c r="J639" s="708"/>
      <c r="K639" s="710"/>
      <c r="L639" s="270"/>
      <c r="M639" s="706" t="str">
        <f t="shared" si="9"/>
        <v/>
      </c>
    </row>
    <row r="640" spans="1:13" ht="14.45" customHeight="1" x14ac:dyDescent="0.2">
      <c r="A640" s="711"/>
      <c r="B640" s="707"/>
      <c r="C640" s="708"/>
      <c r="D640" s="708"/>
      <c r="E640" s="709"/>
      <c r="F640" s="707"/>
      <c r="G640" s="708"/>
      <c r="H640" s="708"/>
      <c r="I640" s="708"/>
      <c r="J640" s="708"/>
      <c r="K640" s="710"/>
      <c r="L640" s="270"/>
      <c r="M640" s="706" t="str">
        <f t="shared" si="9"/>
        <v/>
      </c>
    </row>
    <row r="641" spans="1:13" ht="14.45" customHeight="1" x14ac:dyDescent="0.2">
      <c r="A641" s="711"/>
      <c r="B641" s="707"/>
      <c r="C641" s="708"/>
      <c r="D641" s="708"/>
      <c r="E641" s="709"/>
      <c r="F641" s="707"/>
      <c r="G641" s="708"/>
      <c r="H641" s="708"/>
      <c r="I641" s="708"/>
      <c r="J641" s="708"/>
      <c r="K641" s="710"/>
      <c r="L641" s="270"/>
      <c r="M641" s="706" t="str">
        <f t="shared" si="9"/>
        <v/>
      </c>
    </row>
    <row r="642" spans="1:13" ht="14.45" customHeight="1" x14ac:dyDescent="0.2">
      <c r="A642" s="711"/>
      <c r="B642" s="707"/>
      <c r="C642" s="708"/>
      <c r="D642" s="708"/>
      <c r="E642" s="709"/>
      <c r="F642" s="707"/>
      <c r="G642" s="708"/>
      <c r="H642" s="708"/>
      <c r="I642" s="708"/>
      <c r="J642" s="708"/>
      <c r="K642" s="710"/>
      <c r="L642" s="270"/>
      <c r="M642" s="706" t="str">
        <f t="shared" si="9"/>
        <v/>
      </c>
    </row>
    <row r="643" spans="1:13" ht="14.45" customHeight="1" x14ac:dyDescent="0.2">
      <c r="A643" s="711"/>
      <c r="B643" s="707"/>
      <c r="C643" s="708"/>
      <c r="D643" s="708"/>
      <c r="E643" s="709"/>
      <c r="F643" s="707"/>
      <c r="G643" s="708"/>
      <c r="H643" s="708"/>
      <c r="I643" s="708"/>
      <c r="J643" s="708"/>
      <c r="K643" s="710"/>
      <c r="L643" s="270"/>
      <c r="M643" s="706" t="str">
        <f t="shared" si="9"/>
        <v/>
      </c>
    </row>
    <row r="644" spans="1:13" ht="14.45" customHeight="1" x14ac:dyDescent="0.2">
      <c r="A644" s="711"/>
      <c r="B644" s="707"/>
      <c r="C644" s="708"/>
      <c r="D644" s="708"/>
      <c r="E644" s="709"/>
      <c r="F644" s="707"/>
      <c r="G644" s="708"/>
      <c r="H644" s="708"/>
      <c r="I644" s="708"/>
      <c r="J644" s="708"/>
      <c r="K644" s="710"/>
      <c r="L644" s="270"/>
      <c r="M644" s="706" t="str">
        <f t="shared" si="9"/>
        <v/>
      </c>
    </row>
    <row r="645" spans="1:13" ht="14.45" customHeight="1" x14ac:dyDescent="0.2">
      <c r="A645" s="711"/>
      <c r="B645" s="707"/>
      <c r="C645" s="708"/>
      <c r="D645" s="708"/>
      <c r="E645" s="709"/>
      <c r="F645" s="707"/>
      <c r="G645" s="708"/>
      <c r="H645" s="708"/>
      <c r="I645" s="708"/>
      <c r="J645" s="708"/>
      <c r="K645" s="710"/>
      <c r="L645" s="270"/>
      <c r="M645" s="706" t="str">
        <f t="shared" si="9"/>
        <v/>
      </c>
    </row>
    <row r="646" spans="1:13" ht="14.45" customHeight="1" x14ac:dyDescent="0.2">
      <c r="A646" s="711"/>
      <c r="B646" s="707"/>
      <c r="C646" s="708"/>
      <c r="D646" s="708"/>
      <c r="E646" s="709"/>
      <c r="F646" s="707"/>
      <c r="G646" s="708"/>
      <c r="H646" s="708"/>
      <c r="I646" s="708"/>
      <c r="J646" s="708"/>
      <c r="K646" s="710"/>
      <c r="L646" s="270"/>
      <c r="M646" s="7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1"/>
      <c r="B647" s="707"/>
      <c r="C647" s="708"/>
      <c r="D647" s="708"/>
      <c r="E647" s="709"/>
      <c r="F647" s="707"/>
      <c r="G647" s="708"/>
      <c r="H647" s="708"/>
      <c r="I647" s="708"/>
      <c r="J647" s="708"/>
      <c r="K647" s="710"/>
      <c r="L647" s="270"/>
      <c r="M647" s="706" t="str">
        <f t="shared" si="10"/>
        <v/>
      </c>
    </row>
    <row r="648" spans="1:13" ht="14.45" customHeight="1" x14ac:dyDescent="0.2">
      <c r="A648" s="711"/>
      <c r="B648" s="707"/>
      <c r="C648" s="708"/>
      <c r="D648" s="708"/>
      <c r="E648" s="709"/>
      <c r="F648" s="707"/>
      <c r="G648" s="708"/>
      <c r="H648" s="708"/>
      <c r="I648" s="708"/>
      <c r="J648" s="708"/>
      <c r="K648" s="710"/>
      <c r="L648" s="270"/>
      <c r="M648" s="706" t="str">
        <f t="shared" si="10"/>
        <v/>
      </c>
    </row>
    <row r="649" spans="1:13" ht="14.45" customHeight="1" x14ac:dyDescent="0.2">
      <c r="A649" s="711"/>
      <c r="B649" s="707"/>
      <c r="C649" s="708"/>
      <c r="D649" s="708"/>
      <c r="E649" s="709"/>
      <c r="F649" s="707"/>
      <c r="G649" s="708"/>
      <c r="H649" s="708"/>
      <c r="I649" s="708"/>
      <c r="J649" s="708"/>
      <c r="K649" s="710"/>
      <c r="L649" s="270"/>
      <c r="M649" s="706" t="str">
        <f t="shared" si="10"/>
        <v/>
      </c>
    </row>
    <row r="650" spans="1:13" ht="14.45" customHeight="1" x14ac:dyDescent="0.2">
      <c r="A650" s="711"/>
      <c r="B650" s="707"/>
      <c r="C650" s="708"/>
      <c r="D650" s="708"/>
      <c r="E650" s="709"/>
      <c r="F650" s="707"/>
      <c r="G650" s="708"/>
      <c r="H650" s="708"/>
      <c r="I650" s="708"/>
      <c r="J650" s="708"/>
      <c r="K650" s="710"/>
      <c r="L650" s="270"/>
      <c r="M650" s="706" t="str">
        <f t="shared" si="10"/>
        <v/>
      </c>
    </row>
    <row r="651" spans="1:13" ht="14.45" customHeight="1" x14ac:dyDescent="0.2">
      <c r="A651" s="711"/>
      <c r="B651" s="707"/>
      <c r="C651" s="708"/>
      <c r="D651" s="708"/>
      <c r="E651" s="709"/>
      <c r="F651" s="707"/>
      <c r="G651" s="708"/>
      <c r="H651" s="708"/>
      <c r="I651" s="708"/>
      <c r="J651" s="708"/>
      <c r="K651" s="710"/>
      <c r="L651" s="270"/>
      <c r="M651" s="706" t="str">
        <f t="shared" si="10"/>
        <v/>
      </c>
    </row>
    <row r="652" spans="1:13" ht="14.45" customHeight="1" x14ac:dyDescent="0.2">
      <c r="A652" s="711"/>
      <c r="B652" s="707"/>
      <c r="C652" s="708"/>
      <c r="D652" s="708"/>
      <c r="E652" s="709"/>
      <c r="F652" s="707"/>
      <c r="G652" s="708"/>
      <c r="H652" s="708"/>
      <c r="I652" s="708"/>
      <c r="J652" s="708"/>
      <c r="K652" s="710"/>
      <c r="L652" s="270"/>
      <c r="M652" s="706" t="str">
        <f t="shared" si="10"/>
        <v/>
      </c>
    </row>
    <row r="653" spans="1:13" ht="14.45" customHeight="1" x14ac:dyDescent="0.2">
      <c r="A653" s="711"/>
      <c r="B653" s="707"/>
      <c r="C653" s="708"/>
      <c r="D653" s="708"/>
      <c r="E653" s="709"/>
      <c r="F653" s="707"/>
      <c r="G653" s="708"/>
      <c r="H653" s="708"/>
      <c r="I653" s="708"/>
      <c r="J653" s="708"/>
      <c r="K653" s="710"/>
      <c r="L653" s="270"/>
      <c r="M653" s="706" t="str">
        <f t="shared" si="10"/>
        <v/>
      </c>
    </row>
    <row r="654" spans="1:13" ht="14.45" customHeight="1" x14ac:dyDescent="0.2">
      <c r="A654" s="711"/>
      <c r="B654" s="707"/>
      <c r="C654" s="708"/>
      <c r="D654" s="708"/>
      <c r="E654" s="709"/>
      <c r="F654" s="707"/>
      <c r="G654" s="708"/>
      <c r="H654" s="708"/>
      <c r="I654" s="708"/>
      <c r="J654" s="708"/>
      <c r="K654" s="710"/>
      <c r="L654" s="270"/>
      <c r="M654" s="706" t="str">
        <f t="shared" si="10"/>
        <v/>
      </c>
    </row>
    <row r="655" spans="1:13" ht="14.45" customHeight="1" x14ac:dyDescent="0.2">
      <c r="A655" s="711"/>
      <c r="B655" s="707"/>
      <c r="C655" s="708"/>
      <c r="D655" s="708"/>
      <c r="E655" s="709"/>
      <c r="F655" s="707"/>
      <c r="G655" s="708"/>
      <c r="H655" s="708"/>
      <c r="I655" s="708"/>
      <c r="J655" s="708"/>
      <c r="K655" s="710"/>
      <c r="L655" s="270"/>
      <c r="M655" s="706" t="str">
        <f t="shared" si="10"/>
        <v/>
      </c>
    </row>
    <row r="656" spans="1:13" ht="14.45" customHeight="1" x14ac:dyDescent="0.2">
      <c r="A656" s="711"/>
      <c r="B656" s="707"/>
      <c r="C656" s="708"/>
      <c r="D656" s="708"/>
      <c r="E656" s="709"/>
      <c r="F656" s="707"/>
      <c r="G656" s="708"/>
      <c r="H656" s="708"/>
      <c r="I656" s="708"/>
      <c r="J656" s="708"/>
      <c r="K656" s="710"/>
      <c r="L656" s="270"/>
      <c r="M656" s="706" t="str">
        <f t="shared" si="10"/>
        <v/>
      </c>
    </row>
    <row r="657" spans="1:13" ht="14.45" customHeight="1" x14ac:dyDescent="0.2">
      <c r="A657" s="711"/>
      <c r="B657" s="707"/>
      <c r="C657" s="708"/>
      <c r="D657" s="708"/>
      <c r="E657" s="709"/>
      <c r="F657" s="707"/>
      <c r="G657" s="708"/>
      <c r="H657" s="708"/>
      <c r="I657" s="708"/>
      <c r="J657" s="708"/>
      <c r="K657" s="710"/>
      <c r="L657" s="270"/>
      <c r="M657" s="706" t="str">
        <f t="shared" si="10"/>
        <v/>
      </c>
    </row>
    <row r="658" spans="1:13" ht="14.45" customHeight="1" x14ac:dyDescent="0.2">
      <c r="A658" s="711"/>
      <c r="B658" s="707"/>
      <c r="C658" s="708"/>
      <c r="D658" s="708"/>
      <c r="E658" s="709"/>
      <c r="F658" s="707"/>
      <c r="G658" s="708"/>
      <c r="H658" s="708"/>
      <c r="I658" s="708"/>
      <c r="J658" s="708"/>
      <c r="K658" s="710"/>
      <c r="L658" s="270"/>
      <c r="M658" s="706" t="str">
        <f t="shared" si="10"/>
        <v/>
      </c>
    </row>
    <row r="659" spans="1:13" ht="14.45" customHeight="1" x14ac:dyDescent="0.2">
      <c r="A659" s="711"/>
      <c r="B659" s="707"/>
      <c r="C659" s="708"/>
      <c r="D659" s="708"/>
      <c r="E659" s="709"/>
      <c r="F659" s="707"/>
      <c r="G659" s="708"/>
      <c r="H659" s="708"/>
      <c r="I659" s="708"/>
      <c r="J659" s="708"/>
      <c r="K659" s="710"/>
      <c r="L659" s="270"/>
      <c r="M659" s="706" t="str">
        <f t="shared" si="10"/>
        <v/>
      </c>
    </row>
    <row r="660" spans="1:13" ht="14.45" customHeight="1" x14ac:dyDescent="0.2">
      <c r="A660" s="711"/>
      <c r="B660" s="707"/>
      <c r="C660" s="708"/>
      <c r="D660" s="708"/>
      <c r="E660" s="709"/>
      <c r="F660" s="707"/>
      <c r="G660" s="708"/>
      <c r="H660" s="708"/>
      <c r="I660" s="708"/>
      <c r="J660" s="708"/>
      <c r="K660" s="710"/>
      <c r="L660" s="270"/>
      <c r="M660" s="706" t="str">
        <f t="shared" si="10"/>
        <v/>
      </c>
    </row>
    <row r="661" spans="1:13" ht="14.45" customHeight="1" x14ac:dyDescent="0.2">
      <c r="A661" s="711"/>
      <c r="B661" s="707"/>
      <c r="C661" s="708"/>
      <c r="D661" s="708"/>
      <c r="E661" s="709"/>
      <c r="F661" s="707"/>
      <c r="G661" s="708"/>
      <c r="H661" s="708"/>
      <c r="I661" s="708"/>
      <c r="J661" s="708"/>
      <c r="K661" s="710"/>
      <c r="L661" s="270"/>
      <c r="M661" s="706" t="str">
        <f t="shared" si="10"/>
        <v/>
      </c>
    </row>
    <row r="662" spans="1:13" ht="14.45" customHeight="1" x14ac:dyDescent="0.2">
      <c r="A662" s="711"/>
      <c r="B662" s="707"/>
      <c r="C662" s="708"/>
      <c r="D662" s="708"/>
      <c r="E662" s="709"/>
      <c r="F662" s="707"/>
      <c r="G662" s="708"/>
      <c r="H662" s="708"/>
      <c r="I662" s="708"/>
      <c r="J662" s="708"/>
      <c r="K662" s="710"/>
      <c r="L662" s="270"/>
      <c r="M662" s="706" t="str">
        <f t="shared" si="10"/>
        <v/>
      </c>
    </row>
    <row r="663" spans="1:13" ht="14.45" customHeight="1" x14ac:dyDescent="0.2">
      <c r="A663" s="711"/>
      <c r="B663" s="707"/>
      <c r="C663" s="708"/>
      <c r="D663" s="708"/>
      <c r="E663" s="709"/>
      <c r="F663" s="707"/>
      <c r="G663" s="708"/>
      <c r="H663" s="708"/>
      <c r="I663" s="708"/>
      <c r="J663" s="708"/>
      <c r="K663" s="710"/>
      <c r="L663" s="270"/>
      <c r="M663" s="706" t="str">
        <f t="shared" si="10"/>
        <v/>
      </c>
    </row>
    <row r="664" spans="1:13" ht="14.45" customHeight="1" x14ac:dyDescent="0.2">
      <c r="A664" s="711"/>
      <c r="B664" s="707"/>
      <c r="C664" s="708"/>
      <c r="D664" s="708"/>
      <c r="E664" s="709"/>
      <c r="F664" s="707"/>
      <c r="G664" s="708"/>
      <c r="H664" s="708"/>
      <c r="I664" s="708"/>
      <c r="J664" s="708"/>
      <c r="K664" s="710"/>
      <c r="L664" s="270"/>
      <c r="M664" s="706" t="str">
        <f t="shared" si="10"/>
        <v/>
      </c>
    </row>
    <row r="665" spans="1:13" ht="14.45" customHeight="1" x14ac:dyDescent="0.2">
      <c r="A665" s="711"/>
      <c r="B665" s="707"/>
      <c r="C665" s="708"/>
      <c r="D665" s="708"/>
      <c r="E665" s="709"/>
      <c r="F665" s="707"/>
      <c r="G665" s="708"/>
      <c r="H665" s="708"/>
      <c r="I665" s="708"/>
      <c r="J665" s="708"/>
      <c r="K665" s="710"/>
      <c r="L665" s="270"/>
      <c r="M665" s="706" t="str">
        <f t="shared" si="10"/>
        <v/>
      </c>
    </row>
    <row r="666" spans="1:13" ht="14.45" customHeight="1" x14ac:dyDescent="0.2">
      <c r="A666" s="711"/>
      <c r="B666" s="707"/>
      <c r="C666" s="708"/>
      <c r="D666" s="708"/>
      <c r="E666" s="709"/>
      <c r="F666" s="707"/>
      <c r="G666" s="708"/>
      <c r="H666" s="708"/>
      <c r="I666" s="708"/>
      <c r="J666" s="708"/>
      <c r="K666" s="710"/>
      <c r="L666" s="270"/>
      <c r="M666" s="706" t="str">
        <f t="shared" si="10"/>
        <v/>
      </c>
    </row>
    <row r="667" spans="1:13" ht="14.45" customHeight="1" x14ac:dyDescent="0.2">
      <c r="A667" s="711"/>
      <c r="B667" s="707"/>
      <c r="C667" s="708"/>
      <c r="D667" s="708"/>
      <c r="E667" s="709"/>
      <c r="F667" s="707"/>
      <c r="G667" s="708"/>
      <c r="H667" s="708"/>
      <c r="I667" s="708"/>
      <c r="J667" s="708"/>
      <c r="K667" s="710"/>
      <c r="L667" s="270"/>
      <c r="M667" s="706" t="str">
        <f t="shared" si="10"/>
        <v/>
      </c>
    </row>
    <row r="668" spans="1:13" ht="14.45" customHeight="1" x14ac:dyDescent="0.2">
      <c r="A668" s="711"/>
      <c r="B668" s="707"/>
      <c r="C668" s="708"/>
      <c r="D668" s="708"/>
      <c r="E668" s="709"/>
      <c r="F668" s="707"/>
      <c r="G668" s="708"/>
      <c r="H668" s="708"/>
      <c r="I668" s="708"/>
      <c r="J668" s="708"/>
      <c r="K668" s="710"/>
      <c r="L668" s="270"/>
      <c r="M668" s="706" t="str">
        <f t="shared" si="10"/>
        <v/>
      </c>
    </row>
    <row r="669" spans="1:13" ht="14.45" customHeight="1" x14ac:dyDescent="0.2">
      <c r="A669" s="711"/>
      <c r="B669" s="707"/>
      <c r="C669" s="708"/>
      <c r="D669" s="708"/>
      <c r="E669" s="709"/>
      <c r="F669" s="707"/>
      <c r="G669" s="708"/>
      <c r="H669" s="708"/>
      <c r="I669" s="708"/>
      <c r="J669" s="708"/>
      <c r="K669" s="710"/>
      <c r="L669" s="270"/>
      <c r="M669" s="706" t="str">
        <f t="shared" si="10"/>
        <v/>
      </c>
    </row>
    <row r="670" spans="1:13" ht="14.45" customHeight="1" x14ac:dyDescent="0.2">
      <c r="A670" s="711"/>
      <c r="B670" s="707"/>
      <c r="C670" s="708"/>
      <c r="D670" s="708"/>
      <c r="E670" s="709"/>
      <c r="F670" s="707"/>
      <c r="G670" s="708"/>
      <c r="H670" s="708"/>
      <c r="I670" s="708"/>
      <c r="J670" s="708"/>
      <c r="K670" s="710"/>
      <c r="L670" s="270"/>
      <c r="M670" s="706" t="str">
        <f t="shared" si="10"/>
        <v/>
      </c>
    </row>
    <row r="671" spans="1:13" ht="14.45" customHeight="1" x14ac:dyDescent="0.2">
      <c r="A671" s="711"/>
      <c r="B671" s="707"/>
      <c r="C671" s="708"/>
      <c r="D671" s="708"/>
      <c r="E671" s="709"/>
      <c r="F671" s="707"/>
      <c r="G671" s="708"/>
      <c r="H671" s="708"/>
      <c r="I671" s="708"/>
      <c r="J671" s="708"/>
      <c r="K671" s="710"/>
      <c r="L671" s="270"/>
      <c r="M671" s="706" t="str">
        <f t="shared" si="10"/>
        <v/>
      </c>
    </row>
    <row r="672" spans="1:13" ht="14.45" customHeight="1" x14ac:dyDescent="0.2">
      <c r="A672" s="711"/>
      <c r="B672" s="707"/>
      <c r="C672" s="708"/>
      <c r="D672" s="708"/>
      <c r="E672" s="709"/>
      <c r="F672" s="707"/>
      <c r="G672" s="708"/>
      <c r="H672" s="708"/>
      <c r="I672" s="708"/>
      <c r="J672" s="708"/>
      <c r="K672" s="710"/>
      <c r="L672" s="270"/>
      <c r="M672" s="706" t="str">
        <f t="shared" si="10"/>
        <v/>
      </c>
    </row>
    <row r="673" spans="1:13" ht="14.45" customHeight="1" x14ac:dyDescent="0.2">
      <c r="A673" s="711"/>
      <c r="B673" s="707"/>
      <c r="C673" s="708"/>
      <c r="D673" s="708"/>
      <c r="E673" s="709"/>
      <c r="F673" s="707"/>
      <c r="G673" s="708"/>
      <c r="H673" s="708"/>
      <c r="I673" s="708"/>
      <c r="J673" s="708"/>
      <c r="K673" s="710"/>
      <c r="L673" s="270"/>
      <c r="M673" s="706" t="str">
        <f t="shared" si="10"/>
        <v/>
      </c>
    </row>
    <row r="674" spans="1:13" ht="14.45" customHeight="1" x14ac:dyDescent="0.2">
      <c r="A674" s="711"/>
      <c r="B674" s="707"/>
      <c r="C674" s="708"/>
      <c r="D674" s="708"/>
      <c r="E674" s="709"/>
      <c r="F674" s="707"/>
      <c r="G674" s="708"/>
      <c r="H674" s="708"/>
      <c r="I674" s="708"/>
      <c r="J674" s="708"/>
      <c r="K674" s="710"/>
      <c r="L674" s="270"/>
      <c r="M674" s="706" t="str">
        <f t="shared" si="10"/>
        <v/>
      </c>
    </row>
    <row r="675" spans="1:13" ht="14.45" customHeight="1" x14ac:dyDescent="0.2">
      <c r="A675" s="711"/>
      <c r="B675" s="707"/>
      <c r="C675" s="708"/>
      <c r="D675" s="708"/>
      <c r="E675" s="709"/>
      <c r="F675" s="707"/>
      <c r="G675" s="708"/>
      <c r="H675" s="708"/>
      <c r="I675" s="708"/>
      <c r="J675" s="708"/>
      <c r="K675" s="710"/>
      <c r="L675" s="270"/>
      <c r="M675" s="706" t="str">
        <f t="shared" si="10"/>
        <v/>
      </c>
    </row>
    <row r="676" spans="1:13" ht="14.45" customHeight="1" x14ac:dyDescent="0.2">
      <c r="A676" s="711"/>
      <c r="B676" s="707"/>
      <c r="C676" s="708"/>
      <c r="D676" s="708"/>
      <c r="E676" s="709"/>
      <c r="F676" s="707"/>
      <c r="G676" s="708"/>
      <c r="H676" s="708"/>
      <c r="I676" s="708"/>
      <c r="J676" s="708"/>
      <c r="K676" s="710"/>
      <c r="L676" s="270"/>
      <c r="M676" s="706" t="str">
        <f t="shared" si="10"/>
        <v/>
      </c>
    </row>
    <row r="677" spans="1:13" ht="14.45" customHeight="1" x14ac:dyDescent="0.2">
      <c r="A677" s="711"/>
      <c r="B677" s="707"/>
      <c r="C677" s="708"/>
      <c r="D677" s="708"/>
      <c r="E677" s="709"/>
      <c r="F677" s="707"/>
      <c r="G677" s="708"/>
      <c r="H677" s="708"/>
      <c r="I677" s="708"/>
      <c r="J677" s="708"/>
      <c r="K677" s="710"/>
      <c r="L677" s="270"/>
      <c r="M677" s="706" t="str">
        <f t="shared" si="10"/>
        <v/>
      </c>
    </row>
    <row r="678" spans="1:13" ht="14.45" customHeight="1" x14ac:dyDescent="0.2">
      <c r="A678" s="711"/>
      <c r="B678" s="707"/>
      <c r="C678" s="708"/>
      <c r="D678" s="708"/>
      <c r="E678" s="709"/>
      <c r="F678" s="707"/>
      <c r="G678" s="708"/>
      <c r="H678" s="708"/>
      <c r="I678" s="708"/>
      <c r="J678" s="708"/>
      <c r="K678" s="710"/>
      <c r="L678" s="270"/>
      <c r="M678" s="706" t="str">
        <f t="shared" si="10"/>
        <v/>
      </c>
    </row>
    <row r="679" spans="1:13" ht="14.45" customHeight="1" x14ac:dyDescent="0.2">
      <c r="A679" s="711"/>
      <c r="B679" s="707"/>
      <c r="C679" s="708"/>
      <c r="D679" s="708"/>
      <c r="E679" s="709"/>
      <c r="F679" s="707"/>
      <c r="G679" s="708"/>
      <c r="H679" s="708"/>
      <c r="I679" s="708"/>
      <c r="J679" s="708"/>
      <c r="K679" s="710"/>
      <c r="L679" s="270"/>
      <c r="M679" s="706" t="str">
        <f t="shared" si="10"/>
        <v/>
      </c>
    </row>
    <row r="680" spans="1:13" ht="14.45" customHeight="1" x14ac:dyDescent="0.2">
      <c r="A680" s="711"/>
      <c r="B680" s="707"/>
      <c r="C680" s="708"/>
      <c r="D680" s="708"/>
      <c r="E680" s="709"/>
      <c r="F680" s="707"/>
      <c r="G680" s="708"/>
      <c r="H680" s="708"/>
      <c r="I680" s="708"/>
      <c r="J680" s="708"/>
      <c r="K680" s="710"/>
      <c r="L680" s="270"/>
      <c r="M680" s="706" t="str">
        <f t="shared" si="10"/>
        <v/>
      </c>
    </row>
    <row r="681" spans="1:13" ht="14.45" customHeight="1" x14ac:dyDescent="0.2">
      <c r="A681" s="711"/>
      <c r="B681" s="707"/>
      <c r="C681" s="708"/>
      <c r="D681" s="708"/>
      <c r="E681" s="709"/>
      <c r="F681" s="707"/>
      <c r="G681" s="708"/>
      <c r="H681" s="708"/>
      <c r="I681" s="708"/>
      <c r="J681" s="708"/>
      <c r="K681" s="710"/>
      <c r="L681" s="270"/>
      <c r="M681" s="706" t="str">
        <f t="shared" si="10"/>
        <v/>
      </c>
    </row>
    <row r="682" spans="1:13" ht="14.45" customHeight="1" x14ac:dyDescent="0.2">
      <c r="A682" s="711"/>
      <c r="B682" s="707"/>
      <c r="C682" s="708"/>
      <c r="D682" s="708"/>
      <c r="E682" s="709"/>
      <c r="F682" s="707"/>
      <c r="G682" s="708"/>
      <c r="H682" s="708"/>
      <c r="I682" s="708"/>
      <c r="J682" s="708"/>
      <c r="K682" s="710"/>
      <c r="L682" s="270"/>
      <c r="M682" s="706" t="str">
        <f t="shared" si="10"/>
        <v/>
      </c>
    </row>
    <row r="683" spans="1:13" ht="14.45" customHeight="1" x14ac:dyDescent="0.2">
      <c r="A683" s="711"/>
      <c r="B683" s="707"/>
      <c r="C683" s="708"/>
      <c r="D683" s="708"/>
      <c r="E683" s="709"/>
      <c r="F683" s="707"/>
      <c r="G683" s="708"/>
      <c r="H683" s="708"/>
      <c r="I683" s="708"/>
      <c r="J683" s="708"/>
      <c r="K683" s="710"/>
      <c r="L683" s="270"/>
      <c r="M683" s="706" t="str">
        <f t="shared" si="10"/>
        <v/>
      </c>
    </row>
    <row r="684" spans="1:13" ht="14.45" customHeight="1" x14ac:dyDescent="0.2">
      <c r="A684" s="711"/>
      <c r="B684" s="707"/>
      <c r="C684" s="708"/>
      <c r="D684" s="708"/>
      <c r="E684" s="709"/>
      <c r="F684" s="707"/>
      <c r="G684" s="708"/>
      <c r="H684" s="708"/>
      <c r="I684" s="708"/>
      <c r="J684" s="708"/>
      <c r="K684" s="710"/>
      <c r="L684" s="270"/>
      <c r="M684" s="706" t="str">
        <f t="shared" si="10"/>
        <v/>
      </c>
    </row>
    <row r="685" spans="1:13" ht="14.45" customHeight="1" x14ac:dyDescent="0.2">
      <c r="A685" s="711"/>
      <c r="B685" s="707"/>
      <c r="C685" s="708"/>
      <c r="D685" s="708"/>
      <c r="E685" s="709"/>
      <c r="F685" s="707"/>
      <c r="G685" s="708"/>
      <c r="H685" s="708"/>
      <c r="I685" s="708"/>
      <c r="J685" s="708"/>
      <c r="K685" s="710"/>
      <c r="L685" s="270"/>
      <c r="M685" s="706" t="str">
        <f t="shared" si="10"/>
        <v/>
      </c>
    </row>
    <row r="686" spans="1:13" ht="14.45" customHeight="1" x14ac:dyDescent="0.2">
      <c r="A686" s="711"/>
      <c r="B686" s="707"/>
      <c r="C686" s="708"/>
      <c r="D686" s="708"/>
      <c r="E686" s="709"/>
      <c r="F686" s="707"/>
      <c r="G686" s="708"/>
      <c r="H686" s="708"/>
      <c r="I686" s="708"/>
      <c r="J686" s="708"/>
      <c r="K686" s="710"/>
      <c r="L686" s="270"/>
      <c r="M686" s="706" t="str">
        <f t="shared" si="10"/>
        <v/>
      </c>
    </row>
    <row r="687" spans="1:13" ht="14.45" customHeight="1" x14ac:dyDescent="0.2">
      <c r="A687" s="711"/>
      <c r="B687" s="707"/>
      <c r="C687" s="708"/>
      <c r="D687" s="708"/>
      <c r="E687" s="709"/>
      <c r="F687" s="707"/>
      <c r="G687" s="708"/>
      <c r="H687" s="708"/>
      <c r="I687" s="708"/>
      <c r="J687" s="708"/>
      <c r="K687" s="710"/>
      <c r="L687" s="270"/>
      <c r="M687" s="706" t="str">
        <f t="shared" si="10"/>
        <v/>
      </c>
    </row>
    <row r="688" spans="1:13" ht="14.45" customHeight="1" x14ac:dyDescent="0.2">
      <c r="A688" s="711"/>
      <c r="B688" s="707"/>
      <c r="C688" s="708"/>
      <c r="D688" s="708"/>
      <c r="E688" s="709"/>
      <c r="F688" s="707"/>
      <c r="G688" s="708"/>
      <c r="H688" s="708"/>
      <c r="I688" s="708"/>
      <c r="J688" s="708"/>
      <c r="K688" s="710"/>
      <c r="L688" s="270"/>
      <c r="M688" s="706" t="str">
        <f t="shared" si="10"/>
        <v/>
      </c>
    </row>
    <row r="689" spans="1:13" ht="14.45" customHeight="1" x14ac:dyDescent="0.2">
      <c r="A689" s="711"/>
      <c r="B689" s="707"/>
      <c r="C689" s="708"/>
      <c r="D689" s="708"/>
      <c r="E689" s="709"/>
      <c r="F689" s="707"/>
      <c r="G689" s="708"/>
      <c r="H689" s="708"/>
      <c r="I689" s="708"/>
      <c r="J689" s="708"/>
      <c r="K689" s="710"/>
      <c r="L689" s="270"/>
      <c r="M689" s="706" t="str">
        <f t="shared" si="10"/>
        <v/>
      </c>
    </row>
    <row r="690" spans="1:13" ht="14.45" customHeight="1" x14ac:dyDescent="0.2">
      <c r="A690" s="711"/>
      <c r="B690" s="707"/>
      <c r="C690" s="708"/>
      <c r="D690" s="708"/>
      <c r="E690" s="709"/>
      <c r="F690" s="707"/>
      <c r="G690" s="708"/>
      <c r="H690" s="708"/>
      <c r="I690" s="708"/>
      <c r="J690" s="708"/>
      <c r="K690" s="710"/>
      <c r="L690" s="270"/>
      <c r="M690" s="706" t="str">
        <f t="shared" si="10"/>
        <v/>
      </c>
    </row>
    <row r="691" spans="1:13" ht="14.45" customHeight="1" x14ac:dyDescent="0.2">
      <c r="A691" s="711"/>
      <c r="B691" s="707"/>
      <c r="C691" s="708"/>
      <c r="D691" s="708"/>
      <c r="E691" s="709"/>
      <c r="F691" s="707"/>
      <c r="G691" s="708"/>
      <c r="H691" s="708"/>
      <c r="I691" s="708"/>
      <c r="J691" s="708"/>
      <c r="K691" s="710"/>
      <c r="L691" s="270"/>
      <c r="M691" s="706" t="str">
        <f t="shared" si="10"/>
        <v/>
      </c>
    </row>
    <row r="692" spans="1:13" ht="14.45" customHeight="1" x14ac:dyDescent="0.2">
      <c r="A692" s="711"/>
      <c r="B692" s="707"/>
      <c r="C692" s="708"/>
      <c r="D692" s="708"/>
      <c r="E692" s="709"/>
      <c r="F692" s="707"/>
      <c r="G692" s="708"/>
      <c r="H692" s="708"/>
      <c r="I692" s="708"/>
      <c r="J692" s="708"/>
      <c r="K692" s="710"/>
      <c r="L692" s="270"/>
      <c r="M692" s="706" t="str">
        <f t="shared" si="10"/>
        <v/>
      </c>
    </row>
    <row r="693" spans="1:13" ht="14.45" customHeight="1" x14ac:dyDescent="0.2">
      <c r="A693" s="711"/>
      <c r="B693" s="707"/>
      <c r="C693" s="708"/>
      <c r="D693" s="708"/>
      <c r="E693" s="709"/>
      <c r="F693" s="707"/>
      <c r="G693" s="708"/>
      <c r="H693" s="708"/>
      <c r="I693" s="708"/>
      <c r="J693" s="708"/>
      <c r="K693" s="710"/>
      <c r="L693" s="270"/>
      <c r="M693" s="706" t="str">
        <f t="shared" si="10"/>
        <v/>
      </c>
    </row>
    <row r="694" spans="1:13" ht="14.45" customHeight="1" x14ac:dyDescent="0.2">
      <c r="A694" s="711"/>
      <c r="B694" s="707"/>
      <c r="C694" s="708"/>
      <c r="D694" s="708"/>
      <c r="E694" s="709"/>
      <c r="F694" s="707"/>
      <c r="G694" s="708"/>
      <c r="H694" s="708"/>
      <c r="I694" s="708"/>
      <c r="J694" s="708"/>
      <c r="K694" s="710"/>
      <c r="L694" s="270"/>
      <c r="M694" s="706" t="str">
        <f t="shared" si="10"/>
        <v/>
      </c>
    </row>
    <row r="695" spans="1:13" ht="14.45" customHeight="1" x14ac:dyDescent="0.2">
      <c r="A695" s="711"/>
      <c r="B695" s="707"/>
      <c r="C695" s="708"/>
      <c r="D695" s="708"/>
      <c r="E695" s="709"/>
      <c r="F695" s="707"/>
      <c r="G695" s="708"/>
      <c r="H695" s="708"/>
      <c r="I695" s="708"/>
      <c r="J695" s="708"/>
      <c r="K695" s="710"/>
      <c r="L695" s="270"/>
      <c r="M695" s="706" t="str">
        <f t="shared" si="10"/>
        <v/>
      </c>
    </row>
    <row r="696" spans="1:13" ht="14.45" customHeight="1" x14ac:dyDescent="0.2">
      <c r="A696" s="711"/>
      <c r="B696" s="707"/>
      <c r="C696" s="708"/>
      <c r="D696" s="708"/>
      <c r="E696" s="709"/>
      <c r="F696" s="707"/>
      <c r="G696" s="708"/>
      <c r="H696" s="708"/>
      <c r="I696" s="708"/>
      <c r="J696" s="708"/>
      <c r="K696" s="710"/>
      <c r="L696" s="270"/>
      <c r="M696" s="706" t="str">
        <f t="shared" si="10"/>
        <v/>
      </c>
    </row>
    <row r="697" spans="1:13" ht="14.45" customHeight="1" x14ac:dyDescent="0.2">
      <c r="A697" s="711"/>
      <c r="B697" s="707"/>
      <c r="C697" s="708"/>
      <c r="D697" s="708"/>
      <c r="E697" s="709"/>
      <c r="F697" s="707"/>
      <c r="G697" s="708"/>
      <c r="H697" s="708"/>
      <c r="I697" s="708"/>
      <c r="J697" s="708"/>
      <c r="K697" s="710"/>
      <c r="L697" s="270"/>
      <c r="M697" s="706" t="str">
        <f t="shared" si="10"/>
        <v/>
      </c>
    </row>
    <row r="698" spans="1:13" ht="14.45" customHeight="1" x14ac:dyDescent="0.2">
      <c r="A698" s="711"/>
      <c r="B698" s="707"/>
      <c r="C698" s="708"/>
      <c r="D698" s="708"/>
      <c r="E698" s="709"/>
      <c r="F698" s="707"/>
      <c r="G698" s="708"/>
      <c r="H698" s="708"/>
      <c r="I698" s="708"/>
      <c r="J698" s="708"/>
      <c r="K698" s="710"/>
      <c r="L698" s="270"/>
      <c r="M698" s="706" t="str">
        <f t="shared" si="10"/>
        <v/>
      </c>
    </row>
    <row r="699" spans="1:13" ht="14.45" customHeight="1" x14ac:dyDescent="0.2">
      <c r="A699" s="711"/>
      <c r="B699" s="707"/>
      <c r="C699" s="708"/>
      <c r="D699" s="708"/>
      <c r="E699" s="709"/>
      <c r="F699" s="707"/>
      <c r="G699" s="708"/>
      <c r="H699" s="708"/>
      <c r="I699" s="708"/>
      <c r="J699" s="708"/>
      <c r="K699" s="710"/>
      <c r="L699" s="270"/>
      <c r="M699" s="706" t="str">
        <f t="shared" si="10"/>
        <v/>
      </c>
    </row>
    <row r="700" spans="1:13" ht="14.45" customHeight="1" x14ac:dyDescent="0.2">
      <c r="A700" s="711"/>
      <c r="B700" s="707"/>
      <c r="C700" s="708"/>
      <c r="D700" s="708"/>
      <c r="E700" s="709"/>
      <c r="F700" s="707"/>
      <c r="G700" s="708"/>
      <c r="H700" s="708"/>
      <c r="I700" s="708"/>
      <c r="J700" s="708"/>
      <c r="K700" s="710"/>
      <c r="L700" s="270"/>
      <c r="M700" s="706" t="str">
        <f t="shared" si="10"/>
        <v/>
      </c>
    </row>
    <row r="701" spans="1:13" ht="14.45" customHeight="1" x14ac:dyDescent="0.2">
      <c r="A701" s="711"/>
      <c r="B701" s="707"/>
      <c r="C701" s="708"/>
      <c r="D701" s="708"/>
      <c r="E701" s="709"/>
      <c r="F701" s="707"/>
      <c r="G701" s="708"/>
      <c r="H701" s="708"/>
      <c r="I701" s="708"/>
      <c r="J701" s="708"/>
      <c r="K701" s="710"/>
      <c r="L701" s="270"/>
      <c r="M701" s="706" t="str">
        <f t="shared" si="10"/>
        <v/>
      </c>
    </row>
    <row r="702" spans="1:13" ht="14.45" customHeight="1" x14ac:dyDescent="0.2">
      <c r="A702" s="711"/>
      <c r="B702" s="707"/>
      <c r="C702" s="708"/>
      <c r="D702" s="708"/>
      <c r="E702" s="709"/>
      <c r="F702" s="707"/>
      <c r="G702" s="708"/>
      <c r="H702" s="708"/>
      <c r="I702" s="708"/>
      <c r="J702" s="708"/>
      <c r="K702" s="710"/>
      <c r="L702" s="270"/>
      <c r="M702" s="706" t="str">
        <f t="shared" si="10"/>
        <v/>
      </c>
    </row>
    <row r="703" spans="1:13" ht="14.45" customHeight="1" x14ac:dyDescent="0.2">
      <c r="A703" s="711"/>
      <c r="B703" s="707"/>
      <c r="C703" s="708"/>
      <c r="D703" s="708"/>
      <c r="E703" s="709"/>
      <c r="F703" s="707"/>
      <c r="G703" s="708"/>
      <c r="H703" s="708"/>
      <c r="I703" s="708"/>
      <c r="J703" s="708"/>
      <c r="K703" s="710"/>
      <c r="L703" s="270"/>
      <c r="M703" s="706" t="str">
        <f t="shared" si="10"/>
        <v/>
      </c>
    </row>
    <row r="704" spans="1:13" ht="14.45" customHeight="1" x14ac:dyDescent="0.2">
      <c r="A704" s="711"/>
      <c r="B704" s="707"/>
      <c r="C704" s="708"/>
      <c r="D704" s="708"/>
      <c r="E704" s="709"/>
      <c r="F704" s="707"/>
      <c r="G704" s="708"/>
      <c r="H704" s="708"/>
      <c r="I704" s="708"/>
      <c r="J704" s="708"/>
      <c r="K704" s="710"/>
      <c r="L704" s="270"/>
      <c r="M704" s="706" t="str">
        <f t="shared" si="10"/>
        <v/>
      </c>
    </row>
    <row r="705" spans="1:13" ht="14.45" customHeight="1" x14ac:dyDescent="0.2">
      <c r="A705" s="711"/>
      <c r="B705" s="707"/>
      <c r="C705" s="708"/>
      <c r="D705" s="708"/>
      <c r="E705" s="709"/>
      <c r="F705" s="707"/>
      <c r="G705" s="708"/>
      <c r="H705" s="708"/>
      <c r="I705" s="708"/>
      <c r="J705" s="708"/>
      <c r="K705" s="710"/>
      <c r="L705" s="270"/>
      <c r="M705" s="706" t="str">
        <f t="shared" si="10"/>
        <v/>
      </c>
    </row>
    <row r="706" spans="1:13" ht="14.45" customHeight="1" x14ac:dyDescent="0.2">
      <c r="A706" s="711"/>
      <c r="B706" s="707"/>
      <c r="C706" s="708"/>
      <c r="D706" s="708"/>
      <c r="E706" s="709"/>
      <c r="F706" s="707"/>
      <c r="G706" s="708"/>
      <c r="H706" s="708"/>
      <c r="I706" s="708"/>
      <c r="J706" s="708"/>
      <c r="K706" s="710"/>
      <c r="L706" s="270"/>
      <c r="M706" s="706" t="str">
        <f t="shared" si="10"/>
        <v/>
      </c>
    </row>
    <row r="707" spans="1:13" ht="14.45" customHeight="1" x14ac:dyDescent="0.2">
      <c r="A707" s="711"/>
      <c r="B707" s="707"/>
      <c r="C707" s="708"/>
      <c r="D707" s="708"/>
      <c r="E707" s="709"/>
      <c r="F707" s="707"/>
      <c r="G707" s="708"/>
      <c r="H707" s="708"/>
      <c r="I707" s="708"/>
      <c r="J707" s="708"/>
      <c r="K707" s="710"/>
      <c r="L707" s="270"/>
      <c r="M707" s="706" t="str">
        <f t="shared" si="10"/>
        <v/>
      </c>
    </row>
    <row r="708" spans="1:13" ht="14.45" customHeight="1" x14ac:dyDescent="0.2">
      <c r="A708" s="711"/>
      <c r="B708" s="707"/>
      <c r="C708" s="708"/>
      <c r="D708" s="708"/>
      <c r="E708" s="709"/>
      <c r="F708" s="707"/>
      <c r="G708" s="708"/>
      <c r="H708" s="708"/>
      <c r="I708" s="708"/>
      <c r="J708" s="708"/>
      <c r="K708" s="710"/>
      <c r="L708" s="270"/>
      <c r="M708" s="706" t="str">
        <f t="shared" si="10"/>
        <v/>
      </c>
    </row>
    <row r="709" spans="1:13" ht="14.45" customHeight="1" x14ac:dyDescent="0.2">
      <c r="A709" s="711"/>
      <c r="B709" s="707"/>
      <c r="C709" s="708"/>
      <c r="D709" s="708"/>
      <c r="E709" s="709"/>
      <c r="F709" s="707"/>
      <c r="G709" s="708"/>
      <c r="H709" s="708"/>
      <c r="I709" s="708"/>
      <c r="J709" s="708"/>
      <c r="K709" s="710"/>
      <c r="L709" s="270"/>
      <c r="M709" s="706" t="str">
        <f t="shared" si="10"/>
        <v/>
      </c>
    </row>
    <row r="710" spans="1:13" ht="14.45" customHeight="1" x14ac:dyDescent="0.2">
      <c r="A710" s="711"/>
      <c r="B710" s="707"/>
      <c r="C710" s="708"/>
      <c r="D710" s="708"/>
      <c r="E710" s="709"/>
      <c r="F710" s="707"/>
      <c r="G710" s="708"/>
      <c r="H710" s="708"/>
      <c r="I710" s="708"/>
      <c r="J710" s="708"/>
      <c r="K710" s="710"/>
      <c r="L710" s="270"/>
      <c r="M710" s="7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1"/>
      <c r="B711" s="707"/>
      <c r="C711" s="708"/>
      <c r="D711" s="708"/>
      <c r="E711" s="709"/>
      <c r="F711" s="707"/>
      <c r="G711" s="708"/>
      <c r="H711" s="708"/>
      <c r="I711" s="708"/>
      <c r="J711" s="708"/>
      <c r="K711" s="710"/>
      <c r="L711" s="270"/>
      <c r="M711" s="706" t="str">
        <f t="shared" si="11"/>
        <v/>
      </c>
    </row>
    <row r="712" spans="1:13" ht="14.45" customHeight="1" x14ac:dyDescent="0.2">
      <c r="A712" s="711"/>
      <c r="B712" s="707"/>
      <c r="C712" s="708"/>
      <c r="D712" s="708"/>
      <c r="E712" s="709"/>
      <c r="F712" s="707"/>
      <c r="G712" s="708"/>
      <c r="H712" s="708"/>
      <c r="I712" s="708"/>
      <c r="J712" s="708"/>
      <c r="K712" s="710"/>
      <c r="L712" s="270"/>
      <c r="M712" s="706" t="str">
        <f t="shared" si="11"/>
        <v/>
      </c>
    </row>
    <row r="713" spans="1:13" ht="14.45" customHeight="1" x14ac:dyDescent="0.2">
      <c r="A713" s="711"/>
      <c r="B713" s="707"/>
      <c r="C713" s="708"/>
      <c r="D713" s="708"/>
      <c r="E713" s="709"/>
      <c r="F713" s="707"/>
      <c r="G713" s="708"/>
      <c r="H713" s="708"/>
      <c r="I713" s="708"/>
      <c r="J713" s="708"/>
      <c r="K713" s="710"/>
      <c r="L713" s="270"/>
      <c r="M713" s="706" t="str">
        <f t="shared" si="11"/>
        <v/>
      </c>
    </row>
    <row r="714" spans="1:13" ht="14.45" customHeight="1" x14ac:dyDescent="0.2">
      <c r="A714" s="711"/>
      <c r="B714" s="707"/>
      <c r="C714" s="708"/>
      <c r="D714" s="708"/>
      <c r="E714" s="709"/>
      <c r="F714" s="707"/>
      <c r="G714" s="708"/>
      <c r="H714" s="708"/>
      <c r="I714" s="708"/>
      <c r="J714" s="708"/>
      <c r="K714" s="710"/>
      <c r="L714" s="270"/>
      <c r="M714" s="706" t="str">
        <f t="shared" si="11"/>
        <v/>
      </c>
    </row>
    <row r="715" spans="1:13" ht="14.45" customHeight="1" x14ac:dyDescent="0.2">
      <c r="A715" s="711"/>
      <c r="B715" s="707"/>
      <c r="C715" s="708"/>
      <c r="D715" s="708"/>
      <c r="E715" s="709"/>
      <c r="F715" s="707"/>
      <c r="G715" s="708"/>
      <c r="H715" s="708"/>
      <c r="I715" s="708"/>
      <c r="J715" s="708"/>
      <c r="K715" s="710"/>
      <c r="L715" s="270"/>
      <c r="M715" s="706" t="str">
        <f t="shared" si="11"/>
        <v/>
      </c>
    </row>
    <row r="716" spans="1:13" ht="14.45" customHeight="1" x14ac:dyDescent="0.2">
      <c r="A716" s="711"/>
      <c r="B716" s="707"/>
      <c r="C716" s="708"/>
      <c r="D716" s="708"/>
      <c r="E716" s="709"/>
      <c r="F716" s="707"/>
      <c r="G716" s="708"/>
      <c r="H716" s="708"/>
      <c r="I716" s="708"/>
      <c r="J716" s="708"/>
      <c r="K716" s="710"/>
      <c r="L716" s="270"/>
      <c r="M716" s="706" t="str">
        <f t="shared" si="11"/>
        <v/>
      </c>
    </row>
    <row r="717" spans="1:13" ht="14.45" customHeight="1" x14ac:dyDescent="0.2">
      <c r="A717" s="711"/>
      <c r="B717" s="707"/>
      <c r="C717" s="708"/>
      <c r="D717" s="708"/>
      <c r="E717" s="709"/>
      <c r="F717" s="707"/>
      <c r="G717" s="708"/>
      <c r="H717" s="708"/>
      <c r="I717" s="708"/>
      <c r="J717" s="708"/>
      <c r="K717" s="710"/>
      <c r="L717" s="270"/>
      <c r="M717" s="706" t="str">
        <f t="shared" si="11"/>
        <v/>
      </c>
    </row>
    <row r="718" spans="1:13" ht="14.45" customHeight="1" x14ac:dyDescent="0.2">
      <c r="A718" s="711"/>
      <c r="B718" s="707"/>
      <c r="C718" s="708"/>
      <c r="D718" s="708"/>
      <c r="E718" s="709"/>
      <c r="F718" s="707"/>
      <c r="G718" s="708"/>
      <c r="H718" s="708"/>
      <c r="I718" s="708"/>
      <c r="J718" s="708"/>
      <c r="K718" s="710"/>
      <c r="L718" s="270"/>
      <c r="M718" s="706" t="str">
        <f t="shared" si="11"/>
        <v/>
      </c>
    </row>
    <row r="719" spans="1:13" ht="14.45" customHeight="1" x14ac:dyDescent="0.2">
      <c r="A719" s="711"/>
      <c r="B719" s="707"/>
      <c r="C719" s="708"/>
      <c r="D719" s="708"/>
      <c r="E719" s="709"/>
      <c r="F719" s="707"/>
      <c r="G719" s="708"/>
      <c r="H719" s="708"/>
      <c r="I719" s="708"/>
      <c r="J719" s="708"/>
      <c r="K719" s="710"/>
      <c r="L719" s="270"/>
      <c r="M719" s="706" t="str">
        <f t="shared" si="11"/>
        <v/>
      </c>
    </row>
    <row r="720" spans="1:13" ht="14.45" customHeight="1" x14ac:dyDescent="0.2">
      <c r="A720" s="711"/>
      <c r="B720" s="707"/>
      <c r="C720" s="708"/>
      <c r="D720" s="708"/>
      <c r="E720" s="709"/>
      <c r="F720" s="707"/>
      <c r="G720" s="708"/>
      <c r="H720" s="708"/>
      <c r="I720" s="708"/>
      <c r="J720" s="708"/>
      <c r="K720" s="710"/>
      <c r="L720" s="270"/>
      <c r="M720" s="706" t="str">
        <f t="shared" si="11"/>
        <v/>
      </c>
    </row>
    <row r="721" spans="1:13" ht="14.45" customHeight="1" x14ac:dyDescent="0.2">
      <c r="A721" s="711"/>
      <c r="B721" s="707"/>
      <c r="C721" s="708"/>
      <c r="D721" s="708"/>
      <c r="E721" s="709"/>
      <c r="F721" s="707"/>
      <c r="G721" s="708"/>
      <c r="H721" s="708"/>
      <c r="I721" s="708"/>
      <c r="J721" s="708"/>
      <c r="K721" s="710"/>
      <c r="L721" s="270"/>
      <c r="M721" s="706" t="str">
        <f t="shared" si="11"/>
        <v/>
      </c>
    </row>
    <row r="722" spans="1:13" ht="14.45" customHeight="1" x14ac:dyDescent="0.2">
      <c r="A722" s="711"/>
      <c r="B722" s="707"/>
      <c r="C722" s="708"/>
      <c r="D722" s="708"/>
      <c r="E722" s="709"/>
      <c r="F722" s="707"/>
      <c r="G722" s="708"/>
      <c r="H722" s="708"/>
      <c r="I722" s="708"/>
      <c r="J722" s="708"/>
      <c r="K722" s="710"/>
      <c r="L722" s="270"/>
      <c r="M722" s="706" t="str">
        <f t="shared" si="11"/>
        <v/>
      </c>
    </row>
    <row r="723" spans="1:13" ht="14.45" customHeight="1" x14ac:dyDescent="0.2">
      <c r="A723" s="711"/>
      <c r="B723" s="707"/>
      <c r="C723" s="708"/>
      <c r="D723" s="708"/>
      <c r="E723" s="709"/>
      <c r="F723" s="707"/>
      <c r="G723" s="708"/>
      <c r="H723" s="708"/>
      <c r="I723" s="708"/>
      <c r="J723" s="708"/>
      <c r="K723" s="710"/>
      <c r="L723" s="270"/>
      <c r="M723" s="706" t="str">
        <f t="shared" si="11"/>
        <v/>
      </c>
    </row>
    <row r="724" spans="1:13" ht="14.45" customHeight="1" x14ac:dyDescent="0.2">
      <c r="A724" s="711"/>
      <c r="B724" s="707"/>
      <c r="C724" s="708"/>
      <c r="D724" s="708"/>
      <c r="E724" s="709"/>
      <c r="F724" s="707"/>
      <c r="G724" s="708"/>
      <c r="H724" s="708"/>
      <c r="I724" s="708"/>
      <c r="J724" s="708"/>
      <c r="K724" s="710"/>
      <c r="L724" s="270"/>
      <c r="M724" s="706" t="str">
        <f t="shared" si="11"/>
        <v/>
      </c>
    </row>
    <row r="725" spans="1:13" ht="14.45" customHeight="1" x14ac:dyDescent="0.2">
      <c r="A725" s="711"/>
      <c r="B725" s="707"/>
      <c r="C725" s="708"/>
      <c r="D725" s="708"/>
      <c r="E725" s="709"/>
      <c r="F725" s="707"/>
      <c r="G725" s="708"/>
      <c r="H725" s="708"/>
      <c r="I725" s="708"/>
      <c r="J725" s="708"/>
      <c r="K725" s="710"/>
      <c r="L725" s="270"/>
      <c r="M725" s="706" t="str">
        <f t="shared" si="11"/>
        <v/>
      </c>
    </row>
    <row r="726" spans="1:13" ht="14.45" customHeight="1" x14ac:dyDescent="0.2">
      <c r="A726" s="711"/>
      <c r="B726" s="707"/>
      <c r="C726" s="708"/>
      <c r="D726" s="708"/>
      <c r="E726" s="709"/>
      <c r="F726" s="707"/>
      <c r="G726" s="708"/>
      <c r="H726" s="708"/>
      <c r="I726" s="708"/>
      <c r="J726" s="708"/>
      <c r="K726" s="710"/>
      <c r="L726" s="270"/>
      <c r="M726" s="706" t="str">
        <f t="shared" si="11"/>
        <v/>
      </c>
    </row>
    <row r="727" spans="1:13" ht="14.45" customHeight="1" x14ac:dyDescent="0.2">
      <c r="A727" s="711"/>
      <c r="B727" s="707"/>
      <c r="C727" s="708"/>
      <c r="D727" s="708"/>
      <c r="E727" s="709"/>
      <c r="F727" s="707"/>
      <c r="G727" s="708"/>
      <c r="H727" s="708"/>
      <c r="I727" s="708"/>
      <c r="J727" s="708"/>
      <c r="K727" s="710"/>
      <c r="L727" s="270"/>
      <c r="M727" s="706" t="str">
        <f t="shared" si="11"/>
        <v/>
      </c>
    </row>
    <row r="728" spans="1:13" ht="14.45" customHeight="1" x14ac:dyDescent="0.2">
      <c r="A728" s="711"/>
      <c r="B728" s="707"/>
      <c r="C728" s="708"/>
      <c r="D728" s="708"/>
      <c r="E728" s="709"/>
      <c r="F728" s="707"/>
      <c r="G728" s="708"/>
      <c r="H728" s="708"/>
      <c r="I728" s="708"/>
      <c r="J728" s="708"/>
      <c r="K728" s="710"/>
      <c r="L728" s="270"/>
      <c r="M728" s="706" t="str">
        <f t="shared" si="11"/>
        <v/>
      </c>
    </row>
    <row r="729" spans="1:13" ht="14.45" customHeight="1" x14ac:dyDescent="0.2">
      <c r="A729" s="711"/>
      <c r="B729" s="707"/>
      <c r="C729" s="708"/>
      <c r="D729" s="708"/>
      <c r="E729" s="709"/>
      <c r="F729" s="707"/>
      <c r="G729" s="708"/>
      <c r="H729" s="708"/>
      <c r="I729" s="708"/>
      <c r="J729" s="708"/>
      <c r="K729" s="710"/>
      <c r="L729" s="270"/>
      <c r="M729" s="706" t="str">
        <f t="shared" si="11"/>
        <v/>
      </c>
    </row>
    <row r="730" spans="1:13" ht="14.45" customHeight="1" x14ac:dyDescent="0.2">
      <c r="A730" s="711"/>
      <c r="B730" s="707"/>
      <c r="C730" s="708"/>
      <c r="D730" s="708"/>
      <c r="E730" s="709"/>
      <c r="F730" s="707"/>
      <c r="G730" s="708"/>
      <c r="H730" s="708"/>
      <c r="I730" s="708"/>
      <c r="J730" s="708"/>
      <c r="K730" s="710"/>
      <c r="L730" s="270"/>
      <c r="M730" s="706" t="str">
        <f t="shared" si="11"/>
        <v/>
      </c>
    </row>
    <row r="731" spans="1:13" ht="14.45" customHeight="1" x14ac:dyDescent="0.2">
      <c r="A731" s="711"/>
      <c r="B731" s="707"/>
      <c r="C731" s="708"/>
      <c r="D731" s="708"/>
      <c r="E731" s="709"/>
      <c r="F731" s="707"/>
      <c r="G731" s="708"/>
      <c r="H731" s="708"/>
      <c r="I731" s="708"/>
      <c r="J731" s="708"/>
      <c r="K731" s="710"/>
      <c r="L731" s="270"/>
      <c r="M731" s="706" t="str">
        <f t="shared" si="11"/>
        <v/>
      </c>
    </row>
    <row r="732" spans="1:13" ht="14.45" customHeight="1" x14ac:dyDescent="0.2">
      <c r="A732" s="711"/>
      <c r="B732" s="707"/>
      <c r="C732" s="708"/>
      <c r="D732" s="708"/>
      <c r="E732" s="709"/>
      <c r="F732" s="707"/>
      <c r="G732" s="708"/>
      <c r="H732" s="708"/>
      <c r="I732" s="708"/>
      <c r="J732" s="708"/>
      <c r="K732" s="710"/>
      <c r="L732" s="270"/>
      <c r="M732" s="706" t="str">
        <f t="shared" si="11"/>
        <v/>
      </c>
    </row>
    <row r="733" spans="1:13" ht="14.45" customHeight="1" x14ac:dyDescent="0.2">
      <c r="A733" s="711"/>
      <c r="B733" s="707"/>
      <c r="C733" s="708"/>
      <c r="D733" s="708"/>
      <c r="E733" s="709"/>
      <c r="F733" s="707"/>
      <c r="G733" s="708"/>
      <c r="H733" s="708"/>
      <c r="I733" s="708"/>
      <c r="J733" s="708"/>
      <c r="K733" s="710"/>
      <c r="L733" s="270"/>
      <c r="M733" s="706" t="str">
        <f t="shared" si="11"/>
        <v/>
      </c>
    </row>
    <row r="734" spans="1:13" ht="14.45" customHeight="1" x14ac:dyDescent="0.2">
      <c r="A734" s="711"/>
      <c r="B734" s="707"/>
      <c r="C734" s="708"/>
      <c r="D734" s="708"/>
      <c r="E734" s="709"/>
      <c r="F734" s="707"/>
      <c r="G734" s="708"/>
      <c r="H734" s="708"/>
      <c r="I734" s="708"/>
      <c r="J734" s="708"/>
      <c r="K734" s="710"/>
      <c r="L734" s="270"/>
      <c r="M734" s="706" t="str">
        <f t="shared" si="11"/>
        <v/>
      </c>
    </row>
    <row r="735" spans="1:13" ht="14.45" customHeight="1" x14ac:dyDescent="0.2">
      <c r="A735" s="711"/>
      <c r="B735" s="707"/>
      <c r="C735" s="708"/>
      <c r="D735" s="708"/>
      <c r="E735" s="709"/>
      <c r="F735" s="707"/>
      <c r="G735" s="708"/>
      <c r="H735" s="708"/>
      <c r="I735" s="708"/>
      <c r="J735" s="708"/>
      <c r="K735" s="710"/>
      <c r="L735" s="270"/>
      <c r="M735" s="706" t="str">
        <f t="shared" si="11"/>
        <v/>
      </c>
    </row>
    <row r="736" spans="1:13" ht="14.45" customHeight="1" x14ac:dyDescent="0.2">
      <c r="A736" s="711"/>
      <c r="B736" s="707"/>
      <c r="C736" s="708"/>
      <c r="D736" s="708"/>
      <c r="E736" s="709"/>
      <c r="F736" s="707"/>
      <c r="G736" s="708"/>
      <c r="H736" s="708"/>
      <c r="I736" s="708"/>
      <c r="J736" s="708"/>
      <c r="K736" s="710"/>
      <c r="L736" s="270"/>
      <c r="M736" s="706" t="str">
        <f t="shared" si="11"/>
        <v/>
      </c>
    </row>
    <row r="737" spans="1:13" ht="14.45" customHeight="1" x14ac:dyDescent="0.2">
      <c r="A737" s="711"/>
      <c r="B737" s="707"/>
      <c r="C737" s="708"/>
      <c r="D737" s="708"/>
      <c r="E737" s="709"/>
      <c r="F737" s="707"/>
      <c r="G737" s="708"/>
      <c r="H737" s="708"/>
      <c r="I737" s="708"/>
      <c r="J737" s="708"/>
      <c r="K737" s="710"/>
      <c r="L737" s="270"/>
      <c r="M737" s="706" t="str">
        <f t="shared" si="11"/>
        <v/>
      </c>
    </row>
    <row r="738" spans="1:13" ht="14.45" customHeight="1" x14ac:dyDescent="0.2">
      <c r="A738" s="711"/>
      <c r="B738" s="707"/>
      <c r="C738" s="708"/>
      <c r="D738" s="708"/>
      <c r="E738" s="709"/>
      <c r="F738" s="707"/>
      <c r="G738" s="708"/>
      <c r="H738" s="708"/>
      <c r="I738" s="708"/>
      <c r="J738" s="708"/>
      <c r="K738" s="710"/>
      <c r="L738" s="270"/>
      <c r="M738" s="706" t="str">
        <f t="shared" si="11"/>
        <v/>
      </c>
    </row>
    <row r="739" spans="1:13" ht="14.45" customHeight="1" x14ac:dyDescent="0.2">
      <c r="A739" s="711"/>
      <c r="B739" s="707"/>
      <c r="C739" s="708"/>
      <c r="D739" s="708"/>
      <c r="E739" s="709"/>
      <c r="F739" s="707"/>
      <c r="G739" s="708"/>
      <c r="H739" s="708"/>
      <c r="I739" s="708"/>
      <c r="J739" s="708"/>
      <c r="K739" s="710"/>
      <c r="L739" s="270"/>
      <c r="M739" s="706" t="str">
        <f t="shared" si="11"/>
        <v/>
      </c>
    </row>
    <row r="740" spans="1:13" ht="14.45" customHeight="1" x14ac:dyDescent="0.2">
      <c r="A740" s="711"/>
      <c r="B740" s="707"/>
      <c r="C740" s="708"/>
      <c r="D740" s="708"/>
      <c r="E740" s="709"/>
      <c r="F740" s="707"/>
      <c r="G740" s="708"/>
      <c r="H740" s="708"/>
      <c r="I740" s="708"/>
      <c r="J740" s="708"/>
      <c r="K740" s="710"/>
      <c r="L740" s="270"/>
      <c r="M740" s="706" t="str">
        <f t="shared" si="11"/>
        <v/>
      </c>
    </row>
    <row r="741" spans="1:13" ht="14.45" customHeight="1" x14ac:dyDescent="0.2">
      <c r="A741" s="711"/>
      <c r="B741" s="707"/>
      <c r="C741" s="708"/>
      <c r="D741" s="708"/>
      <c r="E741" s="709"/>
      <c r="F741" s="707"/>
      <c r="G741" s="708"/>
      <c r="H741" s="708"/>
      <c r="I741" s="708"/>
      <c r="J741" s="708"/>
      <c r="K741" s="710"/>
      <c r="L741" s="270"/>
      <c r="M741" s="706" t="str">
        <f t="shared" si="11"/>
        <v/>
      </c>
    </row>
    <row r="742" spans="1:13" ht="14.45" customHeight="1" x14ac:dyDescent="0.2">
      <c r="A742" s="711"/>
      <c r="B742" s="707"/>
      <c r="C742" s="708"/>
      <c r="D742" s="708"/>
      <c r="E742" s="709"/>
      <c r="F742" s="707"/>
      <c r="G742" s="708"/>
      <c r="H742" s="708"/>
      <c r="I742" s="708"/>
      <c r="J742" s="708"/>
      <c r="K742" s="710"/>
      <c r="L742" s="270"/>
      <c r="M742" s="706" t="str">
        <f t="shared" si="11"/>
        <v/>
      </c>
    </row>
    <row r="743" spans="1:13" ht="14.45" customHeight="1" x14ac:dyDescent="0.2">
      <c r="A743" s="711"/>
      <c r="B743" s="707"/>
      <c r="C743" s="708"/>
      <c r="D743" s="708"/>
      <c r="E743" s="709"/>
      <c r="F743" s="707"/>
      <c r="G743" s="708"/>
      <c r="H743" s="708"/>
      <c r="I743" s="708"/>
      <c r="J743" s="708"/>
      <c r="K743" s="710"/>
      <c r="L743" s="270"/>
      <c r="M743" s="706" t="str">
        <f t="shared" si="11"/>
        <v/>
      </c>
    </row>
    <row r="744" spans="1:13" ht="14.45" customHeight="1" x14ac:dyDescent="0.2">
      <c r="A744" s="711"/>
      <c r="B744" s="707"/>
      <c r="C744" s="708"/>
      <c r="D744" s="708"/>
      <c r="E744" s="709"/>
      <c r="F744" s="707"/>
      <c r="G744" s="708"/>
      <c r="H744" s="708"/>
      <c r="I744" s="708"/>
      <c r="J744" s="708"/>
      <c r="K744" s="710"/>
      <c r="L744" s="270"/>
      <c r="M744" s="706" t="str">
        <f t="shared" si="11"/>
        <v/>
      </c>
    </row>
    <row r="745" spans="1:13" ht="14.45" customHeight="1" x14ac:dyDescent="0.2">
      <c r="A745" s="711"/>
      <c r="B745" s="707"/>
      <c r="C745" s="708"/>
      <c r="D745" s="708"/>
      <c r="E745" s="709"/>
      <c r="F745" s="707"/>
      <c r="G745" s="708"/>
      <c r="H745" s="708"/>
      <c r="I745" s="708"/>
      <c r="J745" s="708"/>
      <c r="K745" s="710"/>
      <c r="L745" s="270"/>
      <c r="M745" s="706" t="str">
        <f t="shared" si="11"/>
        <v/>
      </c>
    </row>
    <row r="746" spans="1:13" ht="14.45" customHeight="1" x14ac:dyDescent="0.2">
      <c r="A746" s="711"/>
      <c r="B746" s="707"/>
      <c r="C746" s="708"/>
      <c r="D746" s="708"/>
      <c r="E746" s="709"/>
      <c r="F746" s="707"/>
      <c r="G746" s="708"/>
      <c r="H746" s="708"/>
      <c r="I746" s="708"/>
      <c r="J746" s="708"/>
      <c r="K746" s="710"/>
      <c r="L746" s="270"/>
      <c r="M746" s="706" t="str">
        <f t="shared" si="11"/>
        <v/>
      </c>
    </row>
    <row r="747" spans="1:13" ht="14.45" customHeight="1" x14ac:dyDescent="0.2">
      <c r="A747" s="711"/>
      <c r="B747" s="707"/>
      <c r="C747" s="708"/>
      <c r="D747" s="708"/>
      <c r="E747" s="709"/>
      <c r="F747" s="707"/>
      <c r="G747" s="708"/>
      <c r="H747" s="708"/>
      <c r="I747" s="708"/>
      <c r="J747" s="708"/>
      <c r="K747" s="710"/>
      <c r="L747" s="270"/>
      <c r="M747" s="706" t="str">
        <f t="shared" si="11"/>
        <v/>
      </c>
    </row>
    <row r="748" spans="1:13" ht="14.45" customHeight="1" x14ac:dyDescent="0.2">
      <c r="A748" s="711"/>
      <c r="B748" s="707"/>
      <c r="C748" s="708"/>
      <c r="D748" s="708"/>
      <c r="E748" s="709"/>
      <c r="F748" s="707"/>
      <c r="G748" s="708"/>
      <c r="H748" s="708"/>
      <c r="I748" s="708"/>
      <c r="J748" s="708"/>
      <c r="K748" s="710"/>
      <c r="L748" s="270"/>
      <c r="M748" s="706" t="str">
        <f t="shared" si="11"/>
        <v/>
      </c>
    </row>
    <row r="749" spans="1:13" ht="14.45" customHeight="1" x14ac:dyDescent="0.2">
      <c r="A749" s="711"/>
      <c r="B749" s="707"/>
      <c r="C749" s="708"/>
      <c r="D749" s="708"/>
      <c r="E749" s="709"/>
      <c r="F749" s="707"/>
      <c r="G749" s="708"/>
      <c r="H749" s="708"/>
      <c r="I749" s="708"/>
      <c r="J749" s="708"/>
      <c r="K749" s="710"/>
      <c r="L749" s="270"/>
      <c r="M749" s="706" t="str">
        <f t="shared" si="11"/>
        <v/>
      </c>
    </row>
    <row r="750" spans="1:13" ht="14.45" customHeight="1" x14ac:dyDescent="0.2">
      <c r="A750" s="711"/>
      <c r="B750" s="707"/>
      <c r="C750" s="708"/>
      <c r="D750" s="708"/>
      <c r="E750" s="709"/>
      <c r="F750" s="707"/>
      <c r="G750" s="708"/>
      <c r="H750" s="708"/>
      <c r="I750" s="708"/>
      <c r="J750" s="708"/>
      <c r="K750" s="710"/>
      <c r="L750" s="270"/>
      <c r="M750" s="706" t="str">
        <f t="shared" si="11"/>
        <v/>
      </c>
    </row>
    <row r="751" spans="1:13" ht="14.45" customHeight="1" x14ac:dyDescent="0.2">
      <c r="A751" s="711"/>
      <c r="B751" s="707"/>
      <c r="C751" s="708"/>
      <c r="D751" s="708"/>
      <c r="E751" s="709"/>
      <c r="F751" s="707"/>
      <c r="G751" s="708"/>
      <c r="H751" s="708"/>
      <c r="I751" s="708"/>
      <c r="J751" s="708"/>
      <c r="K751" s="710"/>
      <c r="L751" s="270"/>
      <c r="M751" s="706" t="str">
        <f t="shared" si="11"/>
        <v/>
      </c>
    </row>
    <row r="752" spans="1:13" ht="14.45" customHeight="1" x14ac:dyDescent="0.2">
      <c r="A752" s="711"/>
      <c r="B752" s="707"/>
      <c r="C752" s="708"/>
      <c r="D752" s="708"/>
      <c r="E752" s="709"/>
      <c r="F752" s="707"/>
      <c r="G752" s="708"/>
      <c r="H752" s="708"/>
      <c r="I752" s="708"/>
      <c r="J752" s="708"/>
      <c r="K752" s="710"/>
      <c r="L752" s="270"/>
      <c r="M752" s="706" t="str">
        <f t="shared" si="11"/>
        <v/>
      </c>
    </row>
    <row r="753" spans="1:13" ht="14.45" customHeight="1" x14ac:dyDescent="0.2">
      <c r="A753" s="711"/>
      <c r="B753" s="707"/>
      <c r="C753" s="708"/>
      <c r="D753" s="708"/>
      <c r="E753" s="709"/>
      <c r="F753" s="707"/>
      <c r="G753" s="708"/>
      <c r="H753" s="708"/>
      <c r="I753" s="708"/>
      <c r="J753" s="708"/>
      <c r="K753" s="710"/>
      <c r="L753" s="270"/>
      <c r="M753" s="706" t="str">
        <f t="shared" si="11"/>
        <v/>
      </c>
    </row>
    <row r="754" spans="1:13" ht="14.45" customHeight="1" x14ac:dyDescent="0.2">
      <c r="A754" s="711"/>
      <c r="B754" s="707"/>
      <c r="C754" s="708"/>
      <c r="D754" s="708"/>
      <c r="E754" s="709"/>
      <c r="F754" s="707"/>
      <c r="G754" s="708"/>
      <c r="H754" s="708"/>
      <c r="I754" s="708"/>
      <c r="J754" s="708"/>
      <c r="K754" s="710"/>
      <c r="L754" s="270"/>
      <c r="M754" s="706" t="str">
        <f t="shared" si="11"/>
        <v/>
      </c>
    </row>
    <row r="755" spans="1:13" ht="14.45" customHeight="1" x14ac:dyDescent="0.2">
      <c r="A755" s="711"/>
      <c r="B755" s="707"/>
      <c r="C755" s="708"/>
      <c r="D755" s="708"/>
      <c r="E755" s="709"/>
      <c r="F755" s="707"/>
      <c r="G755" s="708"/>
      <c r="H755" s="708"/>
      <c r="I755" s="708"/>
      <c r="J755" s="708"/>
      <c r="K755" s="710"/>
      <c r="L755" s="270"/>
      <c r="M755" s="706" t="str">
        <f t="shared" si="11"/>
        <v/>
      </c>
    </row>
    <row r="756" spans="1:13" ht="14.45" customHeight="1" x14ac:dyDescent="0.2">
      <c r="A756" s="711"/>
      <c r="B756" s="707"/>
      <c r="C756" s="708"/>
      <c r="D756" s="708"/>
      <c r="E756" s="709"/>
      <c r="F756" s="707"/>
      <c r="G756" s="708"/>
      <c r="H756" s="708"/>
      <c r="I756" s="708"/>
      <c r="J756" s="708"/>
      <c r="K756" s="710"/>
      <c r="L756" s="270"/>
      <c r="M756" s="706" t="str">
        <f t="shared" si="11"/>
        <v/>
      </c>
    </row>
    <row r="757" spans="1:13" ht="14.45" customHeight="1" x14ac:dyDescent="0.2">
      <c r="A757" s="711"/>
      <c r="B757" s="707"/>
      <c r="C757" s="708"/>
      <c r="D757" s="708"/>
      <c r="E757" s="709"/>
      <c r="F757" s="707"/>
      <c r="G757" s="708"/>
      <c r="H757" s="708"/>
      <c r="I757" s="708"/>
      <c r="J757" s="708"/>
      <c r="K757" s="710"/>
      <c r="L757" s="270"/>
      <c r="M757" s="706" t="str">
        <f t="shared" si="11"/>
        <v/>
      </c>
    </row>
    <row r="758" spans="1:13" ht="14.45" customHeight="1" x14ac:dyDescent="0.2">
      <c r="A758" s="711"/>
      <c r="B758" s="707"/>
      <c r="C758" s="708"/>
      <c r="D758" s="708"/>
      <c r="E758" s="709"/>
      <c r="F758" s="707"/>
      <c r="G758" s="708"/>
      <c r="H758" s="708"/>
      <c r="I758" s="708"/>
      <c r="J758" s="708"/>
      <c r="K758" s="710"/>
      <c r="L758" s="270"/>
      <c r="M758" s="706" t="str">
        <f t="shared" si="11"/>
        <v/>
      </c>
    </row>
    <row r="759" spans="1:13" ht="14.45" customHeight="1" x14ac:dyDescent="0.2">
      <c r="A759" s="711"/>
      <c r="B759" s="707"/>
      <c r="C759" s="708"/>
      <c r="D759" s="708"/>
      <c r="E759" s="709"/>
      <c r="F759" s="707"/>
      <c r="G759" s="708"/>
      <c r="H759" s="708"/>
      <c r="I759" s="708"/>
      <c r="J759" s="708"/>
      <c r="K759" s="710"/>
      <c r="L759" s="270"/>
      <c r="M759" s="706" t="str">
        <f t="shared" si="11"/>
        <v/>
      </c>
    </row>
    <row r="760" spans="1:13" ht="14.45" customHeight="1" x14ac:dyDescent="0.2">
      <c r="A760" s="711"/>
      <c r="B760" s="707"/>
      <c r="C760" s="708"/>
      <c r="D760" s="708"/>
      <c r="E760" s="709"/>
      <c r="F760" s="707"/>
      <c r="G760" s="708"/>
      <c r="H760" s="708"/>
      <c r="I760" s="708"/>
      <c r="J760" s="708"/>
      <c r="K760" s="710"/>
      <c r="L760" s="270"/>
      <c r="M760" s="706" t="str">
        <f t="shared" si="11"/>
        <v/>
      </c>
    </row>
    <row r="761" spans="1:13" ht="14.45" customHeight="1" x14ac:dyDescent="0.2">
      <c r="A761" s="711"/>
      <c r="B761" s="707"/>
      <c r="C761" s="708"/>
      <c r="D761" s="708"/>
      <c r="E761" s="709"/>
      <c r="F761" s="707"/>
      <c r="G761" s="708"/>
      <c r="H761" s="708"/>
      <c r="I761" s="708"/>
      <c r="J761" s="708"/>
      <c r="K761" s="710"/>
      <c r="L761" s="270"/>
      <c r="M761" s="706" t="str">
        <f t="shared" si="11"/>
        <v/>
      </c>
    </row>
    <row r="762" spans="1:13" ht="14.45" customHeight="1" x14ac:dyDescent="0.2">
      <c r="A762" s="711"/>
      <c r="B762" s="707"/>
      <c r="C762" s="708"/>
      <c r="D762" s="708"/>
      <c r="E762" s="709"/>
      <c r="F762" s="707"/>
      <c r="G762" s="708"/>
      <c r="H762" s="708"/>
      <c r="I762" s="708"/>
      <c r="J762" s="708"/>
      <c r="K762" s="710"/>
      <c r="L762" s="270"/>
      <c r="M762" s="706" t="str">
        <f t="shared" si="11"/>
        <v/>
      </c>
    </row>
    <row r="763" spans="1:13" ht="14.45" customHeight="1" x14ac:dyDescent="0.2">
      <c r="A763" s="711"/>
      <c r="B763" s="707"/>
      <c r="C763" s="708"/>
      <c r="D763" s="708"/>
      <c r="E763" s="709"/>
      <c r="F763" s="707"/>
      <c r="G763" s="708"/>
      <c r="H763" s="708"/>
      <c r="I763" s="708"/>
      <c r="J763" s="708"/>
      <c r="K763" s="710"/>
      <c r="L763" s="270"/>
      <c r="M763" s="706" t="str">
        <f t="shared" si="11"/>
        <v/>
      </c>
    </row>
    <row r="764" spans="1:13" ht="14.45" customHeight="1" x14ac:dyDescent="0.2">
      <c r="A764" s="711"/>
      <c r="B764" s="707"/>
      <c r="C764" s="708"/>
      <c r="D764" s="708"/>
      <c r="E764" s="709"/>
      <c r="F764" s="707"/>
      <c r="G764" s="708"/>
      <c r="H764" s="708"/>
      <c r="I764" s="708"/>
      <c r="J764" s="708"/>
      <c r="K764" s="710"/>
      <c r="L764" s="270"/>
      <c r="M764" s="706" t="str">
        <f t="shared" si="11"/>
        <v/>
      </c>
    </row>
    <row r="765" spans="1:13" ht="14.45" customHeight="1" x14ac:dyDescent="0.2">
      <c r="A765" s="711"/>
      <c r="B765" s="707"/>
      <c r="C765" s="708"/>
      <c r="D765" s="708"/>
      <c r="E765" s="709"/>
      <c r="F765" s="707"/>
      <c r="G765" s="708"/>
      <c r="H765" s="708"/>
      <c r="I765" s="708"/>
      <c r="J765" s="708"/>
      <c r="K765" s="710"/>
      <c r="L765" s="270"/>
      <c r="M765" s="706" t="str">
        <f t="shared" si="11"/>
        <v/>
      </c>
    </row>
    <row r="766" spans="1:13" ht="14.45" customHeight="1" x14ac:dyDescent="0.2">
      <c r="A766" s="711"/>
      <c r="B766" s="707"/>
      <c r="C766" s="708"/>
      <c r="D766" s="708"/>
      <c r="E766" s="709"/>
      <c r="F766" s="707"/>
      <c r="G766" s="708"/>
      <c r="H766" s="708"/>
      <c r="I766" s="708"/>
      <c r="J766" s="708"/>
      <c r="K766" s="710"/>
      <c r="L766" s="270"/>
      <c r="M766" s="706" t="str">
        <f t="shared" si="11"/>
        <v/>
      </c>
    </row>
    <row r="767" spans="1:13" ht="14.45" customHeight="1" x14ac:dyDescent="0.2">
      <c r="A767" s="711"/>
      <c r="B767" s="707"/>
      <c r="C767" s="708"/>
      <c r="D767" s="708"/>
      <c r="E767" s="709"/>
      <c r="F767" s="707"/>
      <c r="G767" s="708"/>
      <c r="H767" s="708"/>
      <c r="I767" s="708"/>
      <c r="J767" s="708"/>
      <c r="K767" s="710"/>
      <c r="L767" s="270"/>
      <c r="M767" s="706" t="str">
        <f t="shared" si="11"/>
        <v/>
      </c>
    </row>
    <row r="768" spans="1:13" ht="14.45" customHeight="1" x14ac:dyDescent="0.2">
      <c r="A768" s="711"/>
      <c r="B768" s="707"/>
      <c r="C768" s="708"/>
      <c r="D768" s="708"/>
      <c r="E768" s="709"/>
      <c r="F768" s="707"/>
      <c r="G768" s="708"/>
      <c r="H768" s="708"/>
      <c r="I768" s="708"/>
      <c r="J768" s="708"/>
      <c r="K768" s="710"/>
      <c r="L768" s="270"/>
      <c r="M768" s="706" t="str">
        <f t="shared" si="11"/>
        <v/>
      </c>
    </row>
    <row r="769" spans="1:13" ht="14.45" customHeight="1" x14ac:dyDescent="0.2">
      <c r="A769" s="711"/>
      <c r="B769" s="707"/>
      <c r="C769" s="708"/>
      <c r="D769" s="708"/>
      <c r="E769" s="709"/>
      <c r="F769" s="707"/>
      <c r="G769" s="708"/>
      <c r="H769" s="708"/>
      <c r="I769" s="708"/>
      <c r="J769" s="708"/>
      <c r="K769" s="710"/>
      <c r="L769" s="270"/>
      <c r="M769" s="706" t="str">
        <f t="shared" si="11"/>
        <v/>
      </c>
    </row>
    <row r="770" spans="1:13" ht="14.45" customHeight="1" x14ac:dyDescent="0.2">
      <c r="A770" s="711"/>
      <c r="B770" s="707"/>
      <c r="C770" s="708"/>
      <c r="D770" s="708"/>
      <c r="E770" s="709"/>
      <c r="F770" s="707"/>
      <c r="G770" s="708"/>
      <c r="H770" s="708"/>
      <c r="I770" s="708"/>
      <c r="J770" s="708"/>
      <c r="K770" s="710"/>
      <c r="L770" s="270"/>
      <c r="M770" s="706" t="str">
        <f t="shared" si="11"/>
        <v/>
      </c>
    </row>
    <row r="771" spans="1:13" ht="14.45" customHeight="1" x14ac:dyDescent="0.2">
      <c r="A771" s="711"/>
      <c r="B771" s="707"/>
      <c r="C771" s="708"/>
      <c r="D771" s="708"/>
      <c r="E771" s="709"/>
      <c r="F771" s="707"/>
      <c r="G771" s="708"/>
      <c r="H771" s="708"/>
      <c r="I771" s="708"/>
      <c r="J771" s="708"/>
      <c r="K771" s="710"/>
      <c r="L771" s="270"/>
      <c r="M771" s="706" t="str">
        <f t="shared" si="11"/>
        <v/>
      </c>
    </row>
    <row r="772" spans="1:13" ht="14.45" customHeight="1" x14ac:dyDescent="0.2">
      <c r="A772" s="711"/>
      <c r="B772" s="707"/>
      <c r="C772" s="708"/>
      <c r="D772" s="708"/>
      <c r="E772" s="709"/>
      <c r="F772" s="707"/>
      <c r="G772" s="708"/>
      <c r="H772" s="708"/>
      <c r="I772" s="708"/>
      <c r="J772" s="708"/>
      <c r="K772" s="710"/>
      <c r="L772" s="270"/>
      <c r="M772" s="706" t="str">
        <f t="shared" si="11"/>
        <v/>
      </c>
    </row>
    <row r="773" spans="1:13" ht="14.45" customHeight="1" x14ac:dyDescent="0.2">
      <c r="A773" s="711"/>
      <c r="B773" s="707"/>
      <c r="C773" s="708"/>
      <c r="D773" s="708"/>
      <c r="E773" s="709"/>
      <c r="F773" s="707"/>
      <c r="G773" s="708"/>
      <c r="H773" s="708"/>
      <c r="I773" s="708"/>
      <c r="J773" s="708"/>
      <c r="K773" s="710"/>
      <c r="L773" s="270"/>
      <c r="M773" s="706" t="str">
        <f t="shared" si="11"/>
        <v/>
      </c>
    </row>
    <row r="774" spans="1:13" ht="14.45" customHeight="1" x14ac:dyDescent="0.2">
      <c r="A774" s="711"/>
      <c r="B774" s="707"/>
      <c r="C774" s="708"/>
      <c r="D774" s="708"/>
      <c r="E774" s="709"/>
      <c r="F774" s="707"/>
      <c r="G774" s="708"/>
      <c r="H774" s="708"/>
      <c r="I774" s="708"/>
      <c r="J774" s="708"/>
      <c r="K774" s="710"/>
      <c r="L774" s="270"/>
      <c r="M774" s="7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1"/>
      <c r="B775" s="707"/>
      <c r="C775" s="708"/>
      <c r="D775" s="708"/>
      <c r="E775" s="709"/>
      <c r="F775" s="707"/>
      <c r="G775" s="708"/>
      <c r="H775" s="708"/>
      <c r="I775" s="708"/>
      <c r="J775" s="708"/>
      <c r="K775" s="710"/>
      <c r="L775" s="270"/>
      <c r="M775" s="706" t="str">
        <f t="shared" si="12"/>
        <v/>
      </c>
    </row>
    <row r="776" spans="1:13" ht="14.45" customHeight="1" x14ac:dyDescent="0.2">
      <c r="A776" s="711"/>
      <c r="B776" s="707"/>
      <c r="C776" s="708"/>
      <c r="D776" s="708"/>
      <c r="E776" s="709"/>
      <c r="F776" s="707"/>
      <c r="G776" s="708"/>
      <c r="H776" s="708"/>
      <c r="I776" s="708"/>
      <c r="J776" s="708"/>
      <c r="K776" s="710"/>
      <c r="L776" s="270"/>
      <c r="M776" s="706" t="str">
        <f t="shared" si="12"/>
        <v/>
      </c>
    </row>
    <row r="777" spans="1:13" ht="14.45" customHeight="1" x14ac:dyDescent="0.2">
      <c r="A777" s="711"/>
      <c r="B777" s="707"/>
      <c r="C777" s="708"/>
      <c r="D777" s="708"/>
      <c r="E777" s="709"/>
      <c r="F777" s="707"/>
      <c r="G777" s="708"/>
      <c r="H777" s="708"/>
      <c r="I777" s="708"/>
      <c r="J777" s="708"/>
      <c r="K777" s="710"/>
      <c r="L777" s="270"/>
      <c r="M777" s="706" t="str">
        <f t="shared" si="12"/>
        <v/>
      </c>
    </row>
    <row r="778" spans="1:13" ht="14.45" customHeight="1" x14ac:dyDescent="0.2">
      <c r="A778" s="711"/>
      <c r="B778" s="707"/>
      <c r="C778" s="708"/>
      <c r="D778" s="708"/>
      <c r="E778" s="709"/>
      <c r="F778" s="707"/>
      <c r="G778" s="708"/>
      <c r="H778" s="708"/>
      <c r="I778" s="708"/>
      <c r="J778" s="708"/>
      <c r="K778" s="710"/>
      <c r="L778" s="270"/>
      <c r="M778" s="706" t="str">
        <f t="shared" si="12"/>
        <v/>
      </c>
    </row>
    <row r="779" spans="1:13" ht="14.45" customHeight="1" x14ac:dyDescent="0.2">
      <c r="A779" s="711"/>
      <c r="B779" s="707"/>
      <c r="C779" s="708"/>
      <c r="D779" s="708"/>
      <c r="E779" s="709"/>
      <c r="F779" s="707"/>
      <c r="G779" s="708"/>
      <c r="H779" s="708"/>
      <c r="I779" s="708"/>
      <c r="J779" s="708"/>
      <c r="K779" s="710"/>
      <c r="L779" s="270"/>
      <c r="M779" s="706" t="str">
        <f t="shared" si="12"/>
        <v/>
      </c>
    </row>
    <row r="780" spans="1:13" ht="14.45" customHeight="1" x14ac:dyDescent="0.2">
      <c r="A780" s="711"/>
      <c r="B780" s="707"/>
      <c r="C780" s="708"/>
      <c r="D780" s="708"/>
      <c r="E780" s="709"/>
      <c r="F780" s="707"/>
      <c r="G780" s="708"/>
      <c r="H780" s="708"/>
      <c r="I780" s="708"/>
      <c r="J780" s="708"/>
      <c r="K780" s="710"/>
      <c r="L780" s="270"/>
      <c r="M780" s="706" t="str">
        <f t="shared" si="12"/>
        <v/>
      </c>
    </row>
    <row r="781" spans="1:13" ht="14.45" customHeight="1" x14ac:dyDescent="0.2">
      <c r="A781" s="711"/>
      <c r="B781" s="707"/>
      <c r="C781" s="708"/>
      <c r="D781" s="708"/>
      <c r="E781" s="709"/>
      <c r="F781" s="707"/>
      <c r="G781" s="708"/>
      <c r="H781" s="708"/>
      <c r="I781" s="708"/>
      <c r="J781" s="708"/>
      <c r="K781" s="710"/>
      <c r="L781" s="270"/>
      <c r="M781" s="706" t="str">
        <f t="shared" si="12"/>
        <v/>
      </c>
    </row>
    <row r="782" spans="1:13" ht="14.45" customHeight="1" x14ac:dyDescent="0.2">
      <c r="A782" s="711"/>
      <c r="B782" s="707"/>
      <c r="C782" s="708"/>
      <c r="D782" s="708"/>
      <c r="E782" s="709"/>
      <c r="F782" s="707"/>
      <c r="G782" s="708"/>
      <c r="H782" s="708"/>
      <c r="I782" s="708"/>
      <c r="J782" s="708"/>
      <c r="K782" s="710"/>
      <c r="L782" s="270"/>
      <c r="M782" s="706" t="str">
        <f t="shared" si="12"/>
        <v/>
      </c>
    </row>
    <row r="783" spans="1:13" ht="14.45" customHeight="1" x14ac:dyDescent="0.2">
      <c r="A783" s="711"/>
      <c r="B783" s="707"/>
      <c r="C783" s="708"/>
      <c r="D783" s="708"/>
      <c r="E783" s="709"/>
      <c r="F783" s="707"/>
      <c r="G783" s="708"/>
      <c r="H783" s="708"/>
      <c r="I783" s="708"/>
      <c r="J783" s="708"/>
      <c r="K783" s="710"/>
      <c r="L783" s="270"/>
      <c r="M783" s="706" t="str">
        <f t="shared" si="12"/>
        <v/>
      </c>
    </row>
    <row r="784" spans="1:13" ht="14.45" customHeight="1" x14ac:dyDescent="0.2">
      <c r="A784" s="711"/>
      <c r="B784" s="707"/>
      <c r="C784" s="708"/>
      <c r="D784" s="708"/>
      <c r="E784" s="709"/>
      <c r="F784" s="707"/>
      <c r="G784" s="708"/>
      <c r="H784" s="708"/>
      <c r="I784" s="708"/>
      <c r="J784" s="708"/>
      <c r="K784" s="710"/>
      <c r="L784" s="270"/>
      <c r="M784" s="706" t="str">
        <f t="shared" si="12"/>
        <v/>
      </c>
    </row>
    <row r="785" spans="1:13" ht="14.45" customHeight="1" x14ac:dyDescent="0.2">
      <c r="A785" s="711"/>
      <c r="B785" s="707"/>
      <c r="C785" s="708"/>
      <c r="D785" s="708"/>
      <c r="E785" s="709"/>
      <c r="F785" s="707"/>
      <c r="G785" s="708"/>
      <c r="H785" s="708"/>
      <c r="I785" s="708"/>
      <c r="J785" s="708"/>
      <c r="K785" s="710"/>
      <c r="L785" s="270"/>
      <c r="M785" s="706" t="str">
        <f t="shared" si="12"/>
        <v/>
      </c>
    </row>
    <row r="786" spans="1:13" ht="14.45" customHeight="1" x14ac:dyDescent="0.2">
      <c r="A786" s="711"/>
      <c r="B786" s="707"/>
      <c r="C786" s="708"/>
      <c r="D786" s="708"/>
      <c r="E786" s="709"/>
      <c r="F786" s="707"/>
      <c r="G786" s="708"/>
      <c r="H786" s="708"/>
      <c r="I786" s="708"/>
      <c r="J786" s="708"/>
      <c r="K786" s="710"/>
      <c r="L786" s="270"/>
      <c r="M786" s="706" t="str">
        <f t="shared" si="12"/>
        <v/>
      </c>
    </row>
    <row r="787" spans="1:13" ht="14.45" customHeight="1" x14ac:dyDescent="0.2">
      <c r="A787" s="711"/>
      <c r="B787" s="707"/>
      <c r="C787" s="708"/>
      <c r="D787" s="708"/>
      <c r="E787" s="709"/>
      <c r="F787" s="707"/>
      <c r="G787" s="708"/>
      <c r="H787" s="708"/>
      <c r="I787" s="708"/>
      <c r="J787" s="708"/>
      <c r="K787" s="710"/>
      <c r="L787" s="270"/>
      <c r="M787" s="706" t="str">
        <f t="shared" si="12"/>
        <v/>
      </c>
    </row>
    <row r="788" spans="1:13" ht="14.45" customHeight="1" x14ac:dyDescent="0.2">
      <c r="A788" s="711"/>
      <c r="B788" s="707"/>
      <c r="C788" s="708"/>
      <c r="D788" s="708"/>
      <c r="E788" s="709"/>
      <c r="F788" s="707"/>
      <c r="G788" s="708"/>
      <c r="H788" s="708"/>
      <c r="I788" s="708"/>
      <c r="J788" s="708"/>
      <c r="K788" s="710"/>
      <c r="L788" s="270"/>
      <c r="M788" s="706" t="str">
        <f t="shared" si="12"/>
        <v/>
      </c>
    </row>
    <row r="789" spans="1:13" ht="14.45" customHeight="1" x14ac:dyDescent="0.2">
      <c r="A789" s="711"/>
      <c r="B789" s="707"/>
      <c r="C789" s="708"/>
      <c r="D789" s="708"/>
      <c r="E789" s="709"/>
      <c r="F789" s="707"/>
      <c r="G789" s="708"/>
      <c r="H789" s="708"/>
      <c r="I789" s="708"/>
      <c r="J789" s="708"/>
      <c r="K789" s="710"/>
      <c r="L789" s="270"/>
      <c r="M789" s="706" t="str">
        <f t="shared" si="12"/>
        <v/>
      </c>
    </row>
    <row r="790" spans="1:13" ht="14.45" customHeight="1" x14ac:dyDescent="0.2">
      <c r="A790" s="711"/>
      <c r="B790" s="707"/>
      <c r="C790" s="708"/>
      <c r="D790" s="708"/>
      <c r="E790" s="709"/>
      <c r="F790" s="707"/>
      <c r="G790" s="708"/>
      <c r="H790" s="708"/>
      <c r="I790" s="708"/>
      <c r="J790" s="708"/>
      <c r="K790" s="710"/>
      <c r="L790" s="270"/>
      <c r="M790" s="706" t="str">
        <f t="shared" si="12"/>
        <v/>
      </c>
    </row>
    <row r="791" spans="1:13" ht="14.45" customHeight="1" x14ac:dyDescent="0.2">
      <c r="A791" s="711"/>
      <c r="B791" s="707"/>
      <c r="C791" s="708"/>
      <c r="D791" s="708"/>
      <c r="E791" s="709"/>
      <c r="F791" s="707"/>
      <c r="G791" s="708"/>
      <c r="H791" s="708"/>
      <c r="I791" s="708"/>
      <c r="J791" s="708"/>
      <c r="K791" s="710"/>
      <c r="L791" s="270"/>
      <c r="M791" s="706" t="str">
        <f t="shared" si="12"/>
        <v/>
      </c>
    </row>
    <row r="792" spans="1:13" ht="14.45" customHeight="1" x14ac:dyDescent="0.2">
      <c r="A792" s="711"/>
      <c r="B792" s="707"/>
      <c r="C792" s="708"/>
      <c r="D792" s="708"/>
      <c r="E792" s="709"/>
      <c r="F792" s="707"/>
      <c r="G792" s="708"/>
      <c r="H792" s="708"/>
      <c r="I792" s="708"/>
      <c r="J792" s="708"/>
      <c r="K792" s="710"/>
      <c r="L792" s="270"/>
      <c r="M792" s="706" t="str">
        <f t="shared" si="12"/>
        <v/>
      </c>
    </row>
    <row r="793" spans="1:13" ht="14.45" customHeight="1" x14ac:dyDescent="0.2">
      <c r="A793" s="711"/>
      <c r="B793" s="707"/>
      <c r="C793" s="708"/>
      <c r="D793" s="708"/>
      <c r="E793" s="709"/>
      <c r="F793" s="707"/>
      <c r="G793" s="708"/>
      <c r="H793" s="708"/>
      <c r="I793" s="708"/>
      <c r="J793" s="708"/>
      <c r="K793" s="710"/>
      <c r="L793" s="270"/>
      <c r="M793" s="706" t="str">
        <f t="shared" si="12"/>
        <v/>
      </c>
    </row>
    <row r="794" spans="1:13" ht="14.45" customHeight="1" x14ac:dyDescent="0.2">
      <c r="A794" s="711"/>
      <c r="B794" s="707"/>
      <c r="C794" s="708"/>
      <c r="D794" s="708"/>
      <c r="E794" s="709"/>
      <c r="F794" s="707"/>
      <c r="G794" s="708"/>
      <c r="H794" s="708"/>
      <c r="I794" s="708"/>
      <c r="J794" s="708"/>
      <c r="K794" s="710"/>
      <c r="L794" s="270"/>
      <c r="M794" s="706" t="str">
        <f t="shared" si="12"/>
        <v/>
      </c>
    </row>
    <row r="795" spans="1:13" ht="14.45" customHeight="1" x14ac:dyDescent="0.2">
      <c r="A795" s="711"/>
      <c r="B795" s="707"/>
      <c r="C795" s="708"/>
      <c r="D795" s="708"/>
      <c r="E795" s="709"/>
      <c r="F795" s="707"/>
      <c r="G795" s="708"/>
      <c r="H795" s="708"/>
      <c r="I795" s="708"/>
      <c r="J795" s="708"/>
      <c r="K795" s="710"/>
      <c r="L795" s="270"/>
      <c r="M795" s="706" t="str">
        <f t="shared" si="12"/>
        <v/>
      </c>
    </row>
    <row r="796" spans="1:13" ht="14.45" customHeight="1" x14ac:dyDescent="0.2">
      <c r="A796" s="711"/>
      <c r="B796" s="707"/>
      <c r="C796" s="708"/>
      <c r="D796" s="708"/>
      <c r="E796" s="709"/>
      <c r="F796" s="707"/>
      <c r="G796" s="708"/>
      <c r="H796" s="708"/>
      <c r="I796" s="708"/>
      <c r="J796" s="708"/>
      <c r="K796" s="710"/>
      <c r="L796" s="270"/>
      <c r="M796" s="706" t="str">
        <f t="shared" si="12"/>
        <v/>
      </c>
    </row>
    <row r="797" spans="1:13" ht="14.45" customHeight="1" x14ac:dyDescent="0.2">
      <c r="A797" s="711"/>
      <c r="B797" s="707"/>
      <c r="C797" s="708"/>
      <c r="D797" s="708"/>
      <c r="E797" s="709"/>
      <c r="F797" s="707"/>
      <c r="G797" s="708"/>
      <c r="H797" s="708"/>
      <c r="I797" s="708"/>
      <c r="J797" s="708"/>
      <c r="K797" s="710"/>
      <c r="L797" s="270"/>
      <c r="M797" s="706" t="str">
        <f t="shared" si="12"/>
        <v/>
      </c>
    </row>
    <row r="798" spans="1:13" ht="14.45" customHeight="1" x14ac:dyDescent="0.2">
      <c r="A798" s="711"/>
      <c r="B798" s="707"/>
      <c r="C798" s="708"/>
      <c r="D798" s="708"/>
      <c r="E798" s="709"/>
      <c r="F798" s="707"/>
      <c r="G798" s="708"/>
      <c r="H798" s="708"/>
      <c r="I798" s="708"/>
      <c r="J798" s="708"/>
      <c r="K798" s="710"/>
      <c r="L798" s="270"/>
      <c r="M798" s="706" t="str">
        <f t="shared" si="12"/>
        <v/>
      </c>
    </row>
    <row r="799" spans="1:13" ht="14.45" customHeight="1" x14ac:dyDescent="0.2">
      <c r="A799" s="711"/>
      <c r="B799" s="707"/>
      <c r="C799" s="708"/>
      <c r="D799" s="708"/>
      <c r="E799" s="709"/>
      <c r="F799" s="707"/>
      <c r="G799" s="708"/>
      <c r="H799" s="708"/>
      <c r="I799" s="708"/>
      <c r="J799" s="708"/>
      <c r="K799" s="710"/>
      <c r="L799" s="270"/>
      <c r="M799" s="706" t="str">
        <f t="shared" si="12"/>
        <v/>
      </c>
    </row>
    <row r="800" spans="1:13" ht="14.45" customHeight="1" x14ac:dyDescent="0.2">
      <c r="A800" s="711"/>
      <c r="B800" s="707"/>
      <c r="C800" s="708"/>
      <c r="D800" s="708"/>
      <c r="E800" s="709"/>
      <c r="F800" s="707"/>
      <c r="G800" s="708"/>
      <c r="H800" s="708"/>
      <c r="I800" s="708"/>
      <c r="J800" s="708"/>
      <c r="K800" s="710"/>
      <c r="L800" s="270"/>
      <c r="M800" s="706" t="str">
        <f t="shared" si="12"/>
        <v/>
      </c>
    </row>
    <row r="801" spans="1:13" ht="14.45" customHeight="1" x14ac:dyDescent="0.2">
      <c r="A801" s="711"/>
      <c r="B801" s="707"/>
      <c r="C801" s="708"/>
      <c r="D801" s="708"/>
      <c r="E801" s="709"/>
      <c r="F801" s="707"/>
      <c r="G801" s="708"/>
      <c r="H801" s="708"/>
      <c r="I801" s="708"/>
      <c r="J801" s="708"/>
      <c r="K801" s="710"/>
      <c r="L801" s="270"/>
      <c r="M801" s="706" t="str">
        <f t="shared" si="12"/>
        <v/>
      </c>
    </row>
    <row r="802" spans="1:13" ht="14.45" customHeight="1" x14ac:dyDescent="0.2">
      <c r="A802" s="711"/>
      <c r="B802" s="707"/>
      <c r="C802" s="708"/>
      <c r="D802" s="708"/>
      <c r="E802" s="709"/>
      <c r="F802" s="707"/>
      <c r="G802" s="708"/>
      <c r="H802" s="708"/>
      <c r="I802" s="708"/>
      <c r="J802" s="708"/>
      <c r="K802" s="710"/>
      <c r="L802" s="270"/>
      <c r="M802" s="706" t="str">
        <f t="shared" si="12"/>
        <v/>
      </c>
    </row>
    <row r="803" spans="1:13" ht="14.45" customHeight="1" x14ac:dyDescent="0.2">
      <c r="A803" s="711"/>
      <c r="B803" s="707"/>
      <c r="C803" s="708"/>
      <c r="D803" s="708"/>
      <c r="E803" s="709"/>
      <c r="F803" s="707"/>
      <c r="G803" s="708"/>
      <c r="H803" s="708"/>
      <c r="I803" s="708"/>
      <c r="J803" s="708"/>
      <c r="K803" s="710"/>
      <c r="L803" s="270"/>
      <c r="M803" s="706" t="str">
        <f t="shared" si="12"/>
        <v/>
      </c>
    </row>
    <row r="804" spans="1:13" ht="14.45" customHeight="1" x14ac:dyDescent="0.2">
      <c r="A804" s="711"/>
      <c r="B804" s="707"/>
      <c r="C804" s="708"/>
      <c r="D804" s="708"/>
      <c r="E804" s="709"/>
      <c r="F804" s="707"/>
      <c r="G804" s="708"/>
      <c r="H804" s="708"/>
      <c r="I804" s="708"/>
      <c r="J804" s="708"/>
      <c r="K804" s="710"/>
      <c r="L804" s="270"/>
      <c r="M804" s="706" t="str">
        <f t="shared" si="12"/>
        <v/>
      </c>
    </row>
    <row r="805" spans="1:13" ht="14.45" customHeight="1" x14ac:dyDescent="0.2">
      <c r="A805" s="711"/>
      <c r="B805" s="707"/>
      <c r="C805" s="708"/>
      <c r="D805" s="708"/>
      <c r="E805" s="709"/>
      <c r="F805" s="707"/>
      <c r="G805" s="708"/>
      <c r="H805" s="708"/>
      <c r="I805" s="708"/>
      <c r="J805" s="708"/>
      <c r="K805" s="710"/>
      <c r="L805" s="270"/>
      <c r="M805" s="706" t="str">
        <f t="shared" si="12"/>
        <v/>
      </c>
    </row>
    <row r="806" spans="1:13" ht="14.45" customHeight="1" x14ac:dyDescent="0.2">
      <c r="A806" s="711"/>
      <c r="B806" s="707"/>
      <c r="C806" s="708"/>
      <c r="D806" s="708"/>
      <c r="E806" s="709"/>
      <c r="F806" s="707"/>
      <c r="G806" s="708"/>
      <c r="H806" s="708"/>
      <c r="I806" s="708"/>
      <c r="J806" s="708"/>
      <c r="K806" s="710"/>
      <c r="L806" s="270"/>
      <c r="M806" s="706" t="str">
        <f t="shared" si="12"/>
        <v/>
      </c>
    </row>
    <row r="807" spans="1:13" ht="14.45" customHeight="1" x14ac:dyDescent="0.2">
      <c r="A807" s="711"/>
      <c r="B807" s="707"/>
      <c r="C807" s="708"/>
      <c r="D807" s="708"/>
      <c r="E807" s="709"/>
      <c r="F807" s="707"/>
      <c r="G807" s="708"/>
      <c r="H807" s="708"/>
      <c r="I807" s="708"/>
      <c r="J807" s="708"/>
      <c r="K807" s="710"/>
      <c r="L807" s="270"/>
      <c r="M807" s="706" t="str">
        <f t="shared" si="12"/>
        <v/>
      </c>
    </row>
    <row r="808" spans="1:13" ht="14.45" customHeight="1" x14ac:dyDescent="0.2">
      <c r="A808" s="711"/>
      <c r="B808" s="707"/>
      <c r="C808" s="708"/>
      <c r="D808" s="708"/>
      <c r="E808" s="709"/>
      <c r="F808" s="707"/>
      <c r="G808" s="708"/>
      <c r="H808" s="708"/>
      <c r="I808" s="708"/>
      <c r="J808" s="708"/>
      <c r="K808" s="710"/>
      <c r="L808" s="270"/>
      <c r="M808" s="706" t="str">
        <f t="shared" si="12"/>
        <v/>
      </c>
    </row>
    <row r="809" spans="1:13" ht="14.45" customHeight="1" x14ac:dyDescent="0.2">
      <c r="A809" s="711"/>
      <c r="B809" s="707"/>
      <c r="C809" s="708"/>
      <c r="D809" s="708"/>
      <c r="E809" s="709"/>
      <c r="F809" s="707"/>
      <c r="G809" s="708"/>
      <c r="H809" s="708"/>
      <c r="I809" s="708"/>
      <c r="J809" s="708"/>
      <c r="K809" s="710"/>
      <c r="L809" s="270"/>
      <c r="M809" s="706" t="str">
        <f t="shared" si="12"/>
        <v/>
      </c>
    </row>
    <row r="810" spans="1:13" ht="14.45" customHeight="1" x14ac:dyDescent="0.2">
      <c r="A810" s="711"/>
      <c r="B810" s="707"/>
      <c r="C810" s="708"/>
      <c r="D810" s="708"/>
      <c r="E810" s="709"/>
      <c r="F810" s="707"/>
      <c r="G810" s="708"/>
      <c r="H810" s="708"/>
      <c r="I810" s="708"/>
      <c r="J810" s="708"/>
      <c r="K810" s="710"/>
      <c r="L810" s="270"/>
      <c r="M810" s="706" t="str">
        <f t="shared" si="12"/>
        <v/>
      </c>
    </row>
    <row r="811" spans="1:13" ht="14.45" customHeight="1" x14ac:dyDescent="0.2">
      <c r="A811" s="711"/>
      <c r="B811" s="707"/>
      <c r="C811" s="708"/>
      <c r="D811" s="708"/>
      <c r="E811" s="709"/>
      <c r="F811" s="707"/>
      <c r="G811" s="708"/>
      <c r="H811" s="708"/>
      <c r="I811" s="708"/>
      <c r="J811" s="708"/>
      <c r="K811" s="710"/>
      <c r="L811" s="270"/>
      <c r="M811" s="706" t="str">
        <f t="shared" si="12"/>
        <v/>
      </c>
    </row>
    <row r="812" spans="1:13" ht="14.45" customHeight="1" x14ac:dyDescent="0.2">
      <c r="A812" s="711"/>
      <c r="B812" s="707"/>
      <c r="C812" s="708"/>
      <c r="D812" s="708"/>
      <c r="E812" s="709"/>
      <c r="F812" s="707"/>
      <c r="G812" s="708"/>
      <c r="H812" s="708"/>
      <c r="I812" s="708"/>
      <c r="J812" s="708"/>
      <c r="K812" s="710"/>
      <c r="L812" s="270"/>
      <c r="M812" s="706" t="str">
        <f t="shared" si="12"/>
        <v/>
      </c>
    </row>
    <row r="813" spans="1:13" ht="14.45" customHeight="1" x14ac:dyDescent="0.2">
      <c r="A813" s="711"/>
      <c r="B813" s="707"/>
      <c r="C813" s="708"/>
      <c r="D813" s="708"/>
      <c r="E813" s="709"/>
      <c r="F813" s="707"/>
      <c r="G813" s="708"/>
      <c r="H813" s="708"/>
      <c r="I813" s="708"/>
      <c r="J813" s="708"/>
      <c r="K813" s="710"/>
      <c r="L813" s="270"/>
      <c r="M813" s="706" t="str">
        <f t="shared" si="12"/>
        <v/>
      </c>
    </row>
    <row r="814" spans="1:13" ht="14.45" customHeight="1" x14ac:dyDescent="0.2">
      <c r="A814" s="711"/>
      <c r="B814" s="707"/>
      <c r="C814" s="708"/>
      <c r="D814" s="708"/>
      <c r="E814" s="709"/>
      <c r="F814" s="707"/>
      <c r="G814" s="708"/>
      <c r="H814" s="708"/>
      <c r="I814" s="708"/>
      <c r="J814" s="708"/>
      <c r="K814" s="710"/>
      <c r="L814" s="270"/>
      <c r="M814" s="706" t="str">
        <f t="shared" si="12"/>
        <v/>
      </c>
    </row>
    <row r="815" spans="1:13" ht="14.45" customHeight="1" x14ac:dyDescent="0.2">
      <c r="A815" s="711"/>
      <c r="B815" s="707"/>
      <c r="C815" s="708"/>
      <c r="D815" s="708"/>
      <c r="E815" s="709"/>
      <c r="F815" s="707"/>
      <c r="G815" s="708"/>
      <c r="H815" s="708"/>
      <c r="I815" s="708"/>
      <c r="J815" s="708"/>
      <c r="K815" s="710"/>
      <c r="L815" s="270"/>
      <c r="M815" s="706" t="str">
        <f t="shared" si="12"/>
        <v/>
      </c>
    </row>
    <row r="816" spans="1:13" ht="14.45" customHeight="1" x14ac:dyDescent="0.2">
      <c r="A816" s="711"/>
      <c r="B816" s="707"/>
      <c r="C816" s="708"/>
      <c r="D816" s="708"/>
      <c r="E816" s="709"/>
      <c r="F816" s="707"/>
      <c r="G816" s="708"/>
      <c r="H816" s="708"/>
      <c r="I816" s="708"/>
      <c r="J816" s="708"/>
      <c r="K816" s="710"/>
      <c r="L816" s="270"/>
      <c r="M816" s="706" t="str">
        <f t="shared" si="12"/>
        <v/>
      </c>
    </row>
    <row r="817" spans="1:13" ht="14.45" customHeight="1" x14ac:dyDescent="0.2">
      <c r="A817" s="711"/>
      <c r="B817" s="707"/>
      <c r="C817" s="708"/>
      <c r="D817" s="708"/>
      <c r="E817" s="709"/>
      <c r="F817" s="707"/>
      <c r="G817" s="708"/>
      <c r="H817" s="708"/>
      <c r="I817" s="708"/>
      <c r="J817" s="708"/>
      <c r="K817" s="710"/>
      <c r="L817" s="270"/>
      <c r="M817" s="706" t="str">
        <f t="shared" si="12"/>
        <v/>
      </c>
    </row>
    <row r="818" spans="1:13" ht="14.45" customHeight="1" x14ac:dyDescent="0.2">
      <c r="A818" s="711"/>
      <c r="B818" s="707"/>
      <c r="C818" s="708"/>
      <c r="D818" s="708"/>
      <c r="E818" s="709"/>
      <c r="F818" s="707"/>
      <c r="G818" s="708"/>
      <c r="H818" s="708"/>
      <c r="I818" s="708"/>
      <c r="J818" s="708"/>
      <c r="K818" s="710"/>
      <c r="L818" s="270"/>
      <c r="M818" s="7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64953F0C-5FB9-4220-B754-1E1F8EE1A47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542</v>
      </c>
      <c r="B5" s="713" t="s">
        <v>543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542</v>
      </c>
      <c r="B6" s="713" t="s">
        <v>544</v>
      </c>
      <c r="C6" s="714">
        <v>36.316100000000006</v>
      </c>
      <c r="D6" s="714">
        <v>32.690200000000004</v>
      </c>
      <c r="E6" s="714"/>
      <c r="F6" s="714">
        <v>31.974389999999996</v>
      </c>
      <c r="G6" s="714">
        <v>0</v>
      </c>
      <c r="H6" s="714">
        <v>31.974389999999996</v>
      </c>
      <c r="I6" s="715" t="s">
        <v>329</v>
      </c>
      <c r="J6" s="716" t="s">
        <v>1</v>
      </c>
    </row>
    <row r="7" spans="1:10" ht="14.45" customHeight="1" x14ac:dyDescent="0.2">
      <c r="A7" s="712" t="s">
        <v>542</v>
      </c>
      <c r="B7" s="713" t="s">
        <v>545</v>
      </c>
      <c r="C7" s="714">
        <v>11041.216969999999</v>
      </c>
      <c r="D7" s="714">
        <v>10943.167280000001</v>
      </c>
      <c r="E7" s="714"/>
      <c r="F7" s="714">
        <v>8850.1380399999998</v>
      </c>
      <c r="G7" s="714">
        <v>0</v>
      </c>
      <c r="H7" s="714">
        <v>8850.1380399999998</v>
      </c>
      <c r="I7" s="715" t="s">
        <v>329</v>
      </c>
      <c r="J7" s="716" t="s">
        <v>1</v>
      </c>
    </row>
    <row r="8" spans="1:10" ht="14.45" customHeight="1" x14ac:dyDescent="0.2">
      <c r="A8" s="712" t="s">
        <v>542</v>
      </c>
      <c r="B8" s="713" t="s">
        <v>546</v>
      </c>
      <c r="C8" s="714">
        <v>814.19426000000021</v>
      </c>
      <c r="D8" s="714">
        <v>727.90066999999999</v>
      </c>
      <c r="E8" s="714"/>
      <c r="F8" s="714">
        <v>636.28181999999993</v>
      </c>
      <c r="G8" s="714">
        <v>0</v>
      </c>
      <c r="H8" s="714">
        <v>636.28181999999993</v>
      </c>
      <c r="I8" s="715" t="s">
        <v>329</v>
      </c>
      <c r="J8" s="716" t="s">
        <v>1</v>
      </c>
    </row>
    <row r="9" spans="1:10" ht="14.45" customHeight="1" x14ac:dyDescent="0.2">
      <c r="A9" s="712" t="s">
        <v>542</v>
      </c>
      <c r="B9" s="713" t="s">
        <v>547</v>
      </c>
      <c r="C9" s="714">
        <v>2079.3209100000004</v>
      </c>
      <c r="D9" s="714">
        <v>263.04174</v>
      </c>
      <c r="E9" s="714"/>
      <c r="F9" s="714">
        <v>494.56851</v>
      </c>
      <c r="G9" s="714">
        <v>0</v>
      </c>
      <c r="H9" s="714">
        <v>494.56851</v>
      </c>
      <c r="I9" s="715" t="s">
        <v>329</v>
      </c>
      <c r="J9" s="716" t="s">
        <v>1</v>
      </c>
    </row>
    <row r="10" spans="1:10" ht="14.45" customHeight="1" x14ac:dyDescent="0.2">
      <c r="A10" s="712" t="s">
        <v>542</v>
      </c>
      <c r="B10" s="713" t="s">
        <v>548</v>
      </c>
      <c r="C10" s="714">
        <v>0.55200000000000005</v>
      </c>
      <c r="D10" s="714">
        <v>0</v>
      </c>
      <c r="E10" s="714"/>
      <c r="F10" s="714">
        <v>0</v>
      </c>
      <c r="G10" s="714">
        <v>0</v>
      </c>
      <c r="H10" s="714">
        <v>0</v>
      </c>
      <c r="I10" s="715" t="s">
        <v>329</v>
      </c>
      <c r="J10" s="716" t="s">
        <v>1</v>
      </c>
    </row>
    <row r="11" spans="1:10" ht="14.45" customHeight="1" x14ac:dyDescent="0.2">
      <c r="A11" s="712" t="s">
        <v>542</v>
      </c>
      <c r="B11" s="713" t="s">
        <v>549</v>
      </c>
      <c r="C11" s="714">
        <v>13971.60024</v>
      </c>
      <c r="D11" s="714">
        <v>11966.799890000002</v>
      </c>
      <c r="E11" s="714"/>
      <c r="F11" s="714">
        <v>10012.962759999999</v>
      </c>
      <c r="G11" s="714">
        <v>0</v>
      </c>
      <c r="H11" s="714">
        <v>10012.962759999999</v>
      </c>
      <c r="I11" s="715" t="s">
        <v>329</v>
      </c>
      <c r="J11" s="716" t="s">
        <v>550</v>
      </c>
    </row>
    <row r="13" spans="1:10" ht="14.45" customHeight="1" x14ac:dyDescent="0.2">
      <c r="A13" s="712" t="s">
        <v>542</v>
      </c>
      <c r="B13" s="713" t="s">
        <v>543</v>
      </c>
      <c r="C13" s="714" t="s">
        <v>329</v>
      </c>
      <c r="D13" s="714" t="s">
        <v>329</v>
      </c>
      <c r="E13" s="714"/>
      <c r="F13" s="714" t="s">
        <v>329</v>
      </c>
      <c r="G13" s="714" t="s">
        <v>329</v>
      </c>
      <c r="H13" s="714" t="s">
        <v>329</v>
      </c>
      <c r="I13" s="715" t="s">
        <v>329</v>
      </c>
      <c r="J13" s="716" t="s">
        <v>73</v>
      </c>
    </row>
    <row r="14" spans="1:10" ht="14.45" customHeight="1" x14ac:dyDescent="0.2">
      <c r="A14" s="712" t="s">
        <v>551</v>
      </c>
      <c r="B14" s="713" t="s">
        <v>552</v>
      </c>
      <c r="C14" s="714" t="s">
        <v>329</v>
      </c>
      <c r="D14" s="714" t="s">
        <v>329</v>
      </c>
      <c r="E14" s="714"/>
      <c r="F14" s="714" t="s">
        <v>329</v>
      </c>
      <c r="G14" s="714" t="s">
        <v>329</v>
      </c>
      <c r="H14" s="714" t="s">
        <v>329</v>
      </c>
      <c r="I14" s="715" t="s">
        <v>329</v>
      </c>
      <c r="J14" s="716" t="s">
        <v>0</v>
      </c>
    </row>
    <row r="15" spans="1:10" ht="14.45" customHeight="1" x14ac:dyDescent="0.2">
      <c r="A15" s="712" t="s">
        <v>551</v>
      </c>
      <c r="B15" s="713" t="s">
        <v>544</v>
      </c>
      <c r="C15" s="714">
        <v>4.5156200000000011</v>
      </c>
      <c r="D15" s="714">
        <v>2.9378599999999997</v>
      </c>
      <c r="E15" s="714"/>
      <c r="F15" s="714">
        <v>2.5316799999999997</v>
      </c>
      <c r="G15" s="714">
        <v>0</v>
      </c>
      <c r="H15" s="714">
        <v>2.5316799999999997</v>
      </c>
      <c r="I15" s="715" t="s">
        <v>329</v>
      </c>
      <c r="J15" s="716" t="s">
        <v>1</v>
      </c>
    </row>
    <row r="16" spans="1:10" ht="14.45" customHeight="1" x14ac:dyDescent="0.2">
      <c r="A16" s="712" t="s">
        <v>551</v>
      </c>
      <c r="B16" s="713" t="s">
        <v>545</v>
      </c>
      <c r="C16" s="714">
        <v>553.68499999999995</v>
      </c>
      <c r="D16" s="714">
        <v>624.48099999999999</v>
      </c>
      <c r="E16" s="714"/>
      <c r="F16" s="714">
        <v>403.07299999999998</v>
      </c>
      <c r="G16" s="714">
        <v>0</v>
      </c>
      <c r="H16" s="714">
        <v>403.07299999999998</v>
      </c>
      <c r="I16" s="715" t="s">
        <v>329</v>
      </c>
      <c r="J16" s="716" t="s">
        <v>1</v>
      </c>
    </row>
    <row r="17" spans="1:10" ht="14.45" customHeight="1" x14ac:dyDescent="0.2">
      <c r="A17" s="712" t="s">
        <v>551</v>
      </c>
      <c r="B17" s="713" t="s">
        <v>548</v>
      </c>
      <c r="C17" s="714">
        <v>0.55200000000000005</v>
      </c>
      <c r="D17" s="714">
        <v>0</v>
      </c>
      <c r="E17" s="714"/>
      <c r="F17" s="714">
        <v>0</v>
      </c>
      <c r="G17" s="714">
        <v>0</v>
      </c>
      <c r="H17" s="714">
        <v>0</v>
      </c>
      <c r="I17" s="715" t="s">
        <v>329</v>
      </c>
      <c r="J17" s="716" t="s">
        <v>1</v>
      </c>
    </row>
    <row r="18" spans="1:10" ht="14.45" customHeight="1" x14ac:dyDescent="0.2">
      <c r="A18" s="712" t="s">
        <v>551</v>
      </c>
      <c r="B18" s="713" t="s">
        <v>553</v>
      </c>
      <c r="C18" s="714">
        <v>558.75261999999998</v>
      </c>
      <c r="D18" s="714">
        <v>627.41886</v>
      </c>
      <c r="E18" s="714"/>
      <c r="F18" s="714">
        <v>405.60467999999997</v>
      </c>
      <c r="G18" s="714">
        <v>0</v>
      </c>
      <c r="H18" s="714">
        <v>405.60467999999997</v>
      </c>
      <c r="I18" s="715" t="s">
        <v>329</v>
      </c>
      <c r="J18" s="716" t="s">
        <v>554</v>
      </c>
    </row>
    <row r="19" spans="1:10" ht="14.45" customHeight="1" x14ac:dyDescent="0.2">
      <c r="A19" s="712" t="s">
        <v>329</v>
      </c>
      <c r="B19" s="713" t="s">
        <v>329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555</v>
      </c>
    </row>
    <row r="20" spans="1:10" ht="14.45" customHeight="1" x14ac:dyDescent="0.2">
      <c r="A20" s="712" t="s">
        <v>556</v>
      </c>
      <c r="B20" s="713" t="s">
        <v>557</v>
      </c>
      <c r="C20" s="714" t="s">
        <v>329</v>
      </c>
      <c r="D20" s="714" t="s">
        <v>329</v>
      </c>
      <c r="E20" s="714"/>
      <c r="F20" s="714" t="s">
        <v>329</v>
      </c>
      <c r="G20" s="714" t="s">
        <v>329</v>
      </c>
      <c r="H20" s="714" t="s">
        <v>329</v>
      </c>
      <c r="I20" s="715" t="s">
        <v>329</v>
      </c>
      <c r="J20" s="716" t="s">
        <v>0</v>
      </c>
    </row>
    <row r="21" spans="1:10" ht="14.45" customHeight="1" x14ac:dyDescent="0.2">
      <c r="A21" s="712" t="s">
        <v>556</v>
      </c>
      <c r="B21" s="713" t="s">
        <v>544</v>
      </c>
      <c r="C21" s="714">
        <v>5.9086699999999999</v>
      </c>
      <c r="D21" s="714">
        <v>5.4654699999999998</v>
      </c>
      <c r="E21" s="714"/>
      <c r="F21" s="714">
        <v>8.2338500000000003</v>
      </c>
      <c r="G21" s="714">
        <v>0</v>
      </c>
      <c r="H21" s="714">
        <v>8.2338500000000003</v>
      </c>
      <c r="I21" s="715" t="s">
        <v>329</v>
      </c>
      <c r="J21" s="716" t="s">
        <v>1</v>
      </c>
    </row>
    <row r="22" spans="1:10" ht="14.45" customHeight="1" x14ac:dyDescent="0.2">
      <c r="A22" s="712" t="s">
        <v>556</v>
      </c>
      <c r="B22" s="713" t="s">
        <v>545</v>
      </c>
      <c r="C22" s="714">
        <v>2738.4576699999993</v>
      </c>
      <c r="D22" s="714">
        <v>2427.6250799999998</v>
      </c>
      <c r="E22" s="714"/>
      <c r="F22" s="714">
        <v>2059.6312400000002</v>
      </c>
      <c r="G22" s="714">
        <v>0</v>
      </c>
      <c r="H22" s="714">
        <v>2059.6312400000002</v>
      </c>
      <c r="I22" s="715" t="s">
        <v>329</v>
      </c>
      <c r="J22" s="716" t="s">
        <v>1</v>
      </c>
    </row>
    <row r="23" spans="1:10" ht="14.45" customHeight="1" x14ac:dyDescent="0.2">
      <c r="A23" s="712" t="s">
        <v>556</v>
      </c>
      <c r="B23" s="713" t="s">
        <v>546</v>
      </c>
      <c r="C23" s="714">
        <v>76.56</v>
      </c>
      <c r="D23" s="714">
        <v>114.84</v>
      </c>
      <c r="E23" s="714"/>
      <c r="F23" s="714">
        <v>105.27</v>
      </c>
      <c r="G23" s="714">
        <v>0</v>
      </c>
      <c r="H23" s="714">
        <v>105.27</v>
      </c>
      <c r="I23" s="715" t="s">
        <v>329</v>
      </c>
      <c r="J23" s="716" t="s">
        <v>1</v>
      </c>
    </row>
    <row r="24" spans="1:10" ht="14.45" customHeight="1" x14ac:dyDescent="0.2">
      <c r="A24" s="712" t="s">
        <v>556</v>
      </c>
      <c r="B24" s="713" t="s">
        <v>558</v>
      </c>
      <c r="C24" s="714">
        <v>2820.9263399999991</v>
      </c>
      <c r="D24" s="714">
        <v>2547.93055</v>
      </c>
      <c r="E24" s="714"/>
      <c r="F24" s="714">
        <v>2173.1350900000002</v>
      </c>
      <c r="G24" s="714">
        <v>0</v>
      </c>
      <c r="H24" s="714">
        <v>2173.1350900000002</v>
      </c>
      <c r="I24" s="715" t="s">
        <v>329</v>
      </c>
      <c r="J24" s="716" t="s">
        <v>554</v>
      </c>
    </row>
    <row r="25" spans="1:10" ht="14.45" customHeight="1" x14ac:dyDescent="0.2">
      <c r="A25" s="712" t="s">
        <v>329</v>
      </c>
      <c r="B25" s="713" t="s">
        <v>329</v>
      </c>
      <c r="C25" s="714" t="s">
        <v>329</v>
      </c>
      <c r="D25" s="714" t="s">
        <v>329</v>
      </c>
      <c r="E25" s="714"/>
      <c r="F25" s="714" t="s">
        <v>329</v>
      </c>
      <c r="G25" s="714" t="s">
        <v>329</v>
      </c>
      <c r="H25" s="714" t="s">
        <v>329</v>
      </c>
      <c r="I25" s="715" t="s">
        <v>329</v>
      </c>
      <c r="J25" s="716" t="s">
        <v>555</v>
      </c>
    </row>
    <row r="26" spans="1:10" ht="14.45" customHeight="1" x14ac:dyDescent="0.2">
      <c r="A26" s="712" t="s">
        <v>559</v>
      </c>
      <c r="B26" s="713" t="s">
        <v>560</v>
      </c>
      <c r="C26" s="714" t="s">
        <v>329</v>
      </c>
      <c r="D26" s="714" t="s">
        <v>329</v>
      </c>
      <c r="E26" s="714"/>
      <c r="F26" s="714" t="s">
        <v>329</v>
      </c>
      <c r="G26" s="714" t="s">
        <v>329</v>
      </c>
      <c r="H26" s="714" t="s">
        <v>329</v>
      </c>
      <c r="I26" s="715" t="s">
        <v>329</v>
      </c>
      <c r="J26" s="716" t="s">
        <v>0</v>
      </c>
    </row>
    <row r="27" spans="1:10" ht="14.45" customHeight="1" x14ac:dyDescent="0.2">
      <c r="A27" s="712" t="s">
        <v>559</v>
      </c>
      <c r="B27" s="713" t="s">
        <v>544</v>
      </c>
      <c r="C27" s="714">
        <v>0</v>
      </c>
      <c r="D27" s="714">
        <v>0</v>
      </c>
      <c r="E27" s="714"/>
      <c r="F27" s="714">
        <v>0</v>
      </c>
      <c r="G27" s="714">
        <v>0</v>
      </c>
      <c r="H27" s="714">
        <v>0</v>
      </c>
      <c r="I27" s="715" t="s">
        <v>329</v>
      </c>
      <c r="J27" s="716" t="s">
        <v>1</v>
      </c>
    </row>
    <row r="28" spans="1:10" ht="14.45" customHeight="1" x14ac:dyDescent="0.2">
      <c r="A28" s="712" t="s">
        <v>559</v>
      </c>
      <c r="B28" s="713" t="s">
        <v>561</v>
      </c>
      <c r="C28" s="714">
        <v>0</v>
      </c>
      <c r="D28" s="714">
        <v>0</v>
      </c>
      <c r="E28" s="714"/>
      <c r="F28" s="714">
        <v>0</v>
      </c>
      <c r="G28" s="714">
        <v>0</v>
      </c>
      <c r="H28" s="714">
        <v>0</v>
      </c>
      <c r="I28" s="715" t="s">
        <v>329</v>
      </c>
      <c r="J28" s="716" t="s">
        <v>554</v>
      </c>
    </row>
    <row r="29" spans="1:10" ht="14.45" customHeight="1" x14ac:dyDescent="0.2">
      <c r="A29" s="712" t="s">
        <v>329</v>
      </c>
      <c r="B29" s="713" t="s">
        <v>329</v>
      </c>
      <c r="C29" s="714" t="s">
        <v>329</v>
      </c>
      <c r="D29" s="714" t="s">
        <v>329</v>
      </c>
      <c r="E29" s="714"/>
      <c r="F29" s="714" t="s">
        <v>329</v>
      </c>
      <c r="G29" s="714" t="s">
        <v>329</v>
      </c>
      <c r="H29" s="714" t="s">
        <v>329</v>
      </c>
      <c r="I29" s="715" t="s">
        <v>329</v>
      </c>
      <c r="J29" s="716" t="s">
        <v>555</v>
      </c>
    </row>
    <row r="30" spans="1:10" ht="14.45" customHeight="1" x14ac:dyDescent="0.2">
      <c r="A30" s="712" t="s">
        <v>562</v>
      </c>
      <c r="B30" s="713" t="s">
        <v>563</v>
      </c>
      <c r="C30" s="714" t="s">
        <v>329</v>
      </c>
      <c r="D30" s="714" t="s">
        <v>329</v>
      </c>
      <c r="E30" s="714"/>
      <c r="F30" s="714" t="s">
        <v>329</v>
      </c>
      <c r="G30" s="714" t="s">
        <v>329</v>
      </c>
      <c r="H30" s="714" t="s">
        <v>329</v>
      </c>
      <c r="I30" s="715" t="s">
        <v>329</v>
      </c>
      <c r="J30" s="716" t="s">
        <v>0</v>
      </c>
    </row>
    <row r="31" spans="1:10" ht="14.45" customHeight="1" x14ac:dyDescent="0.2">
      <c r="A31" s="712" t="s">
        <v>562</v>
      </c>
      <c r="B31" s="713" t="s">
        <v>544</v>
      </c>
      <c r="C31" s="714">
        <v>25.891810000000007</v>
      </c>
      <c r="D31" s="714">
        <v>24.286870000000004</v>
      </c>
      <c r="E31" s="714"/>
      <c r="F31" s="714">
        <v>21.208859999999998</v>
      </c>
      <c r="G31" s="714">
        <v>0</v>
      </c>
      <c r="H31" s="714">
        <v>21.208859999999998</v>
      </c>
      <c r="I31" s="715" t="s">
        <v>329</v>
      </c>
      <c r="J31" s="716" t="s">
        <v>1</v>
      </c>
    </row>
    <row r="32" spans="1:10" ht="14.45" customHeight="1" x14ac:dyDescent="0.2">
      <c r="A32" s="712" t="s">
        <v>562</v>
      </c>
      <c r="B32" s="713" t="s">
        <v>545</v>
      </c>
      <c r="C32" s="714">
        <v>7749.0743000000002</v>
      </c>
      <c r="D32" s="714">
        <v>7891.061200000001</v>
      </c>
      <c r="E32" s="714"/>
      <c r="F32" s="714">
        <v>6387.4337999999998</v>
      </c>
      <c r="G32" s="714">
        <v>0</v>
      </c>
      <c r="H32" s="714">
        <v>6387.4337999999998</v>
      </c>
      <c r="I32" s="715" t="s">
        <v>329</v>
      </c>
      <c r="J32" s="716" t="s">
        <v>1</v>
      </c>
    </row>
    <row r="33" spans="1:10" ht="14.45" customHeight="1" x14ac:dyDescent="0.2">
      <c r="A33" s="712" t="s">
        <v>562</v>
      </c>
      <c r="B33" s="713" t="s">
        <v>546</v>
      </c>
      <c r="C33" s="714">
        <v>737.63426000000015</v>
      </c>
      <c r="D33" s="714">
        <v>613.06066999999996</v>
      </c>
      <c r="E33" s="714"/>
      <c r="F33" s="714">
        <v>531.01181999999994</v>
      </c>
      <c r="G33" s="714">
        <v>0</v>
      </c>
      <c r="H33" s="714">
        <v>531.01181999999994</v>
      </c>
      <c r="I33" s="715" t="s">
        <v>329</v>
      </c>
      <c r="J33" s="716" t="s">
        <v>1</v>
      </c>
    </row>
    <row r="34" spans="1:10" ht="14.45" customHeight="1" x14ac:dyDescent="0.2">
      <c r="A34" s="712" t="s">
        <v>562</v>
      </c>
      <c r="B34" s="713" t="s">
        <v>564</v>
      </c>
      <c r="C34" s="714">
        <v>8512.6003700000001</v>
      </c>
      <c r="D34" s="714">
        <v>8528.4087400000008</v>
      </c>
      <c r="E34" s="714"/>
      <c r="F34" s="714">
        <v>6939.6544799999992</v>
      </c>
      <c r="G34" s="714">
        <v>0</v>
      </c>
      <c r="H34" s="714">
        <v>6939.6544799999992</v>
      </c>
      <c r="I34" s="715" t="s">
        <v>329</v>
      </c>
      <c r="J34" s="716" t="s">
        <v>554</v>
      </c>
    </row>
    <row r="35" spans="1:10" ht="14.45" customHeight="1" x14ac:dyDescent="0.2">
      <c r="A35" s="712" t="s">
        <v>329</v>
      </c>
      <c r="B35" s="713" t="s">
        <v>329</v>
      </c>
      <c r="C35" s="714" t="s">
        <v>329</v>
      </c>
      <c r="D35" s="714" t="s">
        <v>329</v>
      </c>
      <c r="E35" s="714"/>
      <c r="F35" s="714" t="s">
        <v>329</v>
      </c>
      <c r="G35" s="714" t="s">
        <v>329</v>
      </c>
      <c r="H35" s="714" t="s">
        <v>329</v>
      </c>
      <c r="I35" s="715" t="s">
        <v>329</v>
      </c>
      <c r="J35" s="716" t="s">
        <v>555</v>
      </c>
    </row>
    <row r="36" spans="1:10" ht="14.45" customHeight="1" x14ac:dyDescent="0.2">
      <c r="A36" s="712" t="s">
        <v>565</v>
      </c>
      <c r="B36" s="713" t="s">
        <v>566</v>
      </c>
      <c r="C36" s="714" t="s">
        <v>329</v>
      </c>
      <c r="D36" s="714" t="s">
        <v>329</v>
      </c>
      <c r="E36" s="714"/>
      <c r="F36" s="714" t="s">
        <v>329</v>
      </c>
      <c r="G36" s="714" t="s">
        <v>329</v>
      </c>
      <c r="H36" s="714" t="s">
        <v>329</v>
      </c>
      <c r="I36" s="715" t="s">
        <v>329</v>
      </c>
      <c r="J36" s="716" t="s">
        <v>0</v>
      </c>
    </row>
    <row r="37" spans="1:10" ht="14.45" customHeight="1" x14ac:dyDescent="0.2">
      <c r="A37" s="712" t="s">
        <v>565</v>
      </c>
      <c r="B37" s="713" t="s">
        <v>547</v>
      </c>
      <c r="C37" s="714">
        <v>2079.3209100000004</v>
      </c>
      <c r="D37" s="714">
        <v>263.04174</v>
      </c>
      <c r="E37" s="714"/>
      <c r="F37" s="714">
        <v>494.56851</v>
      </c>
      <c r="G37" s="714">
        <v>0</v>
      </c>
      <c r="H37" s="714">
        <v>494.56851</v>
      </c>
      <c r="I37" s="715" t="s">
        <v>329</v>
      </c>
      <c r="J37" s="716" t="s">
        <v>1</v>
      </c>
    </row>
    <row r="38" spans="1:10" ht="14.45" customHeight="1" x14ac:dyDescent="0.2">
      <c r="A38" s="712" t="s">
        <v>565</v>
      </c>
      <c r="B38" s="713" t="s">
        <v>567</v>
      </c>
      <c r="C38" s="714">
        <v>2079.3209100000004</v>
      </c>
      <c r="D38" s="714">
        <v>263.04174</v>
      </c>
      <c r="E38" s="714"/>
      <c r="F38" s="714">
        <v>494.56851</v>
      </c>
      <c r="G38" s="714">
        <v>0</v>
      </c>
      <c r="H38" s="714">
        <v>494.56851</v>
      </c>
      <c r="I38" s="715" t="s">
        <v>329</v>
      </c>
      <c r="J38" s="716" t="s">
        <v>554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555</v>
      </c>
    </row>
    <row r="40" spans="1:10" ht="14.45" customHeight="1" x14ac:dyDescent="0.2">
      <c r="A40" s="712" t="s">
        <v>542</v>
      </c>
      <c r="B40" s="713" t="s">
        <v>549</v>
      </c>
      <c r="C40" s="714">
        <v>13971.60024</v>
      </c>
      <c r="D40" s="714">
        <v>11966.799890000002</v>
      </c>
      <c r="E40" s="714"/>
      <c r="F40" s="714">
        <v>10012.962759999999</v>
      </c>
      <c r="G40" s="714">
        <v>0</v>
      </c>
      <c r="H40" s="714">
        <v>10012.962759999999</v>
      </c>
      <c r="I40" s="715" t="s">
        <v>329</v>
      </c>
      <c r="J40" s="716" t="s">
        <v>550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92E3A004-D6E0-469A-8D54-4D3AFEC5837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705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11387.925679695978</v>
      </c>
      <c r="M3" s="203">
        <f>SUBTOTAL(9,M5:M1048576)</f>
        <v>879.2</v>
      </c>
      <c r="N3" s="204">
        <f>SUBTOTAL(9,N5:N1048576)</f>
        <v>10012264.257588705</v>
      </c>
    </row>
    <row r="4" spans="1:14" s="330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542</v>
      </c>
      <c r="B5" s="724" t="s">
        <v>543</v>
      </c>
      <c r="C5" s="725" t="s">
        <v>551</v>
      </c>
      <c r="D5" s="726" t="s">
        <v>552</v>
      </c>
      <c r="E5" s="727">
        <v>50113001</v>
      </c>
      <c r="F5" s="726" t="s">
        <v>568</v>
      </c>
      <c r="G5" s="725" t="s">
        <v>569</v>
      </c>
      <c r="H5" s="725">
        <v>100362</v>
      </c>
      <c r="I5" s="725">
        <v>362</v>
      </c>
      <c r="J5" s="725" t="s">
        <v>570</v>
      </c>
      <c r="K5" s="725" t="s">
        <v>571</v>
      </c>
      <c r="L5" s="728">
        <v>72.569999999999993</v>
      </c>
      <c r="M5" s="728">
        <v>1</v>
      </c>
      <c r="N5" s="729">
        <v>72.569999999999993</v>
      </c>
    </row>
    <row r="6" spans="1:14" ht="14.45" customHeight="1" x14ac:dyDescent="0.2">
      <c r="A6" s="730" t="s">
        <v>542</v>
      </c>
      <c r="B6" s="731" t="s">
        <v>543</v>
      </c>
      <c r="C6" s="732" t="s">
        <v>551</v>
      </c>
      <c r="D6" s="733" t="s">
        <v>552</v>
      </c>
      <c r="E6" s="734">
        <v>50113001</v>
      </c>
      <c r="F6" s="733" t="s">
        <v>568</v>
      </c>
      <c r="G6" s="732" t="s">
        <v>569</v>
      </c>
      <c r="H6" s="732">
        <v>176954</v>
      </c>
      <c r="I6" s="732">
        <v>176954</v>
      </c>
      <c r="J6" s="732" t="s">
        <v>572</v>
      </c>
      <c r="K6" s="732" t="s">
        <v>573</v>
      </c>
      <c r="L6" s="735">
        <v>94.71</v>
      </c>
      <c r="M6" s="735">
        <v>2</v>
      </c>
      <c r="N6" s="736">
        <v>189.42</v>
      </c>
    </row>
    <row r="7" spans="1:14" ht="14.45" customHeight="1" x14ac:dyDescent="0.2">
      <c r="A7" s="730" t="s">
        <v>542</v>
      </c>
      <c r="B7" s="731" t="s">
        <v>543</v>
      </c>
      <c r="C7" s="732" t="s">
        <v>551</v>
      </c>
      <c r="D7" s="733" t="s">
        <v>552</v>
      </c>
      <c r="E7" s="734">
        <v>50113001</v>
      </c>
      <c r="F7" s="733" t="s">
        <v>568</v>
      </c>
      <c r="G7" s="732" t="s">
        <v>569</v>
      </c>
      <c r="H7" s="732">
        <v>194920</v>
      </c>
      <c r="I7" s="732">
        <v>94920</v>
      </c>
      <c r="J7" s="732" t="s">
        <v>574</v>
      </c>
      <c r="K7" s="732" t="s">
        <v>575</v>
      </c>
      <c r="L7" s="735">
        <v>68.769999999999982</v>
      </c>
      <c r="M7" s="735">
        <v>2</v>
      </c>
      <c r="N7" s="736">
        <v>137.53999999999996</v>
      </c>
    </row>
    <row r="8" spans="1:14" ht="14.45" customHeight="1" x14ac:dyDescent="0.2">
      <c r="A8" s="730" t="s">
        <v>542</v>
      </c>
      <c r="B8" s="731" t="s">
        <v>543</v>
      </c>
      <c r="C8" s="732" t="s">
        <v>551</v>
      </c>
      <c r="D8" s="733" t="s">
        <v>552</v>
      </c>
      <c r="E8" s="734">
        <v>50113001</v>
      </c>
      <c r="F8" s="733" t="s">
        <v>568</v>
      </c>
      <c r="G8" s="732" t="s">
        <v>569</v>
      </c>
      <c r="H8" s="732">
        <v>156926</v>
      </c>
      <c r="I8" s="732">
        <v>56926</v>
      </c>
      <c r="J8" s="732" t="s">
        <v>576</v>
      </c>
      <c r="K8" s="732" t="s">
        <v>577</v>
      </c>
      <c r="L8" s="735">
        <v>48.4</v>
      </c>
      <c r="M8" s="735">
        <v>2</v>
      </c>
      <c r="N8" s="736">
        <v>96.8</v>
      </c>
    </row>
    <row r="9" spans="1:14" ht="14.45" customHeight="1" x14ac:dyDescent="0.2">
      <c r="A9" s="730" t="s">
        <v>542</v>
      </c>
      <c r="B9" s="731" t="s">
        <v>543</v>
      </c>
      <c r="C9" s="732" t="s">
        <v>551</v>
      </c>
      <c r="D9" s="733" t="s">
        <v>552</v>
      </c>
      <c r="E9" s="734">
        <v>50113001</v>
      </c>
      <c r="F9" s="733" t="s">
        <v>568</v>
      </c>
      <c r="G9" s="732" t="s">
        <v>569</v>
      </c>
      <c r="H9" s="732">
        <v>208456</v>
      </c>
      <c r="I9" s="732">
        <v>208456</v>
      </c>
      <c r="J9" s="732" t="s">
        <v>578</v>
      </c>
      <c r="K9" s="732" t="s">
        <v>579</v>
      </c>
      <c r="L9" s="735">
        <v>738.54</v>
      </c>
      <c r="M9" s="735">
        <v>0.05</v>
      </c>
      <c r="N9" s="736">
        <v>36.927</v>
      </c>
    </row>
    <row r="10" spans="1:14" ht="14.45" customHeight="1" x14ac:dyDescent="0.2">
      <c r="A10" s="730" t="s">
        <v>542</v>
      </c>
      <c r="B10" s="731" t="s">
        <v>543</v>
      </c>
      <c r="C10" s="732" t="s">
        <v>551</v>
      </c>
      <c r="D10" s="733" t="s">
        <v>552</v>
      </c>
      <c r="E10" s="734">
        <v>50113001</v>
      </c>
      <c r="F10" s="733" t="s">
        <v>568</v>
      </c>
      <c r="G10" s="732" t="s">
        <v>569</v>
      </c>
      <c r="H10" s="732">
        <v>193104</v>
      </c>
      <c r="I10" s="732">
        <v>93104</v>
      </c>
      <c r="J10" s="732" t="s">
        <v>580</v>
      </c>
      <c r="K10" s="732" t="s">
        <v>581</v>
      </c>
      <c r="L10" s="735">
        <v>54.000000000000014</v>
      </c>
      <c r="M10" s="735">
        <v>1</v>
      </c>
      <c r="N10" s="736">
        <v>54.000000000000014</v>
      </c>
    </row>
    <row r="11" spans="1:14" ht="14.45" customHeight="1" x14ac:dyDescent="0.2">
      <c r="A11" s="730" t="s">
        <v>542</v>
      </c>
      <c r="B11" s="731" t="s">
        <v>543</v>
      </c>
      <c r="C11" s="732" t="s">
        <v>551</v>
      </c>
      <c r="D11" s="733" t="s">
        <v>552</v>
      </c>
      <c r="E11" s="734">
        <v>50113001</v>
      </c>
      <c r="F11" s="733" t="s">
        <v>568</v>
      </c>
      <c r="G11" s="732" t="s">
        <v>569</v>
      </c>
      <c r="H11" s="732">
        <v>185656</v>
      </c>
      <c r="I11" s="732">
        <v>85656</v>
      </c>
      <c r="J11" s="732" t="s">
        <v>582</v>
      </c>
      <c r="K11" s="732" t="s">
        <v>583</v>
      </c>
      <c r="L11" s="735">
        <v>69.22</v>
      </c>
      <c r="M11" s="735">
        <v>1</v>
      </c>
      <c r="N11" s="736">
        <v>69.22</v>
      </c>
    </row>
    <row r="12" spans="1:14" ht="14.45" customHeight="1" x14ac:dyDescent="0.2">
      <c r="A12" s="730" t="s">
        <v>542</v>
      </c>
      <c r="B12" s="731" t="s">
        <v>543</v>
      </c>
      <c r="C12" s="732" t="s">
        <v>551</v>
      </c>
      <c r="D12" s="733" t="s">
        <v>552</v>
      </c>
      <c r="E12" s="734">
        <v>50113001</v>
      </c>
      <c r="F12" s="733" t="s">
        <v>568</v>
      </c>
      <c r="G12" s="732" t="s">
        <v>569</v>
      </c>
      <c r="H12" s="732">
        <v>226525</v>
      </c>
      <c r="I12" s="732">
        <v>226525</v>
      </c>
      <c r="J12" s="732" t="s">
        <v>584</v>
      </c>
      <c r="K12" s="732" t="s">
        <v>585</v>
      </c>
      <c r="L12" s="735">
        <v>66.34</v>
      </c>
      <c r="M12" s="735">
        <v>1</v>
      </c>
      <c r="N12" s="736">
        <v>66.34</v>
      </c>
    </row>
    <row r="13" spans="1:14" ht="14.45" customHeight="1" x14ac:dyDescent="0.2">
      <c r="A13" s="730" t="s">
        <v>542</v>
      </c>
      <c r="B13" s="731" t="s">
        <v>543</v>
      </c>
      <c r="C13" s="732" t="s">
        <v>551</v>
      </c>
      <c r="D13" s="733" t="s">
        <v>552</v>
      </c>
      <c r="E13" s="734">
        <v>50113001</v>
      </c>
      <c r="F13" s="733" t="s">
        <v>568</v>
      </c>
      <c r="G13" s="732" t="s">
        <v>586</v>
      </c>
      <c r="H13" s="732">
        <v>243130</v>
      </c>
      <c r="I13" s="732">
        <v>243130</v>
      </c>
      <c r="J13" s="732" t="s">
        <v>587</v>
      </c>
      <c r="K13" s="732" t="s">
        <v>588</v>
      </c>
      <c r="L13" s="735">
        <v>78.67</v>
      </c>
      <c r="M13" s="735">
        <v>1</v>
      </c>
      <c r="N13" s="736">
        <v>78.67</v>
      </c>
    </row>
    <row r="14" spans="1:14" ht="14.45" customHeight="1" x14ac:dyDescent="0.2">
      <c r="A14" s="730" t="s">
        <v>542</v>
      </c>
      <c r="B14" s="731" t="s">
        <v>543</v>
      </c>
      <c r="C14" s="732" t="s">
        <v>551</v>
      </c>
      <c r="D14" s="733" t="s">
        <v>552</v>
      </c>
      <c r="E14" s="734">
        <v>50113001</v>
      </c>
      <c r="F14" s="733" t="s">
        <v>568</v>
      </c>
      <c r="G14" s="732" t="s">
        <v>329</v>
      </c>
      <c r="H14" s="732">
        <v>147458</v>
      </c>
      <c r="I14" s="732">
        <v>147458</v>
      </c>
      <c r="J14" s="732" t="s">
        <v>589</v>
      </c>
      <c r="K14" s="732" t="s">
        <v>590</v>
      </c>
      <c r="L14" s="735">
        <v>99.26</v>
      </c>
      <c r="M14" s="735">
        <v>1</v>
      </c>
      <c r="N14" s="736">
        <v>99.26</v>
      </c>
    </row>
    <row r="15" spans="1:14" ht="14.45" customHeight="1" x14ac:dyDescent="0.2">
      <c r="A15" s="730" t="s">
        <v>542</v>
      </c>
      <c r="B15" s="731" t="s">
        <v>543</v>
      </c>
      <c r="C15" s="732" t="s">
        <v>551</v>
      </c>
      <c r="D15" s="733" t="s">
        <v>552</v>
      </c>
      <c r="E15" s="734">
        <v>50113001</v>
      </c>
      <c r="F15" s="733" t="s">
        <v>568</v>
      </c>
      <c r="G15" s="732" t="s">
        <v>586</v>
      </c>
      <c r="H15" s="732">
        <v>243138</v>
      </c>
      <c r="I15" s="732">
        <v>243138</v>
      </c>
      <c r="J15" s="732" t="s">
        <v>591</v>
      </c>
      <c r="K15" s="732" t="s">
        <v>592</v>
      </c>
      <c r="L15" s="735">
        <v>61.17</v>
      </c>
      <c r="M15" s="735">
        <v>1</v>
      </c>
      <c r="N15" s="736">
        <v>61.17</v>
      </c>
    </row>
    <row r="16" spans="1:14" ht="14.45" customHeight="1" x14ac:dyDescent="0.2">
      <c r="A16" s="730" t="s">
        <v>542</v>
      </c>
      <c r="B16" s="731" t="s">
        <v>543</v>
      </c>
      <c r="C16" s="732" t="s">
        <v>551</v>
      </c>
      <c r="D16" s="733" t="s">
        <v>552</v>
      </c>
      <c r="E16" s="734">
        <v>50113001</v>
      </c>
      <c r="F16" s="733" t="s">
        <v>568</v>
      </c>
      <c r="G16" s="732" t="s">
        <v>569</v>
      </c>
      <c r="H16" s="732">
        <v>114826</v>
      </c>
      <c r="I16" s="732">
        <v>14826</v>
      </c>
      <c r="J16" s="732" t="s">
        <v>593</v>
      </c>
      <c r="K16" s="732" t="s">
        <v>594</v>
      </c>
      <c r="L16" s="735">
        <v>147.96999999999994</v>
      </c>
      <c r="M16" s="735">
        <v>1</v>
      </c>
      <c r="N16" s="736">
        <v>147.96999999999994</v>
      </c>
    </row>
    <row r="17" spans="1:14" ht="14.45" customHeight="1" x14ac:dyDescent="0.2">
      <c r="A17" s="730" t="s">
        <v>542</v>
      </c>
      <c r="B17" s="731" t="s">
        <v>543</v>
      </c>
      <c r="C17" s="732" t="s">
        <v>551</v>
      </c>
      <c r="D17" s="733" t="s">
        <v>552</v>
      </c>
      <c r="E17" s="734">
        <v>50113001</v>
      </c>
      <c r="F17" s="733" t="s">
        <v>568</v>
      </c>
      <c r="G17" s="732" t="s">
        <v>569</v>
      </c>
      <c r="H17" s="732">
        <v>125366</v>
      </c>
      <c r="I17" s="732">
        <v>25366</v>
      </c>
      <c r="J17" s="732" t="s">
        <v>595</v>
      </c>
      <c r="K17" s="732" t="s">
        <v>596</v>
      </c>
      <c r="L17" s="735">
        <v>72.02000000000001</v>
      </c>
      <c r="M17" s="735">
        <v>1</v>
      </c>
      <c r="N17" s="736">
        <v>72.02000000000001</v>
      </c>
    </row>
    <row r="18" spans="1:14" ht="14.45" customHeight="1" x14ac:dyDescent="0.2">
      <c r="A18" s="730" t="s">
        <v>542</v>
      </c>
      <c r="B18" s="731" t="s">
        <v>543</v>
      </c>
      <c r="C18" s="732" t="s">
        <v>551</v>
      </c>
      <c r="D18" s="733" t="s">
        <v>552</v>
      </c>
      <c r="E18" s="734">
        <v>50113001</v>
      </c>
      <c r="F18" s="733" t="s">
        <v>568</v>
      </c>
      <c r="G18" s="732" t="s">
        <v>569</v>
      </c>
      <c r="H18" s="732">
        <v>159746</v>
      </c>
      <c r="I18" s="732">
        <v>0</v>
      </c>
      <c r="J18" s="732" t="s">
        <v>597</v>
      </c>
      <c r="K18" s="732" t="s">
        <v>598</v>
      </c>
      <c r="L18" s="735">
        <v>26.01</v>
      </c>
      <c r="M18" s="735">
        <v>2</v>
      </c>
      <c r="N18" s="736">
        <v>52.02</v>
      </c>
    </row>
    <row r="19" spans="1:14" ht="14.45" customHeight="1" x14ac:dyDescent="0.2">
      <c r="A19" s="730" t="s">
        <v>542</v>
      </c>
      <c r="B19" s="731" t="s">
        <v>543</v>
      </c>
      <c r="C19" s="732" t="s">
        <v>551</v>
      </c>
      <c r="D19" s="733" t="s">
        <v>552</v>
      </c>
      <c r="E19" s="734">
        <v>50113001</v>
      </c>
      <c r="F19" s="733" t="s">
        <v>568</v>
      </c>
      <c r="G19" s="732" t="s">
        <v>586</v>
      </c>
      <c r="H19" s="732">
        <v>187427</v>
      </c>
      <c r="I19" s="732">
        <v>187427</v>
      </c>
      <c r="J19" s="732" t="s">
        <v>599</v>
      </c>
      <c r="K19" s="732" t="s">
        <v>600</v>
      </c>
      <c r="L19" s="735">
        <v>62.589999999999996</v>
      </c>
      <c r="M19" s="735">
        <v>1</v>
      </c>
      <c r="N19" s="736">
        <v>62.589999999999996</v>
      </c>
    </row>
    <row r="20" spans="1:14" ht="14.45" customHeight="1" x14ac:dyDescent="0.2">
      <c r="A20" s="730" t="s">
        <v>542</v>
      </c>
      <c r="B20" s="731" t="s">
        <v>543</v>
      </c>
      <c r="C20" s="732" t="s">
        <v>551</v>
      </c>
      <c r="D20" s="733" t="s">
        <v>552</v>
      </c>
      <c r="E20" s="734">
        <v>50113001</v>
      </c>
      <c r="F20" s="733" t="s">
        <v>568</v>
      </c>
      <c r="G20" s="732" t="s">
        <v>586</v>
      </c>
      <c r="H20" s="732">
        <v>187425</v>
      </c>
      <c r="I20" s="732">
        <v>187425</v>
      </c>
      <c r="J20" s="732" t="s">
        <v>601</v>
      </c>
      <c r="K20" s="732" t="s">
        <v>602</v>
      </c>
      <c r="L20" s="735">
        <v>49.309999999999988</v>
      </c>
      <c r="M20" s="735">
        <v>1</v>
      </c>
      <c r="N20" s="736">
        <v>49.309999999999988</v>
      </c>
    </row>
    <row r="21" spans="1:14" ht="14.45" customHeight="1" x14ac:dyDescent="0.2">
      <c r="A21" s="730" t="s">
        <v>542</v>
      </c>
      <c r="B21" s="731" t="s">
        <v>543</v>
      </c>
      <c r="C21" s="732" t="s">
        <v>551</v>
      </c>
      <c r="D21" s="733" t="s">
        <v>552</v>
      </c>
      <c r="E21" s="734">
        <v>50113001</v>
      </c>
      <c r="F21" s="733" t="s">
        <v>568</v>
      </c>
      <c r="G21" s="732" t="s">
        <v>569</v>
      </c>
      <c r="H21" s="732">
        <v>188217</v>
      </c>
      <c r="I21" s="732">
        <v>88217</v>
      </c>
      <c r="J21" s="732" t="s">
        <v>603</v>
      </c>
      <c r="K21" s="732" t="s">
        <v>604</v>
      </c>
      <c r="L21" s="735">
        <v>126.41000000000003</v>
      </c>
      <c r="M21" s="735">
        <v>1</v>
      </c>
      <c r="N21" s="736">
        <v>126.41000000000003</v>
      </c>
    </row>
    <row r="22" spans="1:14" ht="14.45" customHeight="1" x14ac:dyDescent="0.2">
      <c r="A22" s="730" t="s">
        <v>542</v>
      </c>
      <c r="B22" s="731" t="s">
        <v>543</v>
      </c>
      <c r="C22" s="732" t="s">
        <v>551</v>
      </c>
      <c r="D22" s="733" t="s">
        <v>552</v>
      </c>
      <c r="E22" s="734">
        <v>50113001</v>
      </c>
      <c r="F22" s="733" t="s">
        <v>568</v>
      </c>
      <c r="G22" s="732" t="s">
        <v>569</v>
      </c>
      <c r="H22" s="732">
        <v>237329</v>
      </c>
      <c r="I22" s="732">
        <v>237329</v>
      </c>
      <c r="J22" s="732" t="s">
        <v>605</v>
      </c>
      <c r="K22" s="732" t="s">
        <v>606</v>
      </c>
      <c r="L22" s="735">
        <v>108.63999999999997</v>
      </c>
      <c r="M22" s="735">
        <v>1</v>
      </c>
      <c r="N22" s="736">
        <v>108.63999999999997</v>
      </c>
    </row>
    <row r="23" spans="1:14" ht="14.45" customHeight="1" x14ac:dyDescent="0.2">
      <c r="A23" s="730" t="s">
        <v>542</v>
      </c>
      <c r="B23" s="731" t="s">
        <v>543</v>
      </c>
      <c r="C23" s="732" t="s">
        <v>551</v>
      </c>
      <c r="D23" s="733" t="s">
        <v>552</v>
      </c>
      <c r="E23" s="734">
        <v>50113001</v>
      </c>
      <c r="F23" s="733" t="s">
        <v>568</v>
      </c>
      <c r="G23" s="732" t="s">
        <v>569</v>
      </c>
      <c r="H23" s="732">
        <v>159749</v>
      </c>
      <c r="I23" s="732">
        <v>59749</v>
      </c>
      <c r="J23" s="732" t="s">
        <v>607</v>
      </c>
      <c r="K23" s="732" t="s">
        <v>608</v>
      </c>
      <c r="L23" s="735">
        <v>28.727000455483687</v>
      </c>
      <c r="M23" s="735">
        <v>1</v>
      </c>
      <c r="N23" s="736">
        <v>28.727000455483687</v>
      </c>
    </row>
    <row r="24" spans="1:14" ht="14.45" customHeight="1" x14ac:dyDescent="0.2">
      <c r="A24" s="730" t="s">
        <v>542</v>
      </c>
      <c r="B24" s="731" t="s">
        <v>543</v>
      </c>
      <c r="C24" s="732" t="s">
        <v>551</v>
      </c>
      <c r="D24" s="733" t="s">
        <v>552</v>
      </c>
      <c r="E24" s="734">
        <v>50113001</v>
      </c>
      <c r="F24" s="733" t="s">
        <v>568</v>
      </c>
      <c r="G24" s="732" t="s">
        <v>569</v>
      </c>
      <c r="H24" s="732">
        <v>207962</v>
      </c>
      <c r="I24" s="732">
        <v>207962</v>
      </c>
      <c r="J24" s="732" t="s">
        <v>609</v>
      </c>
      <c r="K24" s="732" t="s">
        <v>610</v>
      </c>
      <c r="L24" s="735">
        <v>32.860000000000007</v>
      </c>
      <c r="M24" s="735">
        <v>1</v>
      </c>
      <c r="N24" s="736">
        <v>32.860000000000007</v>
      </c>
    </row>
    <row r="25" spans="1:14" ht="14.45" customHeight="1" x14ac:dyDescent="0.2">
      <c r="A25" s="730" t="s">
        <v>542</v>
      </c>
      <c r="B25" s="731" t="s">
        <v>543</v>
      </c>
      <c r="C25" s="732" t="s">
        <v>551</v>
      </c>
      <c r="D25" s="733" t="s">
        <v>552</v>
      </c>
      <c r="E25" s="734">
        <v>50113001</v>
      </c>
      <c r="F25" s="733" t="s">
        <v>568</v>
      </c>
      <c r="G25" s="732" t="s">
        <v>569</v>
      </c>
      <c r="H25" s="732">
        <v>200863</v>
      </c>
      <c r="I25" s="732">
        <v>200863</v>
      </c>
      <c r="J25" s="732" t="s">
        <v>611</v>
      </c>
      <c r="K25" s="732" t="s">
        <v>612</v>
      </c>
      <c r="L25" s="735">
        <v>85.45</v>
      </c>
      <c r="M25" s="735">
        <v>1</v>
      </c>
      <c r="N25" s="736">
        <v>85.45</v>
      </c>
    </row>
    <row r="26" spans="1:14" ht="14.45" customHeight="1" x14ac:dyDescent="0.2">
      <c r="A26" s="730" t="s">
        <v>542</v>
      </c>
      <c r="B26" s="731" t="s">
        <v>543</v>
      </c>
      <c r="C26" s="732" t="s">
        <v>551</v>
      </c>
      <c r="D26" s="733" t="s">
        <v>552</v>
      </c>
      <c r="E26" s="734">
        <v>50113001</v>
      </c>
      <c r="F26" s="733" t="s">
        <v>568</v>
      </c>
      <c r="G26" s="732" t="s">
        <v>569</v>
      </c>
      <c r="H26" s="732">
        <v>230358</v>
      </c>
      <c r="I26" s="732">
        <v>230358</v>
      </c>
      <c r="J26" s="732" t="s">
        <v>613</v>
      </c>
      <c r="K26" s="732" t="s">
        <v>614</v>
      </c>
      <c r="L26" s="735">
        <v>117.76000000000002</v>
      </c>
      <c r="M26" s="735">
        <v>1</v>
      </c>
      <c r="N26" s="736">
        <v>117.76000000000002</v>
      </c>
    </row>
    <row r="27" spans="1:14" ht="14.45" customHeight="1" x14ac:dyDescent="0.2">
      <c r="A27" s="730" t="s">
        <v>542</v>
      </c>
      <c r="B27" s="731" t="s">
        <v>543</v>
      </c>
      <c r="C27" s="732" t="s">
        <v>551</v>
      </c>
      <c r="D27" s="733" t="s">
        <v>552</v>
      </c>
      <c r="E27" s="734">
        <v>50113001</v>
      </c>
      <c r="F27" s="733" t="s">
        <v>568</v>
      </c>
      <c r="G27" s="732" t="s">
        <v>569</v>
      </c>
      <c r="H27" s="732">
        <v>207820</v>
      </c>
      <c r="I27" s="732">
        <v>207820</v>
      </c>
      <c r="J27" s="732" t="s">
        <v>615</v>
      </c>
      <c r="K27" s="732" t="s">
        <v>616</v>
      </c>
      <c r="L27" s="735">
        <v>31.47</v>
      </c>
      <c r="M27" s="735">
        <v>1</v>
      </c>
      <c r="N27" s="736">
        <v>31.47</v>
      </c>
    </row>
    <row r="28" spans="1:14" ht="14.45" customHeight="1" x14ac:dyDescent="0.2">
      <c r="A28" s="730" t="s">
        <v>542</v>
      </c>
      <c r="B28" s="731" t="s">
        <v>543</v>
      </c>
      <c r="C28" s="732" t="s">
        <v>551</v>
      </c>
      <c r="D28" s="733" t="s">
        <v>552</v>
      </c>
      <c r="E28" s="734">
        <v>50113001</v>
      </c>
      <c r="F28" s="733" t="s">
        <v>568</v>
      </c>
      <c r="G28" s="732" t="s">
        <v>569</v>
      </c>
      <c r="H28" s="732">
        <v>207819</v>
      </c>
      <c r="I28" s="732">
        <v>207819</v>
      </c>
      <c r="J28" s="732" t="s">
        <v>617</v>
      </c>
      <c r="K28" s="732" t="s">
        <v>618</v>
      </c>
      <c r="L28" s="735">
        <v>22.300000000000004</v>
      </c>
      <c r="M28" s="735">
        <v>2</v>
      </c>
      <c r="N28" s="736">
        <v>44.600000000000009</v>
      </c>
    </row>
    <row r="29" spans="1:14" ht="14.45" customHeight="1" x14ac:dyDescent="0.2">
      <c r="A29" s="730" t="s">
        <v>542</v>
      </c>
      <c r="B29" s="731" t="s">
        <v>543</v>
      </c>
      <c r="C29" s="732" t="s">
        <v>551</v>
      </c>
      <c r="D29" s="733" t="s">
        <v>552</v>
      </c>
      <c r="E29" s="734">
        <v>50113001</v>
      </c>
      <c r="F29" s="733" t="s">
        <v>568</v>
      </c>
      <c r="G29" s="732" t="s">
        <v>569</v>
      </c>
      <c r="H29" s="732">
        <v>102963</v>
      </c>
      <c r="I29" s="732">
        <v>2963</v>
      </c>
      <c r="J29" s="732" t="s">
        <v>619</v>
      </c>
      <c r="K29" s="732" t="s">
        <v>620</v>
      </c>
      <c r="L29" s="735">
        <v>120.78999999999998</v>
      </c>
      <c r="M29" s="735">
        <v>3</v>
      </c>
      <c r="N29" s="736">
        <v>362.36999999999995</v>
      </c>
    </row>
    <row r="30" spans="1:14" ht="14.45" customHeight="1" x14ac:dyDescent="0.2">
      <c r="A30" s="730" t="s">
        <v>542</v>
      </c>
      <c r="B30" s="731" t="s">
        <v>543</v>
      </c>
      <c r="C30" s="732" t="s">
        <v>551</v>
      </c>
      <c r="D30" s="733" t="s">
        <v>552</v>
      </c>
      <c r="E30" s="734">
        <v>50113001</v>
      </c>
      <c r="F30" s="733" t="s">
        <v>568</v>
      </c>
      <c r="G30" s="732" t="s">
        <v>569</v>
      </c>
      <c r="H30" s="732">
        <v>840464</v>
      </c>
      <c r="I30" s="732">
        <v>0</v>
      </c>
      <c r="J30" s="732" t="s">
        <v>621</v>
      </c>
      <c r="K30" s="732" t="s">
        <v>622</v>
      </c>
      <c r="L30" s="735">
        <v>45.49</v>
      </c>
      <c r="M30" s="735">
        <v>1</v>
      </c>
      <c r="N30" s="736">
        <v>45.49</v>
      </c>
    </row>
    <row r="31" spans="1:14" ht="14.45" customHeight="1" x14ac:dyDescent="0.2">
      <c r="A31" s="730" t="s">
        <v>542</v>
      </c>
      <c r="B31" s="731" t="s">
        <v>543</v>
      </c>
      <c r="C31" s="732" t="s">
        <v>551</v>
      </c>
      <c r="D31" s="733" t="s">
        <v>552</v>
      </c>
      <c r="E31" s="734">
        <v>50113001</v>
      </c>
      <c r="F31" s="733" t="s">
        <v>568</v>
      </c>
      <c r="G31" s="732" t="s">
        <v>586</v>
      </c>
      <c r="H31" s="732">
        <v>233360</v>
      </c>
      <c r="I31" s="732">
        <v>233360</v>
      </c>
      <c r="J31" s="732" t="s">
        <v>623</v>
      </c>
      <c r="K31" s="732" t="s">
        <v>624</v>
      </c>
      <c r="L31" s="735">
        <v>21.959999999999997</v>
      </c>
      <c r="M31" s="735">
        <v>3</v>
      </c>
      <c r="N31" s="736">
        <v>65.88</v>
      </c>
    </row>
    <row r="32" spans="1:14" ht="14.45" customHeight="1" x14ac:dyDescent="0.2">
      <c r="A32" s="730" t="s">
        <v>542</v>
      </c>
      <c r="B32" s="731" t="s">
        <v>543</v>
      </c>
      <c r="C32" s="732" t="s">
        <v>551</v>
      </c>
      <c r="D32" s="733" t="s">
        <v>552</v>
      </c>
      <c r="E32" s="734">
        <v>50113001</v>
      </c>
      <c r="F32" s="733" t="s">
        <v>568</v>
      </c>
      <c r="G32" s="732" t="s">
        <v>586</v>
      </c>
      <c r="H32" s="732">
        <v>233366</v>
      </c>
      <c r="I32" s="732">
        <v>233366</v>
      </c>
      <c r="J32" s="732" t="s">
        <v>623</v>
      </c>
      <c r="K32" s="732" t="s">
        <v>625</v>
      </c>
      <c r="L32" s="735">
        <v>45.396666666666668</v>
      </c>
      <c r="M32" s="735">
        <v>3</v>
      </c>
      <c r="N32" s="736">
        <v>136.19</v>
      </c>
    </row>
    <row r="33" spans="1:14" ht="14.45" customHeight="1" x14ac:dyDescent="0.2">
      <c r="A33" s="730" t="s">
        <v>542</v>
      </c>
      <c r="B33" s="731" t="s">
        <v>543</v>
      </c>
      <c r="C33" s="732" t="s">
        <v>551</v>
      </c>
      <c r="D33" s="733" t="s">
        <v>552</v>
      </c>
      <c r="E33" s="734">
        <v>50113005</v>
      </c>
      <c r="F33" s="733" t="s">
        <v>626</v>
      </c>
      <c r="G33" s="732" t="s">
        <v>569</v>
      </c>
      <c r="H33" s="732">
        <v>43795</v>
      </c>
      <c r="I33" s="732">
        <v>0</v>
      </c>
      <c r="J33" s="732" t="s">
        <v>627</v>
      </c>
      <c r="K33" s="732" t="s">
        <v>628</v>
      </c>
      <c r="L33" s="735">
        <v>4576</v>
      </c>
      <c r="M33" s="735">
        <v>4</v>
      </c>
      <c r="N33" s="736">
        <v>18304</v>
      </c>
    </row>
    <row r="34" spans="1:14" ht="14.45" customHeight="1" x14ac:dyDescent="0.2">
      <c r="A34" s="730" t="s">
        <v>542</v>
      </c>
      <c r="B34" s="731" t="s">
        <v>543</v>
      </c>
      <c r="C34" s="732" t="s">
        <v>551</v>
      </c>
      <c r="D34" s="733" t="s">
        <v>552</v>
      </c>
      <c r="E34" s="734">
        <v>50113005</v>
      </c>
      <c r="F34" s="733" t="s">
        <v>626</v>
      </c>
      <c r="G34" s="732" t="s">
        <v>569</v>
      </c>
      <c r="H34" s="732">
        <v>43796</v>
      </c>
      <c r="I34" s="732">
        <v>0</v>
      </c>
      <c r="J34" s="732" t="s">
        <v>629</v>
      </c>
      <c r="K34" s="732" t="s">
        <v>630</v>
      </c>
      <c r="L34" s="735">
        <v>4620</v>
      </c>
      <c r="M34" s="735">
        <v>1</v>
      </c>
      <c r="N34" s="736">
        <v>4620</v>
      </c>
    </row>
    <row r="35" spans="1:14" ht="14.45" customHeight="1" x14ac:dyDescent="0.2">
      <c r="A35" s="730" t="s">
        <v>542</v>
      </c>
      <c r="B35" s="731" t="s">
        <v>543</v>
      </c>
      <c r="C35" s="732" t="s">
        <v>551</v>
      </c>
      <c r="D35" s="733" t="s">
        <v>552</v>
      </c>
      <c r="E35" s="734">
        <v>50113005</v>
      </c>
      <c r="F35" s="733" t="s">
        <v>626</v>
      </c>
      <c r="G35" s="732" t="s">
        <v>569</v>
      </c>
      <c r="H35" s="732">
        <v>46499</v>
      </c>
      <c r="I35" s="732">
        <v>0</v>
      </c>
      <c r="J35" s="732" t="s">
        <v>631</v>
      </c>
      <c r="K35" s="732" t="s">
        <v>632</v>
      </c>
      <c r="L35" s="735">
        <v>1705</v>
      </c>
      <c r="M35" s="735">
        <v>78</v>
      </c>
      <c r="N35" s="736">
        <v>132990</v>
      </c>
    </row>
    <row r="36" spans="1:14" ht="14.45" customHeight="1" x14ac:dyDescent="0.2">
      <c r="A36" s="730" t="s">
        <v>542</v>
      </c>
      <c r="B36" s="731" t="s">
        <v>543</v>
      </c>
      <c r="C36" s="732" t="s">
        <v>551</v>
      </c>
      <c r="D36" s="733" t="s">
        <v>552</v>
      </c>
      <c r="E36" s="734">
        <v>50113005</v>
      </c>
      <c r="F36" s="733" t="s">
        <v>626</v>
      </c>
      <c r="G36" s="732" t="s">
        <v>569</v>
      </c>
      <c r="H36" s="732">
        <v>46509</v>
      </c>
      <c r="I36" s="732">
        <v>0</v>
      </c>
      <c r="J36" s="732" t="s">
        <v>633</v>
      </c>
      <c r="K36" s="732" t="s">
        <v>634</v>
      </c>
      <c r="L36" s="735">
        <v>4620</v>
      </c>
      <c r="M36" s="735">
        <v>8</v>
      </c>
      <c r="N36" s="736">
        <v>36960</v>
      </c>
    </row>
    <row r="37" spans="1:14" ht="14.45" customHeight="1" x14ac:dyDescent="0.2">
      <c r="A37" s="730" t="s">
        <v>542</v>
      </c>
      <c r="B37" s="731" t="s">
        <v>543</v>
      </c>
      <c r="C37" s="732" t="s">
        <v>551</v>
      </c>
      <c r="D37" s="733" t="s">
        <v>552</v>
      </c>
      <c r="E37" s="734">
        <v>50113005</v>
      </c>
      <c r="F37" s="733" t="s">
        <v>626</v>
      </c>
      <c r="G37" s="732" t="s">
        <v>569</v>
      </c>
      <c r="H37" s="732">
        <v>46505</v>
      </c>
      <c r="I37" s="732">
        <v>0</v>
      </c>
      <c r="J37" s="732" t="s">
        <v>635</v>
      </c>
      <c r="K37" s="732" t="s">
        <v>636</v>
      </c>
      <c r="L37" s="735">
        <v>1749</v>
      </c>
      <c r="M37" s="735">
        <v>1</v>
      </c>
      <c r="N37" s="736">
        <v>1749</v>
      </c>
    </row>
    <row r="38" spans="1:14" ht="14.45" customHeight="1" x14ac:dyDescent="0.2">
      <c r="A38" s="730" t="s">
        <v>542</v>
      </c>
      <c r="B38" s="731" t="s">
        <v>543</v>
      </c>
      <c r="C38" s="732" t="s">
        <v>551</v>
      </c>
      <c r="D38" s="733" t="s">
        <v>552</v>
      </c>
      <c r="E38" s="734">
        <v>50113005</v>
      </c>
      <c r="F38" s="733" t="s">
        <v>626</v>
      </c>
      <c r="G38" s="732" t="s">
        <v>569</v>
      </c>
      <c r="H38" s="732">
        <v>46510</v>
      </c>
      <c r="I38" s="732">
        <v>0</v>
      </c>
      <c r="J38" s="732" t="s">
        <v>637</v>
      </c>
      <c r="K38" s="732" t="s">
        <v>638</v>
      </c>
      <c r="L38" s="735">
        <v>5786</v>
      </c>
      <c r="M38" s="735">
        <v>3</v>
      </c>
      <c r="N38" s="736">
        <v>17358</v>
      </c>
    </row>
    <row r="39" spans="1:14" ht="14.45" customHeight="1" x14ac:dyDescent="0.2">
      <c r="A39" s="730" t="s">
        <v>542</v>
      </c>
      <c r="B39" s="731" t="s">
        <v>543</v>
      </c>
      <c r="C39" s="732" t="s">
        <v>551</v>
      </c>
      <c r="D39" s="733" t="s">
        <v>552</v>
      </c>
      <c r="E39" s="734">
        <v>50113005</v>
      </c>
      <c r="F39" s="733" t="s">
        <v>626</v>
      </c>
      <c r="G39" s="732" t="s">
        <v>569</v>
      </c>
      <c r="H39" s="732">
        <v>46498</v>
      </c>
      <c r="I39" s="732">
        <v>0</v>
      </c>
      <c r="J39" s="732" t="s">
        <v>639</v>
      </c>
      <c r="K39" s="732" t="s">
        <v>640</v>
      </c>
      <c r="L39" s="735">
        <v>5994.1851851851852</v>
      </c>
      <c r="M39" s="735">
        <v>27</v>
      </c>
      <c r="N39" s="736">
        <v>161843</v>
      </c>
    </row>
    <row r="40" spans="1:14" ht="14.45" customHeight="1" x14ac:dyDescent="0.2">
      <c r="A40" s="730" t="s">
        <v>542</v>
      </c>
      <c r="B40" s="731" t="s">
        <v>543</v>
      </c>
      <c r="C40" s="732" t="s">
        <v>551</v>
      </c>
      <c r="D40" s="733" t="s">
        <v>552</v>
      </c>
      <c r="E40" s="734">
        <v>50113005</v>
      </c>
      <c r="F40" s="733" t="s">
        <v>626</v>
      </c>
      <c r="G40" s="732" t="s">
        <v>569</v>
      </c>
      <c r="H40" s="732">
        <v>61199</v>
      </c>
      <c r="I40" s="732">
        <v>0</v>
      </c>
      <c r="J40" s="732" t="s">
        <v>641</v>
      </c>
      <c r="K40" s="732" t="s">
        <v>642</v>
      </c>
      <c r="L40" s="735">
        <v>29249</v>
      </c>
      <c r="M40" s="735">
        <v>1</v>
      </c>
      <c r="N40" s="736">
        <v>29249</v>
      </c>
    </row>
    <row r="41" spans="1:14" ht="14.45" customHeight="1" x14ac:dyDescent="0.2">
      <c r="A41" s="730" t="s">
        <v>542</v>
      </c>
      <c r="B41" s="731" t="s">
        <v>543</v>
      </c>
      <c r="C41" s="732" t="s">
        <v>556</v>
      </c>
      <c r="D41" s="733" t="s">
        <v>557</v>
      </c>
      <c r="E41" s="734">
        <v>50113001</v>
      </c>
      <c r="F41" s="733" t="s">
        <v>568</v>
      </c>
      <c r="G41" s="732" t="s">
        <v>569</v>
      </c>
      <c r="H41" s="732">
        <v>100362</v>
      </c>
      <c r="I41" s="732">
        <v>362</v>
      </c>
      <c r="J41" s="732" t="s">
        <v>570</v>
      </c>
      <c r="K41" s="732" t="s">
        <v>571</v>
      </c>
      <c r="L41" s="735">
        <v>72.570000000000007</v>
      </c>
      <c r="M41" s="735">
        <v>2</v>
      </c>
      <c r="N41" s="736">
        <v>145.14000000000001</v>
      </c>
    </row>
    <row r="42" spans="1:14" ht="14.45" customHeight="1" x14ac:dyDescent="0.2">
      <c r="A42" s="730" t="s">
        <v>542</v>
      </c>
      <c r="B42" s="731" t="s">
        <v>543</v>
      </c>
      <c r="C42" s="732" t="s">
        <v>556</v>
      </c>
      <c r="D42" s="733" t="s">
        <v>557</v>
      </c>
      <c r="E42" s="734">
        <v>50113001</v>
      </c>
      <c r="F42" s="733" t="s">
        <v>568</v>
      </c>
      <c r="G42" s="732" t="s">
        <v>569</v>
      </c>
      <c r="H42" s="732">
        <v>208456</v>
      </c>
      <c r="I42" s="732">
        <v>208456</v>
      </c>
      <c r="J42" s="732" t="s">
        <v>578</v>
      </c>
      <c r="K42" s="732" t="s">
        <v>579</v>
      </c>
      <c r="L42" s="735">
        <v>738.54</v>
      </c>
      <c r="M42" s="735">
        <v>0.05</v>
      </c>
      <c r="N42" s="736">
        <v>36.927</v>
      </c>
    </row>
    <row r="43" spans="1:14" ht="14.45" customHeight="1" x14ac:dyDescent="0.2">
      <c r="A43" s="730" t="s">
        <v>542</v>
      </c>
      <c r="B43" s="731" t="s">
        <v>543</v>
      </c>
      <c r="C43" s="732" t="s">
        <v>556</v>
      </c>
      <c r="D43" s="733" t="s">
        <v>557</v>
      </c>
      <c r="E43" s="734">
        <v>50113001</v>
      </c>
      <c r="F43" s="733" t="s">
        <v>568</v>
      </c>
      <c r="G43" s="732" t="s">
        <v>569</v>
      </c>
      <c r="H43" s="732">
        <v>100394</v>
      </c>
      <c r="I43" s="732">
        <v>394</v>
      </c>
      <c r="J43" s="732" t="s">
        <v>643</v>
      </c>
      <c r="K43" s="732" t="s">
        <v>644</v>
      </c>
      <c r="L43" s="735">
        <v>65.65000000000002</v>
      </c>
      <c r="M43" s="735">
        <v>2</v>
      </c>
      <c r="N43" s="736">
        <v>131.30000000000004</v>
      </c>
    </row>
    <row r="44" spans="1:14" ht="14.45" customHeight="1" x14ac:dyDescent="0.2">
      <c r="A44" s="730" t="s">
        <v>542</v>
      </c>
      <c r="B44" s="731" t="s">
        <v>543</v>
      </c>
      <c r="C44" s="732" t="s">
        <v>556</v>
      </c>
      <c r="D44" s="733" t="s">
        <v>557</v>
      </c>
      <c r="E44" s="734">
        <v>50113001</v>
      </c>
      <c r="F44" s="733" t="s">
        <v>568</v>
      </c>
      <c r="G44" s="732" t="s">
        <v>569</v>
      </c>
      <c r="H44" s="732">
        <v>132992</v>
      </c>
      <c r="I44" s="732">
        <v>32992</v>
      </c>
      <c r="J44" s="732" t="s">
        <v>645</v>
      </c>
      <c r="K44" s="732" t="s">
        <v>646</v>
      </c>
      <c r="L44" s="735">
        <v>108.39</v>
      </c>
      <c r="M44" s="735">
        <v>1</v>
      </c>
      <c r="N44" s="736">
        <v>108.39</v>
      </c>
    </row>
    <row r="45" spans="1:14" ht="14.45" customHeight="1" x14ac:dyDescent="0.2">
      <c r="A45" s="730" t="s">
        <v>542</v>
      </c>
      <c r="B45" s="731" t="s">
        <v>543</v>
      </c>
      <c r="C45" s="732" t="s">
        <v>556</v>
      </c>
      <c r="D45" s="733" t="s">
        <v>557</v>
      </c>
      <c r="E45" s="734">
        <v>50113001</v>
      </c>
      <c r="F45" s="733" t="s">
        <v>568</v>
      </c>
      <c r="G45" s="732" t="s">
        <v>569</v>
      </c>
      <c r="H45" s="732">
        <v>100407</v>
      </c>
      <c r="I45" s="732">
        <v>407</v>
      </c>
      <c r="J45" s="732" t="s">
        <v>647</v>
      </c>
      <c r="K45" s="732" t="s">
        <v>648</v>
      </c>
      <c r="L45" s="735">
        <v>185.04</v>
      </c>
      <c r="M45" s="735">
        <v>2</v>
      </c>
      <c r="N45" s="736">
        <v>370.08</v>
      </c>
    </row>
    <row r="46" spans="1:14" ht="14.45" customHeight="1" x14ac:dyDescent="0.2">
      <c r="A46" s="730" t="s">
        <v>542</v>
      </c>
      <c r="B46" s="731" t="s">
        <v>543</v>
      </c>
      <c r="C46" s="732" t="s">
        <v>556</v>
      </c>
      <c r="D46" s="733" t="s">
        <v>557</v>
      </c>
      <c r="E46" s="734">
        <v>50113001</v>
      </c>
      <c r="F46" s="733" t="s">
        <v>568</v>
      </c>
      <c r="G46" s="732" t="s">
        <v>569</v>
      </c>
      <c r="H46" s="732">
        <v>230423</v>
      </c>
      <c r="I46" s="732">
        <v>230423</v>
      </c>
      <c r="J46" s="732" t="s">
        <v>649</v>
      </c>
      <c r="K46" s="732" t="s">
        <v>650</v>
      </c>
      <c r="L46" s="735">
        <v>39.850000000000009</v>
      </c>
      <c r="M46" s="735">
        <v>1</v>
      </c>
      <c r="N46" s="736">
        <v>39.850000000000009</v>
      </c>
    </row>
    <row r="47" spans="1:14" ht="14.45" customHeight="1" x14ac:dyDescent="0.2">
      <c r="A47" s="730" t="s">
        <v>542</v>
      </c>
      <c r="B47" s="731" t="s">
        <v>543</v>
      </c>
      <c r="C47" s="732" t="s">
        <v>556</v>
      </c>
      <c r="D47" s="733" t="s">
        <v>557</v>
      </c>
      <c r="E47" s="734">
        <v>50113001</v>
      </c>
      <c r="F47" s="733" t="s">
        <v>568</v>
      </c>
      <c r="G47" s="732" t="s">
        <v>569</v>
      </c>
      <c r="H47" s="732">
        <v>104071</v>
      </c>
      <c r="I47" s="732">
        <v>4071</v>
      </c>
      <c r="J47" s="732" t="s">
        <v>651</v>
      </c>
      <c r="K47" s="732" t="s">
        <v>652</v>
      </c>
      <c r="L47" s="735">
        <v>224.11</v>
      </c>
      <c r="M47" s="735">
        <v>2</v>
      </c>
      <c r="N47" s="736">
        <v>448.22</v>
      </c>
    </row>
    <row r="48" spans="1:14" ht="14.45" customHeight="1" x14ac:dyDescent="0.2">
      <c r="A48" s="730" t="s">
        <v>542</v>
      </c>
      <c r="B48" s="731" t="s">
        <v>543</v>
      </c>
      <c r="C48" s="732" t="s">
        <v>556</v>
      </c>
      <c r="D48" s="733" t="s">
        <v>557</v>
      </c>
      <c r="E48" s="734">
        <v>50113001</v>
      </c>
      <c r="F48" s="733" t="s">
        <v>568</v>
      </c>
      <c r="G48" s="732" t="s">
        <v>569</v>
      </c>
      <c r="H48" s="732">
        <v>102479</v>
      </c>
      <c r="I48" s="732">
        <v>2479</v>
      </c>
      <c r="J48" s="732" t="s">
        <v>651</v>
      </c>
      <c r="K48" s="732" t="s">
        <v>653</v>
      </c>
      <c r="L48" s="735">
        <v>65.490000000000009</v>
      </c>
      <c r="M48" s="735">
        <v>1</v>
      </c>
      <c r="N48" s="736">
        <v>65.490000000000009</v>
      </c>
    </row>
    <row r="49" spans="1:14" ht="14.45" customHeight="1" x14ac:dyDescent="0.2">
      <c r="A49" s="730" t="s">
        <v>542</v>
      </c>
      <c r="B49" s="731" t="s">
        <v>543</v>
      </c>
      <c r="C49" s="732" t="s">
        <v>556</v>
      </c>
      <c r="D49" s="733" t="s">
        <v>557</v>
      </c>
      <c r="E49" s="734">
        <v>50113001</v>
      </c>
      <c r="F49" s="733" t="s">
        <v>568</v>
      </c>
      <c r="G49" s="732" t="s">
        <v>569</v>
      </c>
      <c r="H49" s="732">
        <v>51366</v>
      </c>
      <c r="I49" s="732">
        <v>51366</v>
      </c>
      <c r="J49" s="732" t="s">
        <v>654</v>
      </c>
      <c r="K49" s="732" t="s">
        <v>655</v>
      </c>
      <c r="L49" s="735">
        <v>171.60000000000002</v>
      </c>
      <c r="M49" s="735">
        <v>8</v>
      </c>
      <c r="N49" s="736">
        <v>1372.8000000000002</v>
      </c>
    </row>
    <row r="50" spans="1:14" ht="14.45" customHeight="1" x14ac:dyDescent="0.2">
      <c r="A50" s="730" t="s">
        <v>542</v>
      </c>
      <c r="B50" s="731" t="s">
        <v>543</v>
      </c>
      <c r="C50" s="732" t="s">
        <v>556</v>
      </c>
      <c r="D50" s="733" t="s">
        <v>557</v>
      </c>
      <c r="E50" s="734">
        <v>50113001</v>
      </c>
      <c r="F50" s="733" t="s">
        <v>568</v>
      </c>
      <c r="G50" s="732" t="s">
        <v>569</v>
      </c>
      <c r="H50" s="732">
        <v>51367</v>
      </c>
      <c r="I50" s="732">
        <v>51367</v>
      </c>
      <c r="J50" s="732" t="s">
        <v>654</v>
      </c>
      <c r="K50" s="732" t="s">
        <v>656</v>
      </c>
      <c r="L50" s="735">
        <v>92.950000000000017</v>
      </c>
      <c r="M50" s="735">
        <v>13</v>
      </c>
      <c r="N50" s="736">
        <v>1208.3500000000001</v>
      </c>
    </row>
    <row r="51" spans="1:14" ht="14.45" customHeight="1" x14ac:dyDescent="0.2">
      <c r="A51" s="730" t="s">
        <v>542</v>
      </c>
      <c r="B51" s="731" t="s">
        <v>543</v>
      </c>
      <c r="C51" s="732" t="s">
        <v>556</v>
      </c>
      <c r="D51" s="733" t="s">
        <v>557</v>
      </c>
      <c r="E51" s="734">
        <v>50113001</v>
      </c>
      <c r="F51" s="733" t="s">
        <v>568</v>
      </c>
      <c r="G51" s="732" t="s">
        <v>569</v>
      </c>
      <c r="H51" s="732">
        <v>394627</v>
      </c>
      <c r="I51" s="732">
        <v>0</v>
      </c>
      <c r="J51" s="732" t="s">
        <v>657</v>
      </c>
      <c r="K51" s="732" t="s">
        <v>329</v>
      </c>
      <c r="L51" s="735">
        <v>131.36673873976983</v>
      </c>
      <c r="M51" s="735">
        <v>3</v>
      </c>
      <c r="N51" s="736">
        <v>394.10021621930946</v>
      </c>
    </row>
    <row r="52" spans="1:14" ht="14.45" customHeight="1" x14ac:dyDescent="0.2">
      <c r="A52" s="730" t="s">
        <v>542</v>
      </c>
      <c r="B52" s="731" t="s">
        <v>543</v>
      </c>
      <c r="C52" s="732" t="s">
        <v>556</v>
      </c>
      <c r="D52" s="733" t="s">
        <v>557</v>
      </c>
      <c r="E52" s="734">
        <v>50113001</v>
      </c>
      <c r="F52" s="733" t="s">
        <v>568</v>
      </c>
      <c r="G52" s="732" t="s">
        <v>569</v>
      </c>
      <c r="H52" s="732">
        <v>394072</v>
      </c>
      <c r="I52" s="732">
        <v>1000</v>
      </c>
      <c r="J52" s="732" t="s">
        <v>658</v>
      </c>
      <c r="K52" s="732" t="s">
        <v>329</v>
      </c>
      <c r="L52" s="735">
        <v>2685.3164395916037</v>
      </c>
      <c r="M52" s="735">
        <v>1</v>
      </c>
      <c r="N52" s="736">
        <v>2685.3164395916037</v>
      </c>
    </row>
    <row r="53" spans="1:14" ht="14.45" customHeight="1" x14ac:dyDescent="0.2">
      <c r="A53" s="730" t="s">
        <v>542</v>
      </c>
      <c r="B53" s="731" t="s">
        <v>543</v>
      </c>
      <c r="C53" s="732" t="s">
        <v>556</v>
      </c>
      <c r="D53" s="733" t="s">
        <v>557</v>
      </c>
      <c r="E53" s="734">
        <v>50113001</v>
      </c>
      <c r="F53" s="733" t="s">
        <v>568</v>
      </c>
      <c r="G53" s="732" t="s">
        <v>569</v>
      </c>
      <c r="H53" s="732">
        <v>188217</v>
      </c>
      <c r="I53" s="732">
        <v>88217</v>
      </c>
      <c r="J53" s="732" t="s">
        <v>603</v>
      </c>
      <c r="K53" s="732" t="s">
        <v>604</v>
      </c>
      <c r="L53" s="735">
        <v>126.41000000000003</v>
      </c>
      <c r="M53" s="735">
        <v>1</v>
      </c>
      <c r="N53" s="736">
        <v>126.41000000000003</v>
      </c>
    </row>
    <row r="54" spans="1:14" ht="14.45" customHeight="1" x14ac:dyDescent="0.2">
      <c r="A54" s="730" t="s">
        <v>542</v>
      </c>
      <c r="B54" s="731" t="s">
        <v>543</v>
      </c>
      <c r="C54" s="732" t="s">
        <v>556</v>
      </c>
      <c r="D54" s="733" t="s">
        <v>557</v>
      </c>
      <c r="E54" s="734">
        <v>50113001</v>
      </c>
      <c r="F54" s="733" t="s">
        <v>568</v>
      </c>
      <c r="G54" s="732" t="s">
        <v>569</v>
      </c>
      <c r="H54" s="732">
        <v>102684</v>
      </c>
      <c r="I54" s="732">
        <v>2684</v>
      </c>
      <c r="J54" s="732" t="s">
        <v>659</v>
      </c>
      <c r="K54" s="732" t="s">
        <v>660</v>
      </c>
      <c r="L54" s="735">
        <v>108.55999999999999</v>
      </c>
      <c r="M54" s="735">
        <v>1</v>
      </c>
      <c r="N54" s="736">
        <v>108.55999999999999</v>
      </c>
    </row>
    <row r="55" spans="1:14" ht="14.45" customHeight="1" x14ac:dyDescent="0.2">
      <c r="A55" s="730" t="s">
        <v>542</v>
      </c>
      <c r="B55" s="731" t="s">
        <v>543</v>
      </c>
      <c r="C55" s="732" t="s">
        <v>556</v>
      </c>
      <c r="D55" s="733" t="s">
        <v>557</v>
      </c>
      <c r="E55" s="734">
        <v>50113001</v>
      </c>
      <c r="F55" s="733" t="s">
        <v>568</v>
      </c>
      <c r="G55" s="732" t="s">
        <v>569</v>
      </c>
      <c r="H55" s="732">
        <v>207962</v>
      </c>
      <c r="I55" s="732">
        <v>207962</v>
      </c>
      <c r="J55" s="732" t="s">
        <v>609</v>
      </c>
      <c r="K55" s="732" t="s">
        <v>610</v>
      </c>
      <c r="L55" s="735">
        <v>32.86</v>
      </c>
      <c r="M55" s="735">
        <v>1</v>
      </c>
      <c r="N55" s="736">
        <v>32.86</v>
      </c>
    </row>
    <row r="56" spans="1:14" ht="14.45" customHeight="1" x14ac:dyDescent="0.2">
      <c r="A56" s="730" t="s">
        <v>542</v>
      </c>
      <c r="B56" s="731" t="s">
        <v>543</v>
      </c>
      <c r="C56" s="732" t="s">
        <v>556</v>
      </c>
      <c r="D56" s="733" t="s">
        <v>557</v>
      </c>
      <c r="E56" s="734">
        <v>50113001</v>
      </c>
      <c r="F56" s="733" t="s">
        <v>568</v>
      </c>
      <c r="G56" s="732" t="s">
        <v>586</v>
      </c>
      <c r="H56" s="732">
        <v>100536</v>
      </c>
      <c r="I56" s="732">
        <v>536</v>
      </c>
      <c r="J56" s="732" t="s">
        <v>661</v>
      </c>
      <c r="K56" s="732" t="s">
        <v>571</v>
      </c>
      <c r="L56" s="735">
        <v>49.320000000000007</v>
      </c>
      <c r="M56" s="735">
        <v>2</v>
      </c>
      <c r="N56" s="736">
        <v>98.640000000000015</v>
      </c>
    </row>
    <row r="57" spans="1:14" ht="14.45" customHeight="1" x14ac:dyDescent="0.2">
      <c r="A57" s="730" t="s">
        <v>542</v>
      </c>
      <c r="B57" s="731" t="s">
        <v>543</v>
      </c>
      <c r="C57" s="732" t="s">
        <v>556</v>
      </c>
      <c r="D57" s="733" t="s">
        <v>557</v>
      </c>
      <c r="E57" s="734">
        <v>50113001</v>
      </c>
      <c r="F57" s="733" t="s">
        <v>568</v>
      </c>
      <c r="G57" s="732" t="s">
        <v>569</v>
      </c>
      <c r="H57" s="732">
        <v>100610</v>
      </c>
      <c r="I57" s="732">
        <v>610</v>
      </c>
      <c r="J57" s="732" t="s">
        <v>662</v>
      </c>
      <c r="K57" s="732" t="s">
        <v>663</v>
      </c>
      <c r="L57" s="735">
        <v>72.42</v>
      </c>
      <c r="M57" s="735">
        <v>2</v>
      </c>
      <c r="N57" s="736">
        <v>144.84</v>
      </c>
    </row>
    <row r="58" spans="1:14" ht="14.45" customHeight="1" x14ac:dyDescent="0.2">
      <c r="A58" s="730" t="s">
        <v>542</v>
      </c>
      <c r="B58" s="731" t="s">
        <v>543</v>
      </c>
      <c r="C58" s="732" t="s">
        <v>556</v>
      </c>
      <c r="D58" s="733" t="s">
        <v>557</v>
      </c>
      <c r="E58" s="734">
        <v>50113001</v>
      </c>
      <c r="F58" s="733" t="s">
        <v>568</v>
      </c>
      <c r="G58" s="732" t="s">
        <v>569</v>
      </c>
      <c r="H58" s="732">
        <v>104380</v>
      </c>
      <c r="I58" s="732">
        <v>4380</v>
      </c>
      <c r="J58" s="732" t="s">
        <v>664</v>
      </c>
      <c r="K58" s="732" t="s">
        <v>665</v>
      </c>
      <c r="L58" s="735">
        <v>355.88</v>
      </c>
      <c r="M58" s="735">
        <v>1</v>
      </c>
      <c r="N58" s="736">
        <v>355.88</v>
      </c>
    </row>
    <row r="59" spans="1:14" ht="14.45" customHeight="1" x14ac:dyDescent="0.2">
      <c r="A59" s="730" t="s">
        <v>542</v>
      </c>
      <c r="B59" s="731" t="s">
        <v>543</v>
      </c>
      <c r="C59" s="732" t="s">
        <v>556</v>
      </c>
      <c r="D59" s="733" t="s">
        <v>557</v>
      </c>
      <c r="E59" s="734">
        <v>50113001</v>
      </c>
      <c r="F59" s="733" t="s">
        <v>568</v>
      </c>
      <c r="G59" s="732" t="s">
        <v>569</v>
      </c>
      <c r="H59" s="732">
        <v>131215</v>
      </c>
      <c r="I59" s="732">
        <v>31215</v>
      </c>
      <c r="J59" s="732" t="s">
        <v>666</v>
      </c>
      <c r="K59" s="732" t="s">
        <v>667</v>
      </c>
      <c r="L59" s="735">
        <v>54.800000000000004</v>
      </c>
      <c r="M59" s="735">
        <v>2</v>
      </c>
      <c r="N59" s="736">
        <v>109.60000000000001</v>
      </c>
    </row>
    <row r="60" spans="1:14" ht="14.45" customHeight="1" x14ac:dyDescent="0.2">
      <c r="A60" s="730" t="s">
        <v>542</v>
      </c>
      <c r="B60" s="731" t="s">
        <v>543</v>
      </c>
      <c r="C60" s="732" t="s">
        <v>556</v>
      </c>
      <c r="D60" s="733" t="s">
        <v>557</v>
      </c>
      <c r="E60" s="734">
        <v>50113005</v>
      </c>
      <c r="F60" s="733" t="s">
        <v>626</v>
      </c>
      <c r="G60" s="732" t="s">
        <v>569</v>
      </c>
      <c r="H60" s="732">
        <v>498529</v>
      </c>
      <c r="I60" s="732">
        <v>0</v>
      </c>
      <c r="J60" s="732" t="s">
        <v>668</v>
      </c>
      <c r="K60" s="732" t="s">
        <v>669</v>
      </c>
      <c r="L60" s="735">
        <v>106480</v>
      </c>
      <c r="M60" s="735">
        <v>1</v>
      </c>
      <c r="N60" s="736">
        <v>106480</v>
      </c>
    </row>
    <row r="61" spans="1:14" ht="14.45" customHeight="1" x14ac:dyDescent="0.2">
      <c r="A61" s="730" t="s">
        <v>542</v>
      </c>
      <c r="B61" s="731" t="s">
        <v>543</v>
      </c>
      <c r="C61" s="732" t="s">
        <v>556</v>
      </c>
      <c r="D61" s="733" t="s">
        <v>557</v>
      </c>
      <c r="E61" s="734">
        <v>50113005</v>
      </c>
      <c r="F61" s="733" t="s">
        <v>626</v>
      </c>
      <c r="G61" s="732" t="s">
        <v>569</v>
      </c>
      <c r="H61" s="732">
        <v>25459</v>
      </c>
      <c r="I61" s="732">
        <v>0</v>
      </c>
      <c r="J61" s="732" t="s">
        <v>670</v>
      </c>
      <c r="K61" s="732" t="s">
        <v>671</v>
      </c>
      <c r="L61" s="735">
        <v>23386</v>
      </c>
      <c r="M61" s="735">
        <v>8</v>
      </c>
      <c r="N61" s="736">
        <v>187088</v>
      </c>
    </row>
    <row r="62" spans="1:14" ht="14.45" customHeight="1" x14ac:dyDescent="0.2">
      <c r="A62" s="730" t="s">
        <v>542</v>
      </c>
      <c r="B62" s="731" t="s">
        <v>543</v>
      </c>
      <c r="C62" s="732" t="s">
        <v>556</v>
      </c>
      <c r="D62" s="733" t="s">
        <v>557</v>
      </c>
      <c r="E62" s="734">
        <v>50113005</v>
      </c>
      <c r="F62" s="733" t="s">
        <v>626</v>
      </c>
      <c r="G62" s="732" t="s">
        <v>569</v>
      </c>
      <c r="H62" s="732">
        <v>66437</v>
      </c>
      <c r="I62" s="732">
        <v>0</v>
      </c>
      <c r="J62" s="732" t="s">
        <v>672</v>
      </c>
      <c r="K62" s="732" t="s">
        <v>673</v>
      </c>
      <c r="L62" s="735">
        <v>2689.8666666666663</v>
      </c>
      <c r="M62" s="735">
        <v>3</v>
      </c>
      <c r="N62" s="736">
        <v>8069.5999999999995</v>
      </c>
    </row>
    <row r="63" spans="1:14" ht="14.45" customHeight="1" x14ac:dyDescent="0.2">
      <c r="A63" s="730" t="s">
        <v>542</v>
      </c>
      <c r="B63" s="731" t="s">
        <v>543</v>
      </c>
      <c r="C63" s="732" t="s">
        <v>556</v>
      </c>
      <c r="D63" s="733" t="s">
        <v>557</v>
      </c>
      <c r="E63" s="734">
        <v>50113005</v>
      </c>
      <c r="F63" s="733" t="s">
        <v>626</v>
      </c>
      <c r="G63" s="732" t="s">
        <v>569</v>
      </c>
      <c r="H63" s="732">
        <v>169461</v>
      </c>
      <c r="I63" s="732">
        <v>0</v>
      </c>
      <c r="J63" s="732" t="s">
        <v>674</v>
      </c>
      <c r="K63" s="732" t="s">
        <v>675</v>
      </c>
      <c r="L63" s="735">
        <v>6338.75</v>
      </c>
      <c r="M63" s="735">
        <v>2</v>
      </c>
      <c r="N63" s="736">
        <v>12677.5</v>
      </c>
    </row>
    <row r="64" spans="1:14" ht="14.45" customHeight="1" x14ac:dyDescent="0.2">
      <c r="A64" s="730" t="s">
        <v>542</v>
      </c>
      <c r="B64" s="731" t="s">
        <v>543</v>
      </c>
      <c r="C64" s="732" t="s">
        <v>556</v>
      </c>
      <c r="D64" s="733" t="s">
        <v>557</v>
      </c>
      <c r="E64" s="734">
        <v>50113005</v>
      </c>
      <c r="F64" s="733" t="s">
        <v>626</v>
      </c>
      <c r="G64" s="732" t="s">
        <v>569</v>
      </c>
      <c r="H64" s="732">
        <v>66441</v>
      </c>
      <c r="I64" s="732">
        <v>0</v>
      </c>
      <c r="J64" s="732" t="s">
        <v>676</v>
      </c>
      <c r="K64" s="732" t="s">
        <v>677</v>
      </c>
      <c r="L64" s="735">
        <v>12554.300000000001</v>
      </c>
      <c r="M64" s="735">
        <v>3</v>
      </c>
      <c r="N64" s="736">
        <v>37662.9</v>
      </c>
    </row>
    <row r="65" spans="1:14" ht="14.45" customHeight="1" x14ac:dyDescent="0.2">
      <c r="A65" s="730" t="s">
        <v>542</v>
      </c>
      <c r="B65" s="731" t="s">
        <v>543</v>
      </c>
      <c r="C65" s="732" t="s">
        <v>556</v>
      </c>
      <c r="D65" s="733" t="s">
        <v>557</v>
      </c>
      <c r="E65" s="734">
        <v>50113005</v>
      </c>
      <c r="F65" s="733" t="s">
        <v>626</v>
      </c>
      <c r="G65" s="732" t="s">
        <v>569</v>
      </c>
      <c r="H65" s="732">
        <v>13307</v>
      </c>
      <c r="I65" s="732">
        <v>0</v>
      </c>
      <c r="J65" s="732" t="s">
        <v>678</v>
      </c>
      <c r="K65" s="732" t="s">
        <v>679</v>
      </c>
      <c r="L65" s="735">
        <v>13876.002222222225</v>
      </c>
      <c r="M65" s="735">
        <v>9</v>
      </c>
      <c r="N65" s="736">
        <v>124884.02000000003</v>
      </c>
    </row>
    <row r="66" spans="1:14" ht="14.45" customHeight="1" x14ac:dyDescent="0.2">
      <c r="A66" s="730" t="s">
        <v>542</v>
      </c>
      <c r="B66" s="731" t="s">
        <v>543</v>
      </c>
      <c r="C66" s="732" t="s">
        <v>556</v>
      </c>
      <c r="D66" s="733" t="s">
        <v>557</v>
      </c>
      <c r="E66" s="734">
        <v>50113005</v>
      </c>
      <c r="F66" s="733" t="s">
        <v>626</v>
      </c>
      <c r="G66" s="732" t="s">
        <v>569</v>
      </c>
      <c r="H66" s="732">
        <v>498225</v>
      </c>
      <c r="I66" s="732">
        <v>0</v>
      </c>
      <c r="J66" s="732" t="s">
        <v>680</v>
      </c>
      <c r="K66" s="732" t="s">
        <v>329</v>
      </c>
      <c r="L66" s="735">
        <v>3025</v>
      </c>
      <c r="M66" s="735">
        <v>1</v>
      </c>
      <c r="N66" s="736">
        <v>3025</v>
      </c>
    </row>
    <row r="67" spans="1:14" ht="14.45" customHeight="1" x14ac:dyDescent="0.2">
      <c r="A67" s="730" t="s">
        <v>542</v>
      </c>
      <c r="B67" s="731" t="s">
        <v>543</v>
      </c>
      <c r="C67" s="732" t="s">
        <v>556</v>
      </c>
      <c r="D67" s="733" t="s">
        <v>557</v>
      </c>
      <c r="E67" s="734">
        <v>50113005</v>
      </c>
      <c r="F67" s="733" t="s">
        <v>626</v>
      </c>
      <c r="G67" s="732" t="s">
        <v>569</v>
      </c>
      <c r="H67" s="732">
        <v>13302</v>
      </c>
      <c r="I67" s="732">
        <v>0</v>
      </c>
      <c r="J67" s="732" t="s">
        <v>681</v>
      </c>
      <c r="K67" s="732" t="s">
        <v>682</v>
      </c>
      <c r="L67" s="735">
        <v>3294.0059999999999</v>
      </c>
      <c r="M67" s="735">
        <v>5</v>
      </c>
      <c r="N67" s="736">
        <v>16470.03</v>
      </c>
    </row>
    <row r="68" spans="1:14" ht="14.45" customHeight="1" x14ac:dyDescent="0.2">
      <c r="A68" s="730" t="s">
        <v>542</v>
      </c>
      <c r="B68" s="731" t="s">
        <v>543</v>
      </c>
      <c r="C68" s="732" t="s">
        <v>556</v>
      </c>
      <c r="D68" s="733" t="s">
        <v>557</v>
      </c>
      <c r="E68" s="734">
        <v>50113005</v>
      </c>
      <c r="F68" s="733" t="s">
        <v>626</v>
      </c>
      <c r="G68" s="732" t="s">
        <v>569</v>
      </c>
      <c r="H68" s="732">
        <v>66401</v>
      </c>
      <c r="I68" s="732">
        <v>0</v>
      </c>
      <c r="J68" s="732" t="s">
        <v>683</v>
      </c>
      <c r="K68" s="732" t="s">
        <v>684</v>
      </c>
      <c r="L68" s="735">
        <v>44583</v>
      </c>
      <c r="M68" s="735">
        <v>1</v>
      </c>
      <c r="N68" s="736">
        <v>44583</v>
      </c>
    </row>
    <row r="69" spans="1:14" ht="14.45" customHeight="1" x14ac:dyDescent="0.2">
      <c r="A69" s="730" t="s">
        <v>542</v>
      </c>
      <c r="B69" s="731" t="s">
        <v>543</v>
      </c>
      <c r="C69" s="732" t="s">
        <v>556</v>
      </c>
      <c r="D69" s="733" t="s">
        <v>557</v>
      </c>
      <c r="E69" s="734">
        <v>50113005</v>
      </c>
      <c r="F69" s="733" t="s">
        <v>626</v>
      </c>
      <c r="G69" s="732" t="s">
        <v>569</v>
      </c>
      <c r="H69" s="732">
        <v>13304</v>
      </c>
      <c r="I69" s="732">
        <v>0</v>
      </c>
      <c r="J69" s="732" t="s">
        <v>685</v>
      </c>
      <c r="K69" s="732" t="s">
        <v>686</v>
      </c>
      <c r="L69" s="735">
        <v>4440.9980000000005</v>
      </c>
      <c r="M69" s="735">
        <v>5</v>
      </c>
      <c r="N69" s="736">
        <v>22204.99</v>
      </c>
    </row>
    <row r="70" spans="1:14" ht="14.45" customHeight="1" x14ac:dyDescent="0.2">
      <c r="A70" s="730" t="s">
        <v>542</v>
      </c>
      <c r="B70" s="731" t="s">
        <v>543</v>
      </c>
      <c r="C70" s="732" t="s">
        <v>556</v>
      </c>
      <c r="D70" s="733" t="s">
        <v>557</v>
      </c>
      <c r="E70" s="734">
        <v>50113005</v>
      </c>
      <c r="F70" s="733" t="s">
        <v>626</v>
      </c>
      <c r="G70" s="732" t="s">
        <v>569</v>
      </c>
      <c r="H70" s="732">
        <v>142203</v>
      </c>
      <c r="I70" s="732">
        <v>0</v>
      </c>
      <c r="J70" s="732" t="s">
        <v>687</v>
      </c>
      <c r="K70" s="732" t="s">
        <v>688</v>
      </c>
      <c r="L70" s="735">
        <v>11784.300000000001</v>
      </c>
      <c r="M70" s="735">
        <v>7</v>
      </c>
      <c r="N70" s="736">
        <v>82490.100000000006</v>
      </c>
    </row>
    <row r="71" spans="1:14" ht="14.45" customHeight="1" x14ac:dyDescent="0.2">
      <c r="A71" s="730" t="s">
        <v>542</v>
      </c>
      <c r="B71" s="731" t="s">
        <v>543</v>
      </c>
      <c r="C71" s="732" t="s">
        <v>556</v>
      </c>
      <c r="D71" s="733" t="s">
        <v>557</v>
      </c>
      <c r="E71" s="734">
        <v>50113005</v>
      </c>
      <c r="F71" s="733" t="s">
        <v>626</v>
      </c>
      <c r="G71" s="732" t="s">
        <v>569</v>
      </c>
      <c r="H71" s="732">
        <v>498281</v>
      </c>
      <c r="I71" s="732">
        <v>0</v>
      </c>
      <c r="J71" s="732" t="s">
        <v>689</v>
      </c>
      <c r="K71" s="732" t="s">
        <v>690</v>
      </c>
      <c r="L71" s="735">
        <v>4236.1000000000004</v>
      </c>
      <c r="M71" s="735">
        <v>2</v>
      </c>
      <c r="N71" s="736">
        <v>8472.2000000000007</v>
      </c>
    </row>
    <row r="72" spans="1:14" ht="14.45" customHeight="1" x14ac:dyDescent="0.2">
      <c r="A72" s="730" t="s">
        <v>542</v>
      </c>
      <c r="B72" s="731" t="s">
        <v>543</v>
      </c>
      <c r="C72" s="732" t="s">
        <v>556</v>
      </c>
      <c r="D72" s="733" t="s">
        <v>557</v>
      </c>
      <c r="E72" s="734">
        <v>50113005</v>
      </c>
      <c r="F72" s="733" t="s">
        <v>626</v>
      </c>
      <c r="G72" s="732" t="s">
        <v>569</v>
      </c>
      <c r="H72" s="732">
        <v>66429</v>
      </c>
      <c r="I72" s="732">
        <v>0</v>
      </c>
      <c r="J72" s="732" t="s">
        <v>691</v>
      </c>
      <c r="K72" s="732" t="s">
        <v>692</v>
      </c>
      <c r="L72" s="735">
        <v>1583.6333333333332</v>
      </c>
      <c r="M72" s="735">
        <v>3</v>
      </c>
      <c r="N72" s="736">
        <v>4750.8999999999996</v>
      </c>
    </row>
    <row r="73" spans="1:14" ht="14.45" customHeight="1" x14ac:dyDescent="0.2">
      <c r="A73" s="730" t="s">
        <v>542</v>
      </c>
      <c r="B73" s="731" t="s">
        <v>543</v>
      </c>
      <c r="C73" s="732" t="s">
        <v>556</v>
      </c>
      <c r="D73" s="733" t="s">
        <v>557</v>
      </c>
      <c r="E73" s="734">
        <v>50113005</v>
      </c>
      <c r="F73" s="733" t="s">
        <v>626</v>
      </c>
      <c r="G73" s="732" t="s">
        <v>569</v>
      </c>
      <c r="H73" s="732">
        <v>66427</v>
      </c>
      <c r="I73" s="732">
        <v>0</v>
      </c>
      <c r="J73" s="732" t="s">
        <v>693</v>
      </c>
      <c r="K73" s="732" t="s">
        <v>694</v>
      </c>
      <c r="L73" s="735">
        <v>1605.9999999999995</v>
      </c>
      <c r="M73" s="735">
        <v>2</v>
      </c>
      <c r="N73" s="736">
        <v>3211.9999999999991</v>
      </c>
    </row>
    <row r="74" spans="1:14" ht="14.45" customHeight="1" x14ac:dyDescent="0.2">
      <c r="A74" s="730" t="s">
        <v>542</v>
      </c>
      <c r="B74" s="731" t="s">
        <v>543</v>
      </c>
      <c r="C74" s="732" t="s">
        <v>556</v>
      </c>
      <c r="D74" s="733" t="s">
        <v>557</v>
      </c>
      <c r="E74" s="734">
        <v>50113005</v>
      </c>
      <c r="F74" s="733" t="s">
        <v>626</v>
      </c>
      <c r="G74" s="732" t="s">
        <v>569</v>
      </c>
      <c r="H74" s="732">
        <v>66426</v>
      </c>
      <c r="I74" s="732">
        <v>0</v>
      </c>
      <c r="J74" s="732" t="s">
        <v>695</v>
      </c>
      <c r="K74" s="732" t="s">
        <v>696</v>
      </c>
      <c r="L74" s="735">
        <v>2738.2666666666669</v>
      </c>
      <c r="M74" s="735">
        <v>15</v>
      </c>
      <c r="N74" s="736">
        <v>41074</v>
      </c>
    </row>
    <row r="75" spans="1:14" ht="14.45" customHeight="1" x14ac:dyDescent="0.2">
      <c r="A75" s="730" t="s">
        <v>542</v>
      </c>
      <c r="B75" s="731" t="s">
        <v>543</v>
      </c>
      <c r="C75" s="732" t="s">
        <v>556</v>
      </c>
      <c r="D75" s="733" t="s">
        <v>557</v>
      </c>
      <c r="E75" s="734">
        <v>50113005</v>
      </c>
      <c r="F75" s="733" t="s">
        <v>626</v>
      </c>
      <c r="G75" s="732" t="s">
        <v>569</v>
      </c>
      <c r="H75" s="732">
        <v>94428</v>
      </c>
      <c r="I75" s="732">
        <v>0</v>
      </c>
      <c r="J75" s="732" t="s">
        <v>697</v>
      </c>
      <c r="K75" s="732" t="s">
        <v>698</v>
      </c>
      <c r="L75" s="735">
        <v>2617.4499999999998</v>
      </c>
      <c r="M75" s="735">
        <v>4</v>
      </c>
      <c r="N75" s="736">
        <v>10469.799999999999</v>
      </c>
    </row>
    <row r="76" spans="1:14" ht="14.45" customHeight="1" x14ac:dyDescent="0.2">
      <c r="A76" s="730" t="s">
        <v>542</v>
      </c>
      <c r="B76" s="731" t="s">
        <v>543</v>
      </c>
      <c r="C76" s="732" t="s">
        <v>556</v>
      </c>
      <c r="D76" s="733" t="s">
        <v>557</v>
      </c>
      <c r="E76" s="734">
        <v>50113005</v>
      </c>
      <c r="F76" s="733" t="s">
        <v>626</v>
      </c>
      <c r="G76" s="732" t="s">
        <v>569</v>
      </c>
      <c r="H76" s="732">
        <v>119867</v>
      </c>
      <c r="I76" s="732">
        <v>0</v>
      </c>
      <c r="J76" s="732" t="s">
        <v>699</v>
      </c>
      <c r="K76" s="732" t="s">
        <v>698</v>
      </c>
      <c r="L76" s="735">
        <v>13623.5</v>
      </c>
      <c r="M76" s="735">
        <v>10</v>
      </c>
      <c r="N76" s="736">
        <v>136235</v>
      </c>
    </row>
    <row r="77" spans="1:14" ht="14.45" customHeight="1" x14ac:dyDescent="0.2">
      <c r="A77" s="730" t="s">
        <v>542</v>
      </c>
      <c r="B77" s="731" t="s">
        <v>543</v>
      </c>
      <c r="C77" s="732" t="s">
        <v>556</v>
      </c>
      <c r="D77" s="733" t="s">
        <v>557</v>
      </c>
      <c r="E77" s="734">
        <v>50113005</v>
      </c>
      <c r="F77" s="733" t="s">
        <v>626</v>
      </c>
      <c r="G77" s="732" t="s">
        <v>569</v>
      </c>
      <c r="H77" s="732">
        <v>115800</v>
      </c>
      <c r="I77" s="732">
        <v>0</v>
      </c>
      <c r="J77" s="732" t="s">
        <v>700</v>
      </c>
      <c r="K77" s="732" t="s">
        <v>701</v>
      </c>
      <c r="L77" s="735">
        <v>15593.092307692308</v>
      </c>
      <c r="M77" s="735">
        <v>13</v>
      </c>
      <c r="N77" s="736">
        <v>202710.2</v>
      </c>
    </row>
    <row r="78" spans="1:14" ht="14.45" customHeight="1" x14ac:dyDescent="0.2">
      <c r="A78" s="730" t="s">
        <v>542</v>
      </c>
      <c r="B78" s="731" t="s">
        <v>543</v>
      </c>
      <c r="C78" s="732" t="s">
        <v>556</v>
      </c>
      <c r="D78" s="733" t="s">
        <v>557</v>
      </c>
      <c r="E78" s="734">
        <v>50113005</v>
      </c>
      <c r="F78" s="733" t="s">
        <v>626</v>
      </c>
      <c r="G78" s="732" t="s">
        <v>569</v>
      </c>
      <c r="H78" s="732">
        <v>46499</v>
      </c>
      <c r="I78" s="732">
        <v>0</v>
      </c>
      <c r="J78" s="732" t="s">
        <v>631</v>
      </c>
      <c r="K78" s="732" t="s">
        <v>632</v>
      </c>
      <c r="L78" s="735">
        <v>1705</v>
      </c>
      <c r="M78" s="735">
        <v>2</v>
      </c>
      <c r="N78" s="736">
        <v>3410</v>
      </c>
    </row>
    <row r="79" spans="1:14" ht="14.45" customHeight="1" x14ac:dyDescent="0.2">
      <c r="A79" s="730" t="s">
        <v>542</v>
      </c>
      <c r="B79" s="731" t="s">
        <v>543</v>
      </c>
      <c r="C79" s="732" t="s">
        <v>556</v>
      </c>
      <c r="D79" s="733" t="s">
        <v>557</v>
      </c>
      <c r="E79" s="734">
        <v>50113005</v>
      </c>
      <c r="F79" s="733" t="s">
        <v>626</v>
      </c>
      <c r="G79" s="732" t="s">
        <v>569</v>
      </c>
      <c r="H79" s="732">
        <v>46498</v>
      </c>
      <c r="I79" s="732">
        <v>0</v>
      </c>
      <c r="J79" s="732" t="s">
        <v>639</v>
      </c>
      <c r="K79" s="732" t="s">
        <v>640</v>
      </c>
      <c r="L79" s="735">
        <v>5863</v>
      </c>
      <c r="M79" s="735">
        <v>2</v>
      </c>
      <c r="N79" s="736">
        <v>11726</v>
      </c>
    </row>
    <row r="80" spans="1:14" ht="14.45" customHeight="1" x14ac:dyDescent="0.2">
      <c r="A80" s="730" t="s">
        <v>542</v>
      </c>
      <c r="B80" s="731" t="s">
        <v>543</v>
      </c>
      <c r="C80" s="732" t="s">
        <v>556</v>
      </c>
      <c r="D80" s="733" t="s">
        <v>557</v>
      </c>
      <c r="E80" s="734">
        <v>50113005</v>
      </c>
      <c r="F80" s="733" t="s">
        <v>626</v>
      </c>
      <c r="G80" s="732" t="s">
        <v>569</v>
      </c>
      <c r="H80" s="732">
        <v>61199</v>
      </c>
      <c r="I80" s="732">
        <v>0</v>
      </c>
      <c r="J80" s="732" t="s">
        <v>641</v>
      </c>
      <c r="K80" s="732" t="s">
        <v>642</v>
      </c>
      <c r="L80" s="735">
        <v>29249</v>
      </c>
      <c r="M80" s="735">
        <v>20</v>
      </c>
      <c r="N80" s="736">
        <v>584980</v>
      </c>
    </row>
    <row r="81" spans="1:14" ht="14.45" customHeight="1" x14ac:dyDescent="0.2">
      <c r="A81" s="730" t="s">
        <v>542</v>
      </c>
      <c r="B81" s="731" t="s">
        <v>543</v>
      </c>
      <c r="C81" s="732" t="s">
        <v>556</v>
      </c>
      <c r="D81" s="733" t="s">
        <v>557</v>
      </c>
      <c r="E81" s="734">
        <v>50113005</v>
      </c>
      <c r="F81" s="733" t="s">
        <v>626</v>
      </c>
      <c r="G81" s="732" t="s">
        <v>569</v>
      </c>
      <c r="H81" s="732">
        <v>61197</v>
      </c>
      <c r="I81" s="732">
        <v>0</v>
      </c>
      <c r="J81" s="732" t="s">
        <v>702</v>
      </c>
      <c r="K81" s="732" t="s">
        <v>703</v>
      </c>
      <c r="L81" s="735">
        <v>23512.111764705885</v>
      </c>
      <c r="M81" s="735">
        <v>17</v>
      </c>
      <c r="N81" s="736">
        <v>399705.9</v>
      </c>
    </row>
    <row r="82" spans="1:14" ht="14.45" customHeight="1" x14ac:dyDescent="0.2">
      <c r="A82" s="730" t="s">
        <v>542</v>
      </c>
      <c r="B82" s="731" t="s">
        <v>543</v>
      </c>
      <c r="C82" s="732" t="s">
        <v>556</v>
      </c>
      <c r="D82" s="733" t="s">
        <v>557</v>
      </c>
      <c r="E82" s="734">
        <v>50113005</v>
      </c>
      <c r="F82" s="733" t="s">
        <v>626</v>
      </c>
      <c r="G82" s="732" t="s">
        <v>569</v>
      </c>
      <c r="H82" s="732">
        <v>59195</v>
      </c>
      <c r="I82" s="732">
        <v>0</v>
      </c>
      <c r="J82" s="732" t="s">
        <v>704</v>
      </c>
      <c r="K82" s="732" t="s">
        <v>705</v>
      </c>
      <c r="L82" s="735">
        <v>7250.1</v>
      </c>
      <c r="M82" s="735">
        <v>1</v>
      </c>
      <c r="N82" s="736">
        <v>7250.1</v>
      </c>
    </row>
    <row r="83" spans="1:14" ht="14.45" customHeight="1" x14ac:dyDescent="0.2">
      <c r="A83" s="730" t="s">
        <v>542</v>
      </c>
      <c r="B83" s="731" t="s">
        <v>543</v>
      </c>
      <c r="C83" s="732" t="s">
        <v>556</v>
      </c>
      <c r="D83" s="733" t="s">
        <v>557</v>
      </c>
      <c r="E83" s="734">
        <v>50113009</v>
      </c>
      <c r="F83" s="733" t="s">
        <v>706</v>
      </c>
      <c r="G83" s="732" t="s">
        <v>569</v>
      </c>
      <c r="H83" s="732">
        <v>167779</v>
      </c>
      <c r="I83" s="732">
        <v>167779</v>
      </c>
      <c r="J83" s="732" t="s">
        <v>707</v>
      </c>
      <c r="K83" s="732" t="s">
        <v>708</v>
      </c>
      <c r="L83" s="735">
        <v>1914</v>
      </c>
      <c r="M83" s="735">
        <v>55</v>
      </c>
      <c r="N83" s="736">
        <v>105270</v>
      </c>
    </row>
    <row r="84" spans="1:14" ht="14.45" customHeight="1" x14ac:dyDescent="0.2">
      <c r="A84" s="730" t="s">
        <v>542</v>
      </c>
      <c r="B84" s="731" t="s">
        <v>543</v>
      </c>
      <c r="C84" s="732" t="s">
        <v>562</v>
      </c>
      <c r="D84" s="733" t="s">
        <v>563</v>
      </c>
      <c r="E84" s="734">
        <v>50113001</v>
      </c>
      <c r="F84" s="733" t="s">
        <v>568</v>
      </c>
      <c r="G84" s="732" t="s">
        <v>569</v>
      </c>
      <c r="H84" s="732">
        <v>196886</v>
      </c>
      <c r="I84" s="732">
        <v>96886</v>
      </c>
      <c r="J84" s="732" t="s">
        <v>709</v>
      </c>
      <c r="K84" s="732" t="s">
        <v>710</v>
      </c>
      <c r="L84" s="735">
        <v>50.16</v>
      </c>
      <c r="M84" s="735">
        <v>10</v>
      </c>
      <c r="N84" s="736">
        <v>501.59999999999997</v>
      </c>
    </row>
    <row r="85" spans="1:14" ht="14.45" customHeight="1" x14ac:dyDescent="0.2">
      <c r="A85" s="730" t="s">
        <v>542</v>
      </c>
      <c r="B85" s="731" t="s">
        <v>543</v>
      </c>
      <c r="C85" s="732" t="s">
        <v>562</v>
      </c>
      <c r="D85" s="733" t="s">
        <v>563</v>
      </c>
      <c r="E85" s="734">
        <v>50113001</v>
      </c>
      <c r="F85" s="733" t="s">
        <v>568</v>
      </c>
      <c r="G85" s="732" t="s">
        <v>569</v>
      </c>
      <c r="H85" s="732">
        <v>100362</v>
      </c>
      <c r="I85" s="732">
        <v>362</v>
      </c>
      <c r="J85" s="732" t="s">
        <v>570</v>
      </c>
      <c r="K85" s="732" t="s">
        <v>571</v>
      </c>
      <c r="L85" s="735">
        <v>72.570000000000007</v>
      </c>
      <c r="M85" s="735">
        <v>2</v>
      </c>
      <c r="N85" s="736">
        <v>145.14000000000001</v>
      </c>
    </row>
    <row r="86" spans="1:14" ht="14.45" customHeight="1" x14ac:dyDescent="0.2">
      <c r="A86" s="730" t="s">
        <v>542</v>
      </c>
      <c r="B86" s="731" t="s">
        <v>543</v>
      </c>
      <c r="C86" s="732" t="s">
        <v>562</v>
      </c>
      <c r="D86" s="733" t="s">
        <v>563</v>
      </c>
      <c r="E86" s="734">
        <v>50113001</v>
      </c>
      <c r="F86" s="733" t="s">
        <v>568</v>
      </c>
      <c r="G86" s="732" t="s">
        <v>569</v>
      </c>
      <c r="H86" s="732">
        <v>196610</v>
      </c>
      <c r="I86" s="732">
        <v>96610</v>
      </c>
      <c r="J86" s="732" t="s">
        <v>711</v>
      </c>
      <c r="K86" s="732" t="s">
        <v>712</v>
      </c>
      <c r="L86" s="735">
        <v>51.740000000000009</v>
      </c>
      <c r="M86" s="735">
        <v>1</v>
      </c>
      <c r="N86" s="736">
        <v>51.740000000000009</v>
      </c>
    </row>
    <row r="87" spans="1:14" ht="14.45" customHeight="1" x14ac:dyDescent="0.2">
      <c r="A87" s="730" t="s">
        <v>542</v>
      </c>
      <c r="B87" s="731" t="s">
        <v>543</v>
      </c>
      <c r="C87" s="732" t="s">
        <v>562</v>
      </c>
      <c r="D87" s="733" t="s">
        <v>563</v>
      </c>
      <c r="E87" s="734">
        <v>50113001</v>
      </c>
      <c r="F87" s="733" t="s">
        <v>568</v>
      </c>
      <c r="G87" s="732" t="s">
        <v>569</v>
      </c>
      <c r="H87" s="732">
        <v>208456</v>
      </c>
      <c r="I87" s="732">
        <v>208456</v>
      </c>
      <c r="J87" s="732" t="s">
        <v>578</v>
      </c>
      <c r="K87" s="732" t="s">
        <v>579</v>
      </c>
      <c r="L87" s="735">
        <v>738.54</v>
      </c>
      <c r="M87" s="735">
        <v>0.1</v>
      </c>
      <c r="N87" s="736">
        <v>73.853999999999999</v>
      </c>
    </row>
    <row r="88" spans="1:14" ht="14.45" customHeight="1" x14ac:dyDescent="0.2">
      <c r="A88" s="730" t="s">
        <v>542</v>
      </c>
      <c r="B88" s="731" t="s">
        <v>543</v>
      </c>
      <c r="C88" s="732" t="s">
        <v>562</v>
      </c>
      <c r="D88" s="733" t="s">
        <v>563</v>
      </c>
      <c r="E88" s="734">
        <v>50113001</v>
      </c>
      <c r="F88" s="733" t="s">
        <v>568</v>
      </c>
      <c r="G88" s="732" t="s">
        <v>569</v>
      </c>
      <c r="H88" s="732">
        <v>173394</v>
      </c>
      <c r="I88" s="732">
        <v>173394</v>
      </c>
      <c r="J88" s="732" t="s">
        <v>713</v>
      </c>
      <c r="K88" s="732" t="s">
        <v>714</v>
      </c>
      <c r="L88" s="735">
        <v>423.71999999999997</v>
      </c>
      <c r="M88" s="735">
        <v>8</v>
      </c>
      <c r="N88" s="736">
        <v>3389.7599999999998</v>
      </c>
    </row>
    <row r="89" spans="1:14" ht="14.45" customHeight="1" x14ac:dyDescent="0.2">
      <c r="A89" s="730" t="s">
        <v>542</v>
      </c>
      <c r="B89" s="731" t="s">
        <v>543</v>
      </c>
      <c r="C89" s="732" t="s">
        <v>562</v>
      </c>
      <c r="D89" s="733" t="s">
        <v>563</v>
      </c>
      <c r="E89" s="734">
        <v>50113001</v>
      </c>
      <c r="F89" s="733" t="s">
        <v>568</v>
      </c>
      <c r="G89" s="732" t="s">
        <v>569</v>
      </c>
      <c r="H89" s="732">
        <v>225150</v>
      </c>
      <c r="I89" s="732">
        <v>225150</v>
      </c>
      <c r="J89" s="732" t="s">
        <v>715</v>
      </c>
      <c r="K89" s="732" t="s">
        <v>716</v>
      </c>
      <c r="L89" s="735">
        <v>86.425999999999988</v>
      </c>
      <c r="M89" s="735">
        <v>50</v>
      </c>
      <c r="N89" s="736">
        <v>4321.2999999999993</v>
      </c>
    </row>
    <row r="90" spans="1:14" ht="14.45" customHeight="1" x14ac:dyDescent="0.2">
      <c r="A90" s="730" t="s">
        <v>542</v>
      </c>
      <c r="B90" s="731" t="s">
        <v>543</v>
      </c>
      <c r="C90" s="732" t="s">
        <v>562</v>
      </c>
      <c r="D90" s="733" t="s">
        <v>563</v>
      </c>
      <c r="E90" s="734">
        <v>50113001</v>
      </c>
      <c r="F90" s="733" t="s">
        <v>568</v>
      </c>
      <c r="G90" s="732" t="s">
        <v>569</v>
      </c>
      <c r="H90" s="732">
        <v>230423</v>
      </c>
      <c r="I90" s="732">
        <v>230423</v>
      </c>
      <c r="J90" s="732" t="s">
        <v>649</v>
      </c>
      <c r="K90" s="732" t="s">
        <v>650</v>
      </c>
      <c r="L90" s="735">
        <v>39.850000000000009</v>
      </c>
      <c r="M90" s="735">
        <v>1</v>
      </c>
      <c r="N90" s="736">
        <v>39.850000000000009</v>
      </c>
    </row>
    <row r="91" spans="1:14" ht="14.45" customHeight="1" x14ac:dyDescent="0.2">
      <c r="A91" s="730" t="s">
        <v>542</v>
      </c>
      <c r="B91" s="731" t="s">
        <v>543</v>
      </c>
      <c r="C91" s="732" t="s">
        <v>562</v>
      </c>
      <c r="D91" s="733" t="s">
        <v>563</v>
      </c>
      <c r="E91" s="734">
        <v>50113001</v>
      </c>
      <c r="F91" s="733" t="s">
        <v>568</v>
      </c>
      <c r="G91" s="732" t="s">
        <v>569</v>
      </c>
      <c r="H91" s="732">
        <v>102479</v>
      </c>
      <c r="I91" s="732">
        <v>2479</v>
      </c>
      <c r="J91" s="732" t="s">
        <v>651</v>
      </c>
      <c r="K91" s="732" t="s">
        <v>653</v>
      </c>
      <c r="L91" s="735">
        <v>65.490000000000023</v>
      </c>
      <c r="M91" s="735">
        <v>2</v>
      </c>
      <c r="N91" s="736">
        <v>130.98000000000005</v>
      </c>
    </row>
    <row r="92" spans="1:14" ht="14.45" customHeight="1" x14ac:dyDescent="0.2">
      <c r="A92" s="730" t="s">
        <v>542</v>
      </c>
      <c r="B92" s="731" t="s">
        <v>543</v>
      </c>
      <c r="C92" s="732" t="s">
        <v>562</v>
      </c>
      <c r="D92" s="733" t="s">
        <v>563</v>
      </c>
      <c r="E92" s="734">
        <v>50113001</v>
      </c>
      <c r="F92" s="733" t="s">
        <v>568</v>
      </c>
      <c r="G92" s="732" t="s">
        <v>569</v>
      </c>
      <c r="H92" s="732">
        <v>51367</v>
      </c>
      <c r="I92" s="732">
        <v>51367</v>
      </c>
      <c r="J92" s="732" t="s">
        <v>654</v>
      </c>
      <c r="K92" s="732" t="s">
        <v>656</v>
      </c>
      <c r="L92" s="735">
        <v>92.950000000000017</v>
      </c>
      <c r="M92" s="735">
        <v>10</v>
      </c>
      <c r="N92" s="736">
        <v>929.50000000000011</v>
      </c>
    </row>
    <row r="93" spans="1:14" ht="14.45" customHeight="1" x14ac:dyDescent="0.2">
      <c r="A93" s="730" t="s">
        <v>542</v>
      </c>
      <c r="B93" s="731" t="s">
        <v>543</v>
      </c>
      <c r="C93" s="732" t="s">
        <v>562</v>
      </c>
      <c r="D93" s="733" t="s">
        <v>563</v>
      </c>
      <c r="E93" s="734">
        <v>50113001</v>
      </c>
      <c r="F93" s="733" t="s">
        <v>568</v>
      </c>
      <c r="G93" s="732" t="s">
        <v>569</v>
      </c>
      <c r="H93" s="732">
        <v>187660</v>
      </c>
      <c r="I93" s="732">
        <v>187660</v>
      </c>
      <c r="J93" s="732" t="s">
        <v>654</v>
      </c>
      <c r="K93" s="732" t="s">
        <v>717</v>
      </c>
      <c r="L93" s="735">
        <v>595.16999999999996</v>
      </c>
      <c r="M93" s="735">
        <v>3</v>
      </c>
      <c r="N93" s="736">
        <v>1785.5099999999998</v>
      </c>
    </row>
    <row r="94" spans="1:14" ht="14.45" customHeight="1" x14ac:dyDescent="0.2">
      <c r="A94" s="730" t="s">
        <v>542</v>
      </c>
      <c r="B94" s="731" t="s">
        <v>543</v>
      </c>
      <c r="C94" s="732" t="s">
        <v>562</v>
      </c>
      <c r="D94" s="733" t="s">
        <v>563</v>
      </c>
      <c r="E94" s="734">
        <v>50113001</v>
      </c>
      <c r="F94" s="733" t="s">
        <v>568</v>
      </c>
      <c r="G94" s="732" t="s">
        <v>569</v>
      </c>
      <c r="H94" s="732">
        <v>51383</v>
      </c>
      <c r="I94" s="732">
        <v>51383</v>
      </c>
      <c r="J94" s="732" t="s">
        <v>654</v>
      </c>
      <c r="K94" s="732" t="s">
        <v>718</v>
      </c>
      <c r="L94" s="735">
        <v>93.5</v>
      </c>
      <c r="M94" s="735">
        <v>15</v>
      </c>
      <c r="N94" s="736">
        <v>1402.5</v>
      </c>
    </row>
    <row r="95" spans="1:14" ht="14.45" customHeight="1" x14ac:dyDescent="0.2">
      <c r="A95" s="730" t="s">
        <v>542</v>
      </c>
      <c r="B95" s="731" t="s">
        <v>543</v>
      </c>
      <c r="C95" s="732" t="s">
        <v>562</v>
      </c>
      <c r="D95" s="733" t="s">
        <v>563</v>
      </c>
      <c r="E95" s="734">
        <v>50113001</v>
      </c>
      <c r="F95" s="733" t="s">
        <v>568</v>
      </c>
      <c r="G95" s="732" t="s">
        <v>569</v>
      </c>
      <c r="H95" s="732">
        <v>51384</v>
      </c>
      <c r="I95" s="732">
        <v>51384</v>
      </c>
      <c r="J95" s="732" t="s">
        <v>654</v>
      </c>
      <c r="K95" s="732" t="s">
        <v>719</v>
      </c>
      <c r="L95" s="735">
        <v>192.5</v>
      </c>
      <c r="M95" s="735">
        <v>40</v>
      </c>
      <c r="N95" s="736">
        <v>7700</v>
      </c>
    </row>
    <row r="96" spans="1:14" ht="14.45" customHeight="1" x14ac:dyDescent="0.2">
      <c r="A96" s="730" t="s">
        <v>542</v>
      </c>
      <c r="B96" s="731" t="s">
        <v>543</v>
      </c>
      <c r="C96" s="732" t="s">
        <v>562</v>
      </c>
      <c r="D96" s="733" t="s">
        <v>563</v>
      </c>
      <c r="E96" s="734">
        <v>50113001</v>
      </c>
      <c r="F96" s="733" t="s">
        <v>568</v>
      </c>
      <c r="G96" s="732" t="s">
        <v>569</v>
      </c>
      <c r="H96" s="732">
        <v>157608</v>
      </c>
      <c r="I96" s="732">
        <v>57608</v>
      </c>
      <c r="J96" s="732" t="s">
        <v>720</v>
      </c>
      <c r="K96" s="732" t="s">
        <v>721</v>
      </c>
      <c r="L96" s="735">
        <v>100.24999999999999</v>
      </c>
      <c r="M96" s="735">
        <v>2</v>
      </c>
      <c r="N96" s="736">
        <v>200.49999999999997</v>
      </c>
    </row>
    <row r="97" spans="1:14" ht="14.45" customHeight="1" x14ac:dyDescent="0.2">
      <c r="A97" s="730" t="s">
        <v>542</v>
      </c>
      <c r="B97" s="731" t="s">
        <v>543</v>
      </c>
      <c r="C97" s="732" t="s">
        <v>562</v>
      </c>
      <c r="D97" s="733" t="s">
        <v>563</v>
      </c>
      <c r="E97" s="734">
        <v>50113001</v>
      </c>
      <c r="F97" s="733" t="s">
        <v>568</v>
      </c>
      <c r="G97" s="732" t="s">
        <v>569</v>
      </c>
      <c r="H97" s="732">
        <v>191836</v>
      </c>
      <c r="I97" s="732">
        <v>91836</v>
      </c>
      <c r="J97" s="732" t="s">
        <v>722</v>
      </c>
      <c r="K97" s="732" t="s">
        <v>723</v>
      </c>
      <c r="L97" s="735">
        <v>44.610000000000007</v>
      </c>
      <c r="M97" s="735">
        <v>2</v>
      </c>
      <c r="N97" s="736">
        <v>89.220000000000013</v>
      </c>
    </row>
    <row r="98" spans="1:14" ht="14.45" customHeight="1" x14ac:dyDescent="0.2">
      <c r="A98" s="730" t="s">
        <v>542</v>
      </c>
      <c r="B98" s="731" t="s">
        <v>543</v>
      </c>
      <c r="C98" s="732" t="s">
        <v>562</v>
      </c>
      <c r="D98" s="733" t="s">
        <v>563</v>
      </c>
      <c r="E98" s="734">
        <v>50113005</v>
      </c>
      <c r="F98" s="733" t="s">
        <v>626</v>
      </c>
      <c r="G98" s="732" t="s">
        <v>569</v>
      </c>
      <c r="H98" s="732">
        <v>142251</v>
      </c>
      <c r="I98" s="732">
        <v>0</v>
      </c>
      <c r="J98" s="732" t="s">
        <v>724</v>
      </c>
      <c r="K98" s="732" t="s">
        <v>725</v>
      </c>
      <c r="L98" s="735">
        <v>84340.3</v>
      </c>
      <c r="M98" s="735">
        <v>1</v>
      </c>
      <c r="N98" s="736">
        <v>84340.3</v>
      </c>
    </row>
    <row r="99" spans="1:14" ht="14.45" customHeight="1" x14ac:dyDescent="0.2">
      <c r="A99" s="730" t="s">
        <v>542</v>
      </c>
      <c r="B99" s="731" t="s">
        <v>543</v>
      </c>
      <c r="C99" s="732" t="s">
        <v>562</v>
      </c>
      <c r="D99" s="733" t="s">
        <v>563</v>
      </c>
      <c r="E99" s="734">
        <v>50113005</v>
      </c>
      <c r="F99" s="733" t="s">
        <v>626</v>
      </c>
      <c r="G99" s="732" t="s">
        <v>569</v>
      </c>
      <c r="H99" s="732">
        <v>31557</v>
      </c>
      <c r="I99" s="732">
        <v>0</v>
      </c>
      <c r="J99" s="732" t="s">
        <v>726</v>
      </c>
      <c r="K99" s="732" t="s">
        <v>727</v>
      </c>
      <c r="L99" s="735">
        <v>19602</v>
      </c>
      <c r="M99" s="735">
        <v>10</v>
      </c>
      <c r="N99" s="736">
        <v>196020</v>
      </c>
    </row>
    <row r="100" spans="1:14" ht="14.45" customHeight="1" x14ac:dyDescent="0.2">
      <c r="A100" s="730" t="s">
        <v>542</v>
      </c>
      <c r="B100" s="731" t="s">
        <v>543</v>
      </c>
      <c r="C100" s="732" t="s">
        <v>562</v>
      </c>
      <c r="D100" s="733" t="s">
        <v>563</v>
      </c>
      <c r="E100" s="734">
        <v>50113005</v>
      </c>
      <c r="F100" s="733" t="s">
        <v>626</v>
      </c>
      <c r="G100" s="732" t="s">
        <v>569</v>
      </c>
      <c r="H100" s="732">
        <v>31558</v>
      </c>
      <c r="I100" s="732">
        <v>0</v>
      </c>
      <c r="J100" s="732" t="s">
        <v>728</v>
      </c>
      <c r="K100" s="732" t="s">
        <v>729</v>
      </c>
      <c r="L100" s="735">
        <v>26136</v>
      </c>
      <c r="M100" s="735">
        <v>52</v>
      </c>
      <c r="N100" s="736">
        <v>1359072</v>
      </c>
    </row>
    <row r="101" spans="1:14" ht="14.45" customHeight="1" x14ac:dyDescent="0.2">
      <c r="A101" s="730" t="s">
        <v>542</v>
      </c>
      <c r="B101" s="731" t="s">
        <v>543</v>
      </c>
      <c r="C101" s="732" t="s">
        <v>562</v>
      </c>
      <c r="D101" s="733" t="s">
        <v>563</v>
      </c>
      <c r="E101" s="734">
        <v>50113005</v>
      </c>
      <c r="F101" s="733" t="s">
        <v>626</v>
      </c>
      <c r="G101" s="732" t="s">
        <v>569</v>
      </c>
      <c r="H101" s="732">
        <v>31559</v>
      </c>
      <c r="I101" s="732">
        <v>0</v>
      </c>
      <c r="J101" s="732" t="s">
        <v>730</v>
      </c>
      <c r="K101" s="732" t="s">
        <v>731</v>
      </c>
      <c r="L101" s="735">
        <v>32670</v>
      </c>
      <c r="M101" s="735">
        <v>117</v>
      </c>
      <c r="N101" s="736">
        <v>3822390</v>
      </c>
    </row>
    <row r="102" spans="1:14" ht="14.45" customHeight="1" x14ac:dyDescent="0.2">
      <c r="A102" s="730" t="s">
        <v>542</v>
      </c>
      <c r="B102" s="731" t="s">
        <v>543</v>
      </c>
      <c r="C102" s="732" t="s">
        <v>562</v>
      </c>
      <c r="D102" s="733" t="s">
        <v>563</v>
      </c>
      <c r="E102" s="734">
        <v>50113005</v>
      </c>
      <c r="F102" s="733" t="s">
        <v>626</v>
      </c>
      <c r="G102" s="732" t="s">
        <v>569</v>
      </c>
      <c r="H102" s="732">
        <v>31560</v>
      </c>
      <c r="I102" s="732">
        <v>0</v>
      </c>
      <c r="J102" s="732" t="s">
        <v>732</v>
      </c>
      <c r="K102" s="732" t="s">
        <v>733</v>
      </c>
      <c r="L102" s="735">
        <v>39204</v>
      </c>
      <c r="M102" s="735">
        <v>16</v>
      </c>
      <c r="N102" s="736">
        <v>627264</v>
      </c>
    </row>
    <row r="103" spans="1:14" ht="14.45" customHeight="1" x14ac:dyDescent="0.2">
      <c r="A103" s="730" t="s">
        <v>542</v>
      </c>
      <c r="B103" s="731" t="s">
        <v>543</v>
      </c>
      <c r="C103" s="732" t="s">
        <v>562</v>
      </c>
      <c r="D103" s="733" t="s">
        <v>563</v>
      </c>
      <c r="E103" s="734">
        <v>50113005</v>
      </c>
      <c r="F103" s="733" t="s">
        <v>626</v>
      </c>
      <c r="G103" s="732" t="s">
        <v>569</v>
      </c>
      <c r="H103" s="732">
        <v>31561</v>
      </c>
      <c r="I103" s="732">
        <v>0</v>
      </c>
      <c r="J103" s="732" t="s">
        <v>734</v>
      </c>
      <c r="K103" s="732" t="s">
        <v>735</v>
      </c>
      <c r="L103" s="735">
        <v>45738</v>
      </c>
      <c r="M103" s="735">
        <v>1</v>
      </c>
      <c r="N103" s="736">
        <v>45738</v>
      </c>
    </row>
    <row r="104" spans="1:14" ht="14.45" customHeight="1" x14ac:dyDescent="0.2">
      <c r="A104" s="730" t="s">
        <v>542</v>
      </c>
      <c r="B104" s="731" t="s">
        <v>543</v>
      </c>
      <c r="C104" s="732" t="s">
        <v>562</v>
      </c>
      <c r="D104" s="733" t="s">
        <v>563</v>
      </c>
      <c r="E104" s="734">
        <v>50113005</v>
      </c>
      <c r="F104" s="733" t="s">
        <v>626</v>
      </c>
      <c r="G104" s="732" t="s">
        <v>569</v>
      </c>
      <c r="H104" s="732">
        <v>498750</v>
      </c>
      <c r="I104" s="732">
        <v>0</v>
      </c>
      <c r="J104" s="732" t="s">
        <v>736</v>
      </c>
      <c r="K104" s="732" t="s">
        <v>737</v>
      </c>
      <c r="L104" s="735">
        <v>75801</v>
      </c>
      <c r="M104" s="735">
        <v>1</v>
      </c>
      <c r="N104" s="736">
        <v>75801</v>
      </c>
    </row>
    <row r="105" spans="1:14" ht="14.45" customHeight="1" x14ac:dyDescent="0.2">
      <c r="A105" s="730" t="s">
        <v>542</v>
      </c>
      <c r="B105" s="731" t="s">
        <v>543</v>
      </c>
      <c r="C105" s="732" t="s">
        <v>562</v>
      </c>
      <c r="D105" s="733" t="s">
        <v>563</v>
      </c>
      <c r="E105" s="734">
        <v>50113005</v>
      </c>
      <c r="F105" s="733" t="s">
        <v>626</v>
      </c>
      <c r="G105" s="732" t="s">
        <v>569</v>
      </c>
      <c r="H105" s="732">
        <v>498246</v>
      </c>
      <c r="I105" s="732">
        <v>0</v>
      </c>
      <c r="J105" s="732" t="s">
        <v>738</v>
      </c>
      <c r="K105" s="732" t="s">
        <v>739</v>
      </c>
      <c r="L105" s="735">
        <v>80736.7</v>
      </c>
      <c r="M105" s="735">
        <v>1</v>
      </c>
      <c r="N105" s="736">
        <v>80736.7</v>
      </c>
    </row>
    <row r="106" spans="1:14" ht="14.45" customHeight="1" x14ac:dyDescent="0.2">
      <c r="A106" s="730" t="s">
        <v>542</v>
      </c>
      <c r="B106" s="731" t="s">
        <v>543</v>
      </c>
      <c r="C106" s="732" t="s">
        <v>562</v>
      </c>
      <c r="D106" s="733" t="s">
        <v>563</v>
      </c>
      <c r="E106" s="734">
        <v>50113005</v>
      </c>
      <c r="F106" s="733" t="s">
        <v>626</v>
      </c>
      <c r="G106" s="732" t="s">
        <v>569</v>
      </c>
      <c r="H106" s="732">
        <v>182695</v>
      </c>
      <c r="I106" s="732">
        <v>0</v>
      </c>
      <c r="J106" s="732" t="s">
        <v>740</v>
      </c>
      <c r="K106" s="732" t="s">
        <v>741</v>
      </c>
      <c r="L106" s="735">
        <v>96071.8</v>
      </c>
      <c r="M106" s="735">
        <v>1</v>
      </c>
      <c r="N106" s="736">
        <v>96071.8</v>
      </c>
    </row>
    <row r="107" spans="1:14" ht="14.45" customHeight="1" x14ac:dyDescent="0.2">
      <c r="A107" s="730" t="s">
        <v>542</v>
      </c>
      <c r="B107" s="731" t="s">
        <v>543</v>
      </c>
      <c r="C107" s="732" t="s">
        <v>562</v>
      </c>
      <c r="D107" s="733" t="s">
        <v>563</v>
      </c>
      <c r="E107" s="734">
        <v>50113009</v>
      </c>
      <c r="F107" s="733" t="s">
        <v>706</v>
      </c>
      <c r="G107" s="732" t="s">
        <v>569</v>
      </c>
      <c r="H107" s="732">
        <v>224707</v>
      </c>
      <c r="I107" s="732">
        <v>224707</v>
      </c>
      <c r="J107" s="732" t="s">
        <v>742</v>
      </c>
      <c r="K107" s="732" t="s">
        <v>743</v>
      </c>
      <c r="L107" s="735">
        <v>655.52299999999912</v>
      </c>
      <c r="M107" s="735">
        <v>80</v>
      </c>
      <c r="N107" s="736">
        <v>52441.839999999931</v>
      </c>
    </row>
    <row r="108" spans="1:14" ht="14.45" customHeight="1" x14ac:dyDescent="0.2">
      <c r="A108" s="730" t="s">
        <v>542</v>
      </c>
      <c r="B108" s="731" t="s">
        <v>543</v>
      </c>
      <c r="C108" s="732" t="s">
        <v>562</v>
      </c>
      <c r="D108" s="733" t="s">
        <v>563</v>
      </c>
      <c r="E108" s="734">
        <v>50113009</v>
      </c>
      <c r="F108" s="733" t="s">
        <v>706</v>
      </c>
      <c r="G108" s="732" t="s">
        <v>569</v>
      </c>
      <c r="H108" s="732">
        <v>224708</v>
      </c>
      <c r="I108" s="732">
        <v>224708</v>
      </c>
      <c r="J108" s="732" t="s">
        <v>742</v>
      </c>
      <c r="K108" s="732" t="s">
        <v>744</v>
      </c>
      <c r="L108" s="735">
        <v>3275.9209784801178</v>
      </c>
      <c r="M108" s="735">
        <v>2</v>
      </c>
      <c r="N108" s="736">
        <v>6551.8419569602356</v>
      </c>
    </row>
    <row r="109" spans="1:14" ht="14.45" customHeight="1" x14ac:dyDescent="0.2">
      <c r="A109" s="730" t="s">
        <v>542</v>
      </c>
      <c r="B109" s="731" t="s">
        <v>543</v>
      </c>
      <c r="C109" s="732" t="s">
        <v>562</v>
      </c>
      <c r="D109" s="733" t="s">
        <v>563</v>
      </c>
      <c r="E109" s="734">
        <v>50113009</v>
      </c>
      <c r="F109" s="733" t="s">
        <v>706</v>
      </c>
      <c r="G109" s="732" t="s">
        <v>569</v>
      </c>
      <c r="H109" s="732">
        <v>224716</v>
      </c>
      <c r="I109" s="732">
        <v>224716</v>
      </c>
      <c r="J109" s="732" t="s">
        <v>742</v>
      </c>
      <c r="K109" s="732" t="s">
        <v>745</v>
      </c>
      <c r="L109" s="735">
        <v>13111.614971541123</v>
      </c>
      <c r="M109" s="735">
        <v>36</v>
      </c>
      <c r="N109" s="736">
        <v>472018.1389754804</v>
      </c>
    </row>
    <row r="110" spans="1:14" ht="14.45" customHeight="1" x14ac:dyDescent="0.2">
      <c r="A110" s="730" t="s">
        <v>542</v>
      </c>
      <c r="B110" s="731" t="s">
        <v>543</v>
      </c>
      <c r="C110" s="732" t="s">
        <v>565</v>
      </c>
      <c r="D110" s="733" t="s">
        <v>566</v>
      </c>
      <c r="E110" s="734">
        <v>50113016</v>
      </c>
      <c r="F110" s="733" t="s">
        <v>746</v>
      </c>
      <c r="G110" s="732" t="s">
        <v>569</v>
      </c>
      <c r="H110" s="732">
        <v>27720</v>
      </c>
      <c r="I110" s="732">
        <v>27720</v>
      </c>
      <c r="J110" s="732" t="s">
        <v>747</v>
      </c>
      <c r="K110" s="732" t="s">
        <v>748</v>
      </c>
      <c r="L110" s="735">
        <v>18496.994333333336</v>
      </c>
      <c r="M110" s="735">
        <v>15</v>
      </c>
      <c r="N110" s="736">
        <v>277454.91500000004</v>
      </c>
    </row>
    <row r="111" spans="1:14" ht="14.45" customHeight="1" thickBot="1" x14ac:dyDescent="0.25">
      <c r="A111" s="737" t="s">
        <v>542</v>
      </c>
      <c r="B111" s="738" t="s">
        <v>543</v>
      </c>
      <c r="C111" s="739" t="s">
        <v>565</v>
      </c>
      <c r="D111" s="740" t="s">
        <v>566</v>
      </c>
      <c r="E111" s="741">
        <v>50113016</v>
      </c>
      <c r="F111" s="740" t="s">
        <v>746</v>
      </c>
      <c r="G111" s="739" t="s">
        <v>569</v>
      </c>
      <c r="H111" s="739">
        <v>194562</v>
      </c>
      <c r="I111" s="739">
        <v>0</v>
      </c>
      <c r="J111" s="739" t="s">
        <v>749</v>
      </c>
      <c r="K111" s="739" t="s">
        <v>750</v>
      </c>
      <c r="L111" s="742">
        <v>108556.8</v>
      </c>
      <c r="M111" s="742">
        <v>2</v>
      </c>
      <c r="N111" s="743">
        <v>217113.60000000001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A209A00-1A36-4630-8ED4-F123B44D47F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751</v>
      </c>
      <c r="B5" s="728">
        <v>99.26</v>
      </c>
      <c r="C5" s="748">
        <v>0.1794709530439185</v>
      </c>
      <c r="D5" s="728">
        <v>453.81</v>
      </c>
      <c r="E5" s="748">
        <v>0.82052904695608142</v>
      </c>
      <c r="F5" s="729">
        <v>553.07000000000005</v>
      </c>
    </row>
    <row r="6" spans="1:6" ht="14.45" customHeight="1" thickBot="1" x14ac:dyDescent="0.25">
      <c r="A6" s="759" t="s">
        <v>752</v>
      </c>
      <c r="B6" s="751"/>
      <c r="C6" s="752">
        <v>0</v>
      </c>
      <c r="D6" s="751">
        <v>98.640000000000015</v>
      </c>
      <c r="E6" s="752">
        <v>1</v>
      </c>
      <c r="F6" s="753">
        <v>98.640000000000015</v>
      </c>
    </row>
    <row r="7" spans="1:6" ht="14.45" customHeight="1" thickBot="1" x14ac:dyDescent="0.25">
      <c r="A7" s="754" t="s">
        <v>3</v>
      </c>
      <c r="B7" s="755">
        <v>99.26</v>
      </c>
      <c r="C7" s="756">
        <v>0.15230700771815686</v>
      </c>
      <c r="D7" s="755">
        <v>552.45000000000005</v>
      </c>
      <c r="E7" s="756">
        <v>0.84769299228184314</v>
      </c>
      <c r="F7" s="757">
        <v>651.71</v>
      </c>
    </row>
    <row r="8" spans="1:6" ht="14.45" customHeight="1" thickBot="1" x14ac:dyDescent="0.25"/>
    <row r="9" spans="1:6" ht="14.45" customHeight="1" x14ac:dyDescent="0.2">
      <c r="A9" s="758" t="s">
        <v>753</v>
      </c>
      <c r="B9" s="728"/>
      <c r="C9" s="748">
        <v>0</v>
      </c>
      <c r="D9" s="728">
        <v>202.07</v>
      </c>
      <c r="E9" s="748">
        <v>1</v>
      </c>
      <c r="F9" s="729">
        <v>202.07</v>
      </c>
    </row>
    <row r="10" spans="1:6" ht="14.45" customHeight="1" x14ac:dyDescent="0.2">
      <c r="A10" s="761" t="s">
        <v>754</v>
      </c>
      <c r="B10" s="735">
        <v>99.26</v>
      </c>
      <c r="C10" s="749">
        <v>0.28279202279202281</v>
      </c>
      <c r="D10" s="735">
        <v>251.74</v>
      </c>
      <c r="E10" s="749">
        <v>0.71720797720797724</v>
      </c>
      <c r="F10" s="736">
        <v>351</v>
      </c>
    </row>
    <row r="11" spans="1:6" ht="14.45" customHeight="1" thickBot="1" x14ac:dyDescent="0.25">
      <c r="A11" s="759" t="s">
        <v>755</v>
      </c>
      <c r="B11" s="751"/>
      <c r="C11" s="752">
        <v>0</v>
      </c>
      <c r="D11" s="751">
        <v>98.640000000000015</v>
      </c>
      <c r="E11" s="752">
        <v>1</v>
      </c>
      <c r="F11" s="753">
        <v>98.640000000000015</v>
      </c>
    </row>
    <row r="12" spans="1:6" ht="14.45" customHeight="1" thickBot="1" x14ac:dyDescent="0.25">
      <c r="A12" s="754" t="s">
        <v>3</v>
      </c>
      <c r="B12" s="755">
        <v>99.26</v>
      </c>
      <c r="C12" s="756">
        <v>0.15230700771815686</v>
      </c>
      <c r="D12" s="755">
        <v>552.45000000000005</v>
      </c>
      <c r="E12" s="756">
        <v>0.84769299228184336</v>
      </c>
      <c r="F12" s="757">
        <v>651.70999999999992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413443C8-5857-4B1F-A74D-6C6187DC0C2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2020-06-22T13:57:09Z</dcterms:modified>
</cp:coreProperties>
</file>