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14C8012E-B5C0-467F-B202-B1921BA4BBA1}" xr6:coauthVersionLast="45" xr6:coauthVersionMax="45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11" i="371" l="1"/>
  <c r="S11" i="371"/>
  <c r="T10" i="371"/>
  <c r="S10" i="371"/>
  <c r="T9" i="371"/>
  <c r="S9" i="371"/>
  <c r="T8" i="371"/>
  <c r="S8" i="371"/>
  <c r="T7" i="371"/>
  <c r="S7" i="371"/>
  <c r="T6" i="371"/>
  <c r="S6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M818" i="367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C9" i="431"/>
  <c r="C17" i="431"/>
  <c r="D10" i="431"/>
  <c r="D18" i="431"/>
  <c r="E11" i="431"/>
  <c r="E19" i="431"/>
  <c r="F12" i="431"/>
  <c r="F20" i="431"/>
  <c r="G13" i="431"/>
  <c r="G21" i="431"/>
  <c r="H14" i="431"/>
  <c r="H22" i="431"/>
  <c r="I15" i="431"/>
  <c r="I23" i="431"/>
  <c r="J16" i="431"/>
  <c r="K9" i="431"/>
  <c r="K17" i="431"/>
  <c r="L10" i="431"/>
  <c r="L18" i="431"/>
  <c r="M11" i="431"/>
  <c r="M19" i="431"/>
  <c r="N12" i="431"/>
  <c r="N20" i="431"/>
  <c r="O13" i="431"/>
  <c r="O21" i="431"/>
  <c r="P14" i="431"/>
  <c r="P22" i="431"/>
  <c r="Q23" i="431"/>
  <c r="H23" i="431"/>
  <c r="L19" i="431"/>
  <c r="P15" i="431"/>
  <c r="N14" i="431"/>
  <c r="C10" i="431"/>
  <c r="C18" i="431"/>
  <c r="D11" i="431"/>
  <c r="D19" i="431"/>
  <c r="E12" i="431"/>
  <c r="E20" i="431"/>
  <c r="H15" i="431"/>
  <c r="J9" i="431"/>
  <c r="J17" i="431"/>
  <c r="K10" i="431"/>
  <c r="M20" i="431"/>
  <c r="Q16" i="431"/>
  <c r="Q9" i="431"/>
  <c r="C11" i="431"/>
  <c r="C19" i="431"/>
  <c r="D12" i="431"/>
  <c r="D20" i="431"/>
  <c r="E13" i="431"/>
  <c r="E21" i="431"/>
  <c r="F14" i="431"/>
  <c r="F22" i="431"/>
  <c r="G15" i="431"/>
  <c r="G23" i="431"/>
  <c r="H16" i="431"/>
  <c r="I9" i="431"/>
  <c r="I17" i="431"/>
  <c r="J10" i="431"/>
  <c r="J18" i="431"/>
  <c r="K11" i="431"/>
  <c r="K19" i="431"/>
  <c r="L12" i="431"/>
  <c r="O23" i="431"/>
  <c r="P16" i="431"/>
  <c r="Q17" i="431"/>
  <c r="C12" i="431"/>
  <c r="C20" i="431"/>
  <c r="D13" i="431"/>
  <c r="D21" i="431"/>
  <c r="E14" i="431"/>
  <c r="E22" i="431"/>
  <c r="F15" i="431"/>
  <c r="F23" i="431"/>
  <c r="G16" i="431"/>
  <c r="H9" i="431"/>
  <c r="H17" i="431"/>
  <c r="I10" i="431"/>
  <c r="I18" i="431"/>
  <c r="J11" i="431"/>
  <c r="J19" i="431"/>
  <c r="K12" i="431"/>
  <c r="K20" i="431"/>
  <c r="L13" i="431"/>
  <c r="L21" i="431"/>
  <c r="M14" i="431"/>
  <c r="M22" i="431"/>
  <c r="N15" i="431"/>
  <c r="N23" i="431"/>
  <c r="O16" i="431"/>
  <c r="P9" i="431"/>
  <c r="P17" i="431"/>
  <c r="Q10" i="431"/>
  <c r="Q18" i="431"/>
  <c r="Q11" i="431"/>
  <c r="G22" i="431"/>
  <c r="L11" i="431"/>
  <c r="O22" i="431"/>
  <c r="L20" i="431"/>
  <c r="C13" i="431"/>
  <c r="C21" i="431"/>
  <c r="D14" i="431"/>
  <c r="D22" i="431"/>
  <c r="E15" i="431"/>
  <c r="E23" i="431"/>
  <c r="F16" i="431"/>
  <c r="G9" i="431"/>
  <c r="G17" i="431"/>
  <c r="H10" i="431"/>
  <c r="H18" i="431"/>
  <c r="I11" i="431"/>
  <c r="I19" i="431"/>
  <c r="J12" i="431"/>
  <c r="J20" i="431"/>
  <c r="K13" i="431"/>
  <c r="K21" i="431"/>
  <c r="L14" i="431"/>
  <c r="L22" i="431"/>
  <c r="M15" i="431"/>
  <c r="M23" i="431"/>
  <c r="N16" i="431"/>
  <c r="O9" i="431"/>
  <c r="O17" i="431"/>
  <c r="P10" i="431"/>
  <c r="P18" i="431"/>
  <c r="Q19" i="431"/>
  <c r="I16" i="431"/>
  <c r="M12" i="431"/>
  <c r="P23" i="431"/>
  <c r="M13" i="431"/>
  <c r="C14" i="431"/>
  <c r="C22" i="431"/>
  <c r="D15" i="431"/>
  <c r="D23" i="431"/>
  <c r="E16" i="431"/>
  <c r="F9" i="431"/>
  <c r="F17" i="431"/>
  <c r="G10" i="431"/>
  <c r="G18" i="431"/>
  <c r="H11" i="431"/>
  <c r="H19" i="431"/>
  <c r="I12" i="431"/>
  <c r="I20" i="431"/>
  <c r="J13" i="431"/>
  <c r="J21" i="431"/>
  <c r="K14" i="431"/>
  <c r="K22" i="431"/>
  <c r="L15" i="431"/>
  <c r="L23" i="431"/>
  <c r="M16" i="431"/>
  <c r="N9" i="431"/>
  <c r="N17" i="431"/>
  <c r="O10" i="431"/>
  <c r="O18" i="431"/>
  <c r="P11" i="431"/>
  <c r="P19" i="431"/>
  <c r="Q12" i="431"/>
  <c r="Q20" i="431"/>
  <c r="F13" i="431"/>
  <c r="N13" i="431"/>
  <c r="N22" i="431"/>
  <c r="C15" i="431"/>
  <c r="C23" i="431"/>
  <c r="D16" i="431"/>
  <c r="E9" i="431"/>
  <c r="E17" i="431"/>
  <c r="F10" i="431"/>
  <c r="F18" i="431"/>
  <c r="G11" i="431"/>
  <c r="G19" i="431"/>
  <c r="H12" i="431"/>
  <c r="H20" i="431"/>
  <c r="I13" i="431"/>
  <c r="I21" i="431"/>
  <c r="J14" i="431"/>
  <c r="J22" i="431"/>
  <c r="K15" i="431"/>
  <c r="K23" i="431"/>
  <c r="L16" i="431"/>
  <c r="M9" i="431"/>
  <c r="M17" i="431"/>
  <c r="N10" i="431"/>
  <c r="N18" i="431"/>
  <c r="O11" i="431"/>
  <c r="O19" i="431"/>
  <c r="P12" i="431"/>
  <c r="P20" i="431"/>
  <c r="Q13" i="431"/>
  <c r="Q21" i="431"/>
  <c r="F21" i="431"/>
  <c r="N21" i="431"/>
  <c r="O15" i="431"/>
  <c r="C16" i="431"/>
  <c r="D9" i="431"/>
  <c r="D17" i="431"/>
  <c r="E10" i="431"/>
  <c r="E18" i="431"/>
  <c r="F11" i="431"/>
  <c r="F19" i="431"/>
  <c r="G12" i="431"/>
  <c r="G20" i="431"/>
  <c r="H13" i="431"/>
  <c r="H21" i="431"/>
  <c r="I14" i="431"/>
  <c r="I22" i="431"/>
  <c r="J15" i="431"/>
  <c r="J23" i="431"/>
  <c r="K16" i="431"/>
  <c r="L9" i="431"/>
  <c r="L17" i="431"/>
  <c r="M10" i="431"/>
  <c r="M18" i="431"/>
  <c r="N11" i="431"/>
  <c r="N19" i="431"/>
  <c r="O12" i="431"/>
  <c r="O20" i="431"/>
  <c r="P13" i="431"/>
  <c r="P21" i="431"/>
  <c r="Q14" i="431"/>
  <c r="Q22" i="431"/>
  <c r="Q15" i="431"/>
  <c r="G14" i="431"/>
  <c r="K18" i="431"/>
  <c r="O14" i="431"/>
  <c r="M21" i="431"/>
  <c r="S15" i="431" l="1"/>
  <c r="R15" i="431"/>
  <c r="S22" i="431"/>
  <c r="R22" i="431"/>
  <c r="S14" i="431"/>
  <c r="R14" i="431"/>
  <c r="S21" i="431"/>
  <c r="R21" i="431"/>
  <c r="S13" i="431"/>
  <c r="R13" i="431"/>
  <c r="S20" i="431"/>
  <c r="R20" i="431"/>
  <c r="S12" i="431"/>
  <c r="R12" i="431"/>
  <c r="R19" i="431"/>
  <c r="S19" i="431"/>
  <c r="R11" i="431"/>
  <c r="S11" i="431"/>
  <c r="R18" i="431"/>
  <c r="S18" i="431"/>
  <c r="R10" i="431"/>
  <c r="S10" i="431"/>
  <c r="S17" i="431"/>
  <c r="R17" i="431"/>
  <c r="S9" i="431"/>
  <c r="R9" i="431"/>
  <c r="R16" i="431"/>
  <c r="S16" i="431"/>
  <c r="S23" i="431"/>
  <c r="R23" i="431"/>
  <c r="G8" i="431"/>
  <c r="C8" i="431"/>
  <c r="I8" i="431"/>
  <c r="P8" i="431"/>
  <c r="H8" i="431"/>
  <c r="E8" i="431"/>
  <c r="D8" i="431"/>
  <c r="J8" i="431"/>
  <c r="F8" i="431"/>
  <c r="M8" i="431"/>
  <c r="Q8" i="431"/>
  <c r="L8" i="431"/>
  <c r="O8" i="431"/>
  <c r="N8" i="431"/>
  <c r="K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K13" i="370" l="1"/>
  <c r="P26" i="370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F15" i="339" l="1"/>
  <c r="B13" i="340" l="1"/>
  <c r="B12" i="340"/>
  <c r="A29" i="414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G3" i="410" s="1"/>
  <c r="C3" i="410"/>
  <c r="B3" i="410"/>
  <c r="D23" i="414" s="1"/>
  <c r="M3" i="410" l="1"/>
  <c r="Z3" i="344"/>
  <c r="Y3" i="344"/>
  <c r="W3" i="344"/>
  <c r="AB3" i="344" s="1"/>
  <c r="V3" i="344"/>
  <c r="T3" i="344"/>
  <c r="AA3" i="344" s="1"/>
  <c r="Q3" i="344"/>
  <c r="P3" i="344"/>
  <c r="N3" i="344"/>
  <c r="M3" i="344"/>
  <c r="K3" i="344"/>
  <c r="G3" i="344"/>
  <c r="C3" i="344"/>
  <c r="B11" i="339"/>
  <c r="J11" i="339" s="1"/>
  <c r="S3" i="344" l="1"/>
  <c r="R3" i="344"/>
  <c r="I11" i="339"/>
  <c r="F11" i="339"/>
  <c r="H11" i="339" l="1"/>
  <c r="G11" i="339"/>
  <c r="A30" i="414"/>
  <c r="A23" i="414"/>
  <c r="A15" i="414"/>
  <c r="A16" i="414"/>
  <c r="A4" i="414"/>
  <c r="A6" i="339" l="1"/>
  <c r="A5" i="339"/>
  <c r="D16" i="414"/>
  <c r="C19" i="414"/>
  <c r="C16" i="414"/>
  <c r="D19" i="414"/>
  <c r="D4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J12" i="339" s="1"/>
  <c r="D29" i="414"/>
  <c r="E29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H3" i="387" s="1"/>
  <c r="L3" i="387"/>
  <c r="J3" i="387"/>
  <c r="I3" i="387"/>
  <c r="G3" i="387"/>
  <c r="F3" i="387"/>
  <c r="N3" i="220"/>
  <c r="L3" i="220" s="1"/>
  <c r="C24" i="414"/>
  <c r="D24" i="414"/>
  <c r="J3" i="372" l="1"/>
  <c r="Q3" i="345"/>
  <c r="Q3" i="347"/>
  <c r="U3" i="347"/>
  <c r="S3" i="347"/>
  <c r="K3" i="387"/>
  <c r="N3" i="372"/>
  <c r="F3" i="372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H13" i="339" l="1"/>
  <c r="G15" i="339"/>
  <c r="H15" i="339"/>
  <c r="J13" i="339"/>
  <c r="B15" i="339"/>
  <c r="D30" i="414"/>
  <c r="E30" i="414" s="1"/>
  <c r="E16" i="414"/>
  <c r="E4" i="414"/>
  <c r="C6" i="340"/>
  <c r="D6" i="340" s="1"/>
  <c r="B4" i="340"/>
  <c r="G13" i="339"/>
  <c r="C4" i="340" l="1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<sst xmlns="http://schemas.openxmlformats.org/spreadsheetml/2006/main" count="14413" uniqueCount="1984">
  <si>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</si>
  <si>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</si>
  <si>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</si>
  <si>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</si>
  <si>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</si>
  <si>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</si>
  <si>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</si>
  <si>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</si>
  <si>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</si>
  <si>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</si>
  <si>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</si>
  <si>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</si>
  <si>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</si>
  <si>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</si>
  <si>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</si>
  <si>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</si>
  <si>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</si>
  <si>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</si>
  <si>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</si>
  <si>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</si>
  <si>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</si>
  <si>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</si>
  <si>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</si>
  <si>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</si>
  <si>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</si>
  <si>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</si>
  <si>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</si>
  <si>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</si>
  <si>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</si>
  <si>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</si>
  <si>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</si>
  <si>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</si>
  <si>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</si>
  <si>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</si>
  <si>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</si>
  <si>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</si>
  <si>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</si>
  <si>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</si>
  <si>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</si>
  <si>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</si>
  <si>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</si>
  <si>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</si>
  <si>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</si>
  <si>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</si>
  <si>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</si>
  <si>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</si>
  <si>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</si>
  <si>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</si>
  <si>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</si>
  <si>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</si>
  <si>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</si>
  <si>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</si>
  <si>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</si>
  <si>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</si>
  <si>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</si>
  <si>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</si>
  <si>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</si>
  <si>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</si>
  <si>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</si>
  <si>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</si>
  <si>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</si>
  <si>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</si>
  <si>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</si>
  <si>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</si>
  <si>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</si>
  <si>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</si>
  <si>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</si>
  <si>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</si>
  <si>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</si>
  <si>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</si>
  <si>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</si>
  <si>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</si>
  <si>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</si>
  <si>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</si>
  <si>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</si>
  <si>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</si>
  <si>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</si>
  <si>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</si>
  <si>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</si>
  <si>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</si>
  <si>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</si>
  <si>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</si>
  <si>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</si>
  <si>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</si>
  <si>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</si>
  <si>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</si>
  <si>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</si>
  <si>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</si>
  <si>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</si>
  <si>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</si>
  <si>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</si>
  <si>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</si>
  <si>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</si>
  <si>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</si>
  <si>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</si>
  <si>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</si>
  <si>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</si>
  <si>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</si>
  <si>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</si>
  <si>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</si>
  <si>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</si>
  <si>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</si>
  <si>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</si>
  <si>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</si>
  <si>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</si>
  <si>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</si>
  <si>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</si>
  <si>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</si>
  <si>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</si>
  <si>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</si>
  <si>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</si>
  <si>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</si>
  <si>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</si>
  <si>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</si>
  <si>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</si>
  <si>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</si>
  <si>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</si>
  <si>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</si>
  <si>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</si>
  <si>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</si>
  <si>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</si>
  <si>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</si>
  <si>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</si>
  <si>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</si>
  <si>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</si>
  <si>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</si>
  <si>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</si>
  <si>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</si>
  <si>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</si>
  <si>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</si>
  <si>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</si>
  <si>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</si>
  <si>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</si>
  <si>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</si>
  <si>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</si>
  <si>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</si>
  <si>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</si>
  <si>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</si>
  <si>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</si>
  <si>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</si>
  <si>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</si>
  <si>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</si>
  <si>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</si>
  <si>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</si>
  <si>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</si>
  <si>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</si>
  <si>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</si>
  <si>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</si>
  <si>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</si>
  <si>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</si>
  <si>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</si>
  <si>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</si>
  <si>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</si>
  <si>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</si>
  <si>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</si>
  <si>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</si>
  <si>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</si>
  <si>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</si>
  <si>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</si>
  <si>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</si>
  <si>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</si>
  <si>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</si>
  <si>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</si>
  <si>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</si>
  <si>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</si>
  <si>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</si>
  <si>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</si>
  <si>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</si>
  <si>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</si>
  <si>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</si>
  <si>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</si>
  <si>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</si>
  <si>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</si>
  <si>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</si>
  <si>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</si>
  <si>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</si>
  <si>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</si>
  <si>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</si>
  <si>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</si>
  <si>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</si>
  <si>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</si>
  <si>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</si>
  <si>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</si>
  <si>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</si>
  <si>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</si>
  <si>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</si>
  <si>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</si>
  <si>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</si>
  <si>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</si>
  <si>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</si>
  <si>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</si>
  <si>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</si>
  <si>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</si>
  <si>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</si>
  <si>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</si>
  <si>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</si>
  <si>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</si>
  <si>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</si>
  <si>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</si>
  <si>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</si>
  <si>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</si>
  <si>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</si>
  <si>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</si>
  <si>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</si>
  <si>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</si>
  <si>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</si>
  <si>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</si>
  <si>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</si>
  <si>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</si>
  <si>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</si>
  <si>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</si>
  <si>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</si>
  <si>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</si>
  <si>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</si>
  <si>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</si>
  <si>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</si>
  <si>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</si>
  <si>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</si>
  <si>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</si>
  <si>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</si>
  <si>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</si>
  <si>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</si>
  <si>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</si>
  <si>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</si>
  <si>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</si>
  <si>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</si>
  <si>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</si>
  <si>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</si>
  <si>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</si>
  <si>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</si>
  <si>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</si>
  <si>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</si>
  <si>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</si>
  <si>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</si>
  <si>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</si>
  <si>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</si>
  <si>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</si>
  <si>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</si>
  <si>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</si>
  <si>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</si>
  <si>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</si>
  <si>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</si>
  <si>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</si>
  <si>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</si>
  <si>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</si>
  <si>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</si>
  <si>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</si>
  <si>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</si>
  <si>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</si>
  <si>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</si>
  <si>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</si>
  <si>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</si>
  <si>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</si>
  <si>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</si>
  <si>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</si>
  <si>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</si>
  <si>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</si>
  <si>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</si>
  <si>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</si>
  <si>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</si>
  <si>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</si>
  <si>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</si>
  <si>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</si>
  <si>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Kč (tisíce)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</si>
  <si>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</si>
  <si>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</si>
  <si>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</si>
  <si>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</si>
  <si>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</si>
  <si>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</si>
  <si>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</si>
  <si>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</si>
  <si>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</si>
  <si>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</si>
  <si>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</si>
  <si>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</si>
  <si>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</si>
  <si>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</si>
  <si>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</si>
  <si>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</si>
  <si>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</si>
  <si>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</si>
  <si>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</si>
  <si>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</si>
  <si>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</si>
  <si>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</si>
  <si>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</si>
  <si>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</si>
  <si>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</si>
  <si>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</si>
  <si>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</si>
  <si>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</si>
  <si>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</si>
  <si>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</si>
  <si>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</si>
  <si>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</si>
  <si>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</si>
  <si>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</si>
  <si>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</si>
  <si>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</si>
  <si>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</si>
  <si>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</si>
  <si>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01/2020</t>
  </si>
  <si>
    <t>02/2020</t>
  </si>
  <si>
    <t>03/2020</t>
  </si>
  <si>
    <t>04/2020</t>
  </si>
  <si>
    <t>05/2020</t>
  </si>
  <si>
    <t>06/2020</t>
  </si>
  <si>
    <t>07/2020</t>
  </si>
  <si>
    <t>08/2020</t>
  </si>
  <si>
    <t>09/2020</t>
  </si>
  <si>
    <t>10/2020</t>
  </si>
  <si>
    <t>11/2020</t>
  </si>
  <si>
    <t>12/2020</t>
  </si>
  <si>
    <t>Rozp. 2019            CELKEM</t>
  </si>
  <si>
    <t>Skut. 2019 CELKEM</t>
  </si>
  <si>
    <t>ROZDÍL  Skut. - Rozp. 2019</t>
  </si>
  <si>
    <t>% plnění rozp.2019</t>
  </si>
  <si>
    <t>Rozp.rok 2020</t>
  </si>
  <si>
    <t>Sk.v tis 2020</t>
  </si>
  <si>
    <t>ROZDÍL (Sk.do data - Rozp.do data 2020)</t>
  </si>
  <si>
    <t>% plnění (Skut.do data/Rozp.rok 2020)</t>
  </si>
  <si>
    <t>Rozdíl 2018</t>
  </si>
  <si>
    <t>Plnění 2018</t>
  </si>
  <si>
    <t>% 2018</t>
  </si>
  <si>
    <t>CM 2018</t>
  </si>
  <si>
    <t>Hosp. 2018</t>
  </si>
  <si>
    <t>Rozdíly 2018</t>
  </si>
  <si>
    <r>
      <t>Zpět na Obsah</t>
    </r>
    <r>
      <rPr>
        <sz val="9"/>
        <rFont val="Calibri"/>
        <family val="2"/>
        <charset val="238"/>
        <scheme val="minor"/>
      </rPr>
      <t xml:space="preserve"> | 1.-7.měsíc | Klinika nukleární medicíny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</si>
  <si>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</si>
  <si>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</si>
  <si>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</si>
  <si>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</si>
  <si>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</si>
  <si>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</si>
  <si>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</si>
  <si>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50113     Léky a léčiva</t>
  </si>
  <si>
    <t xml:space="preserve">                    50113001     Léky - paušál (LEK)</t>
  </si>
  <si>
    <t xml:space="preserve">                    50113005     Léky - radiofarmaka (KNM)</t>
  </si>
  <si>
    <t xml:space="preserve">                    50113009     Léky - RTG diagnostika ZUL (LEK)</t>
  </si>
  <si>
    <t xml:space="preserve">                    50113016     Léky - centra (LEK)</t>
  </si>
  <si>
    <t xml:space="preserve">                    50113190     Léky - medicinální plyny (sklad SVM)</t>
  </si>
  <si>
    <t xml:space="preserve">               50114     Krevní přípravky</t>
  </si>
  <si>
    <t xml:space="preserve">                    50114002     Krevní přípravky</t>
  </si>
  <si>
    <t xml:space="preserve">               50115     Zdravotnické prostředky</t>
  </si>
  <si>
    <t xml:space="preserve">                    50115020     Laboratorní diagnostika-LEK (Z501)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</si>
  <si>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</si>
  <si>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</si>
  <si>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50115063     ZPr - vaky, sety (Z528)</t>
  </si>
  <si>
    <t xml:space="preserve">                    50115065     ZPr - vpichovací materiál (Z530)</t>
  </si>
  <si>
    <t xml:space="preserve">                    50115067     ZPr - rukavice (Z532)</t>
  </si>
  <si>
    <t xml:space="preserve">                    50115079     ZPr - internzivní péče (Z542)</t>
  </si>
  <si>
    <t xml:space="preserve">               50116     Potraviny</t>
  </si>
  <si>
    <t xml:space="preserve">                    50116001     Lůžk. pacienti</t>
  </si>
  <si>
    <t xml:space="preserve">                    50116002     Lůžk. pacienti nad normu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</si>
  <si>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</si>
  <si>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</si>
  <si>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</si>
  <si>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</si>
  <si>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</si>
  <si>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</si>
  <si>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50117007     Údržbový materiál ostatní - sklady (sk.T17)</t>
  </si>
  <si>
    <t xml:space="preserve">                    50117008     Spotřební materiál k PDS (potrubní pošta (sk.V22)</t>
  </si>
  <si>
    <t xml:space="preserve">                    50117009     Spotřební materiál k ZPr. (sk.V21)</t>
  </si>
  <si>
    <t xml:space="preserve">                    50117015     IT - spotřební materiál (sk. P37, 38, 48)</t>
  </si>
  <si>
    <t xml:space="preserve">                    50117020     Všeob.mat. - nábytek (V30) do 1tis.</t>
  </si>
  <si>
    <t xml:space="preserve">                    50117024     Všeob.mat. - ostatní-vyjímky (V44) od 0,01 do 999,99</t>
  </si>
  <si>
    <t xml:space="preserve">               50118     Náhradní díly</t>
  </si>
  <si>
    <t xml:space="preserve">                    50118003     ND - ostatní techn.(OSBTK, vč.metrologa)</t>
  </si>
  <si>
    <t xml:space="preserve">                    50118004     ND - zdravotní techn. (OSBTK, vč.metrologa)</t>
  </si>
  <si>
    <t xml:space="preserve">                    50118005     ND - výpoč. techn.(sklad) (sk.P47)</t>
  </si>
  <si>
    <t xml:space="preserve">                    50118006     ND - ZVIT (sk.B63)</t>
  </si>
  <si>
    <t xml:space="preserve">                    50118009     ND - ostatní technika (UTZ)</t>
  </si>
  <si>
    <t xml:space="preserve">               50119     DDHM a textil</t>
  </si>
  <si>
    <t xml:space="preserve">                    50119077     OOPP a prádlo pro zaměstnance (sk.T14)</t>
  </si>
  <si>
    <t xml:space="preserve">                    50119092     Pokojový textil (sk. T15)</t>
  </si>
  <si>
    <t xml:space="preserve">                    50119100     Jednorázové ochranné pomůcky (sk.T18A)</t>
  </si>
  <si>
    <t xml:space="preserve">                    50119102     Jednorázové hygienické potřeby (sk.T18C)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</si>
  <si>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</si>
  <si>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</si>
  <si>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50160     Knihy a časopisy</t>
  </si>
  <si>
    <t xml:space="preserve">                    50160002     Knihy a časopisy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</si>
  <si>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</si>
  <si>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</si>
  <si>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</si>
  <si>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               50210072     Vodné, stočné</t>
  </si>
  <si>
    <t xml:space="preserve">                    50210073     Pára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</si>
  <si>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</si>
  <si>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</si>
  <si>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</si>
  <si>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</si>
  <si>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51102022     Opravy - Úsek inf.systémů</t>
  </si>
  <si>
    <t xml:space="preserve">                    51102023     Opravy ostatní techniky - OSBTK, vč.metrologa</t>
  </si>
  <si>
    <t xml:space="preserve">                    51102024     Opravy - správa budov</t>
  </si>
  <si>
    <t xml:space="preserve">                    51102025     Opravy - hl.energetik</t>
  </si>
  <si>
    <t xml:space="preserve">                    51102026     Opravy STA rozvodů (tel.antény) - ELSYS</t>
  </si>
  <si>
    <t xml:space="preserve">                    51102032     Opravy zdravotnické techniky - UTZ</t>
  </si>
  <si>
    <t xml:space="preserve">                    51102033     Opravy ostatní techniky - UTZ</t>
  </si>
  <si>
    <t xml:space="preserve">                    51102034     Opravy ostatní techniky - ELSYS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</si>
  <si>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</si>
  <si>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</si>
  <si>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</si>
  <si>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          51201001     Cestovné tuzemské - OUC</t>
  </si>
  <si>
    <t xml:space="preserve">               51203     Cestovné zaměstnanců-zahraniční</t>
  </si>
  <si>
    <t xml:space="preserve">                    51203000     Cestovné zahraniční - mzdy</t>
  </si>
  <si>
    <t xml:space="preserve">          518     Ostatní služby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</si>
  <si>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</si>
  <si>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</si>
  <si>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</si>
  <si>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</si>
  <si>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</si>
  <si>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     51804005     Náj. plynových lahví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</si>
  <si>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</si>
  <si>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</si>
  <si>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51806002     Úklid. služby - více práce</t>
  </si>
  <si>
    <t xml:space="preserve">                    51806005     Odpad (spalovna)</t>
  </si>
  <si>
    <t xml:space="preserve">                    51806007     Praní prádla</t>
  </si>
  <si>
    <t xml:space="preserve">               51808     Revize a smluvní servisy majetku</t>
  </si>
  <si>
    <t xml:space="preserve">                    51808007     Revize, sml.servis - energetik</t>
  </si>
  <si>
    <t xml:space="preserve">                    51808008     Revize, tech.kontroly, prev.prohl.- OSBTK</t>
  </si>
  <si>
    <t xml:space="preserve">                    51808009     Revize, sml.servis PO - OBKR</t>
  </si>
  <si>
    <t xml:space="preserve">                    51808013     Revize - kalibrace - metrolog</t>
  </si>
  <si>
    <t xml:space="preserve">                    51808018     Smluvní servis - OSBTK</t>
  </si>
  <si>
    <t xml:space="preserve">                    51808019     Zkoušky - zaškol.zdrav.techn.(instrukce uživatelům 268/2014 Sb)</t>
  </si>
  <si>
    <t xml:space="preserve">                    51808020     Smluvní servis - UTZ</t>
  </si>
  <si>
    <t xml:space="preserve">                    51808021     Revize, tech.kontroly, prev.prohl.- UTZ</t>
  </si>
  <si>
    <t xml:space="preserve">               51874     Ostatní služby</t>
  </si>
  <si>
    <t xml:space="preserve">                    51874015     Organ.rozvoj (certif., akred.)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</si>
  <si>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</si>
  <si>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</si>
  <si>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</si>
  <si>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</si>
  <si>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52121     OON - dohody</t>
  </si>
  <si>
    <t xml:space="preserve">                    52121000     OON - dohody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</si>
  <si>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</si>
  <si>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</si>
  <si>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</si>
  <si>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</si>
  <si>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</si>
  <si>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</si>
  <si>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</si>
  <si>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</si>
  <si>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</si>
  <si>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</si>
  <si>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</si>
  <si>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</si>
  <si>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</si>
  <si>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</si>
  <si>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</si>
  <si>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53     Daně a poplatky</t>
  </si>
  <si>
    <t xml:space="preserve">          538     Ostatní daně a poplatky</t>
  </si>
  <si>
    <t xml:space="preserve">               53801     Poplatky</t>
  </si>
  <si>
    <t xml:space="preserve">                    53801003     Správní poplatky</t>
  </si>
  <si>
    <t xml:space="preserve">     54     Jiné provozní náklady</t>
  </si>
  <si>
    <t xml:space="preserve">          549     Ostatní náklady z činnosti</t>
  </si>
  <si>
    <t xml:space="preserve">               54910     Ostatní náklady z činnosti</t>
  </si>
  <si>
    <t xml:space="preserve">                    54910003     Práce výrobní povahy(výroba klíčů,tabulek)</t>
  </si>
  <si>
    <t xml:space="preserve">                    54910008     Školení, kongresové poplatky tuzemské - lékaři</t>
  </si>
  <si>
    <t xml:space="preserve">                    54910009     Školení, kongresové poplatky tuzemské - ost.zdrav.pracov.</t>
  </si>
  <si>
    <t xml:space="preserve">                    54910010     Školení - nezdrav.pracov.</t>
  </si>
  <si>
    <t xml:space="preserve">               54925     Ostatní výplaty fyzickým osobám(OPMČ)</t>
  </si>
  <si>
    <t xml:space="preserve">                    54925000     Odškodn.-náhr.mzdy zam.(OPMČ)</t>
  </si>
  <si>
    <t xml:space="preserve">               54972     Školení, kongres.popl.tuzemské - lékaři (pouze OPMČ)</t>
  </si>
  <si>
    <t xml:space="preserve">                    54972000     Školení, kongres.popl.tuzemské - lékaři (pouze OPMČ)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</si>
  <si>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</si>
  <si>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</si>
  <si>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</si>
  <si>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55110003     Odpisy DHM - budovy z odpisů</t>
  </si>
  <si>
    <t xml:space="preserve">                    55110004     Odpisy DHM - zdravot.techn. z odpisů</t>
  </si>
  <si>
    <t xml:space="preserve">                    55110005     Odpisy DHM - ostatní z odpisů</t>
  </si>
  <si>
    <t xml:space="preserve">                    55110013     Odpisy DHM - budovy z dotací</t>
  </si>
  <si>
    <t xml:space="preserve">                    55110014     Odpisy DHM - zdravot.techn. z dotací</t>
  </si>
  <si>
    <t xml:space="preserve">               55120     ZC vyřazeného DM</t>
  </si>
  <si>
    <t xml:space="preserve">                    55120004     ZC DHM - zdravot.techn. z odpisů</t>
  </si>
  <si>
    <t xml:space="preserve">          558     Náklady z drobného dlouhodobého majetku</t>
  </si>
  <si>
    <t xml:space="preserve">               55801     DDHM zdravotnický a laboratorní</t>
  </si>
  <si>
    <t xml:space="preserve">                    55801001     DDHM - zdravotnické přístroje (sk.N_525)</t>
  </si>
  <si>
    <t xml:space="preserve">               55802     DDHM - provozní</t>
  </si>
  <si>
    <t xml:space="preserve">                    55802001     DDHM - kuchyňské zařízení a nádobí (sk.V_26)</t>
  </si>
  <si>
    <t xml:space="preserve">                    55802002     DDHM - ostatní provozní technika (sk.V_35)</t>
  </si>
  <si>
    <t xml:space="preserve">               55805     DDHM - inventář</t>
  </si>
  <si>
    <t xml:space="preserve">                    55805002     DDHM - nábytek (sk.V_31)</t>
  </si>
  <si>
    <t xml:space="preserve">               55806     DDHM ostatní </t>
  </si>
  <si>
    <t xml:space="preserve">                    55806001     DDHM - ostatní, razítka (sk.V_47, V_112)</t>
  </si>
  <si>
    <t xml:space="preserve">     56     Finanční náklady</t>
  </si>
  <si>
    <t xml:space="preserve">          563     Kursové ztráty</t>
  </si>
  <si>
    <t xml:space="preserve">               56301     Kurzové ztráty</t>
  </si>
  <si>
    <t xml:space="preserve">                    56301000     Kurzové ztráty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</si>
  <si>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</si>
  <si>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</si>
  <si>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</si>
  <si>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</si>
  <si>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60210322     Zdr.služby - právn.osoby</t>
  </si>
  <si>
    <t xml:space="preserve">                    60210354     Zdr.služby - cizinci</t>
  </si>
  <si>
    <t xml:space="preserve">                    60210359     Zdr.služby - tuzemci (plastika atd. ...)</t>
  </si>
  <si>
    <t xml:space="preserve">               60229     Zdr. výkony - ost. ZP sled.položky  OZPI</t>
  </si>
  <si>
    <t xml:space="preserve">                    60229201     Výkony + mater. - ZP ma výkon</t>
  </si>
  <si>
    <t xml:space="preserve">                    60229202     Výkony pojišť.EHS, výkony za cizinci (mimo EHS)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</si>
  <si>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</si>
  <si>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</si>
  <si>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     60245415     Tržby ZP za léky v centrech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</si>
  <si>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</si>
  <si>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</si>
  <si>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 xml:space="preserve">     64     Jiné provozní výnosy</t>
  </si>
  <si>
    <t xml:space="preserve">          648     Čerpání fondů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</si>
  <si>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</si>
  <si>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</si>
  <si>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</si>
  <si>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64908     Ostatní výnosy z činnosti</t>
  </si>
  <si>
    <t xml:space="preserve">                    64908000     Rozdíly v zaokrouhlení</t>
  </si>
  <si>
    <t xml:space="preserve">               64924     Ostatní služby - mimo zdrav.výkony  FAKTURACE</t>
  </si>
  <si>
    <t xml:space="preserve">                    64924442     Telekom.služby, soukr. hovory</t>
  </si>
  <si>
    <t xml:space="preserve">                    64924459     Školení, stáže, odb. semináře, konference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</si>
  <si>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</si>
  <si>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</si>
  <si>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</si>
  <si>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79901     VPN - lékárna</t>
  </si>
  <si>
    <t xml:space="preserve">                    79901002     Výdej HVLP</t>
  </si>
  <si>
    <t xml:space="preserve">               79902     VPN - ZVIT technická údržba</t>
  </si>
  <si>
    <t xml:space="preserve">                    79902000     Výkony údržby</t>
  </si>
  <si>
    <t xml:space="preserve">               79903     VPN - doprava</t>
  </si>
  <si>
    <t xml:space="preserve">                    79903001     Doprava - sanitní</t>
  </si>
  <si>
    <t xml:space="preserve">                    79903002     Doprava - osobní</t>
  </si>
  <si>
    <t xml:space="preserve">                    79903003     Doprava - nákladní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</si>
  <si>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</si>
  <si>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</si>
  <si>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79906     VPN - prádelna</t>
  </si>
  <si>
    <t xml:space="preserve">                    79906000     Praní prádla</t>
  </si>
  <si>
    <t xml:space="preserve">               79907     VPN - sklad</t>
  </si>
  <si>
    <t xml:space="preserve">                    79907002     Tisk tiskopisů</t>
  </si>
  <si>
    <t xml:space="preserve">               79910     VPN - informační technologie</t>
  </si>
  <si>
    <t xml:space="preserve">                    79910001     Výkony IT</t>
  </si>
  <si>
    <t xml:space="preserve">               79920     VPN - mezistřediskové převody</t>
  </si>
  <si>
    <t xml:space="preserve">                    79920000     Střediskové převody</t>
  </si>
  <si>
    <t xml:space="preserve">                    79920001     Agregované výkony</t>
  </si>
  <si>
    <t xml:space="preserve">               79950     VPN - správní režie</t>
  </si>
  <si>
    <t xml:space="preserve">                    79950001     Rozúčtování režie HTS</t>
  </si>
  <si>
    <t>8     Vnitropodnikové výnosy</t>
  </si>
  <si>
    <t xml:space="preserve">     89     Vnitropodnikové výnosy</t>
  </si>
  <si>
    <t xml:space="preserve">          899     Vnitropodnikové výnosy</t>
  </si>
  <si>
    <t xml:space="preserve">               89920     VPV - mezistřediskové převody</t>
  </si>
  <si>
    <t xml:space="preserve">                    89920001     Agregované výkony</t>
  </si>
  <si>
    <t xml:space="preserve">                    89920004     Střediskové převody</t>
  </si>
  <si>
    <t>22</t>
  </si>
  <si>
    <t>KNM: Klinika nukleární medicíny</t>
  </si>
  <si>
    <t>50113001 - léky - paušál (LEK)</t>
  </si>
  <si>
    <t>50113005 - léky - radiofarmaka (KNM)</t>
  </si>
  <si>
    <t>50113009 - léky - RTG diagnostika ZUL (LEK)</t>
  </si>
  <si>
    <t>50113016 - léky - centra (LEK)</t>
  </si>
  <si>
    <t>50113190 - léky - medicinální plyny (sklad SVM)</t>
  </si>
  <si>
    <t>KNM: Klinika nukleární medicíny Celkem</t>
  </si>
  <si>
    <t>SumaKL</t>
  </si>
  <si>
    <t>2211</t>
  </si>
  <si>
    <t>KNM: lůžkové oddělení 40</t>
  </si>
  <si>
    <t>KNM: lůžkové oddělení 40 Celkem</t>
  </si>
  <si>
    <t>SumaNS</t>
  </si>
  <si>
    <t>mezeraNS</t>
  </si>
  <si>
    <t>2221</t>
  </si>
  <si>
    <t>KNM: ambulance</t>
  </si>
  <si>
    <t>KNM: ambulance Celkem</t>
  </si>
  <si>
    <t>2241</t>
  </si>
  <si>
    <t>KNM: laboratoř-SVLS</t>
  </si>
  <si>
    <t>KNM: laboratoř-SVLS Celkem</t>
  </si>
  <si>
    <t>2251</t>
  </si>
  <si>
    <t xml:space="preserve">KNM: přístr.pracoviště - PET </t>
  </si>
  <si>
    <t>KNM: přístr.pracoviště - PET  Celkem</t>
  </si>
  <si>
    <t>2294</t>
  </si>
  <si>
    <t>KNM: centrum - KNM</t>
  </si>
  <si>
    <t>KNM: centrum - KNM Celkem</t>
  </si>
  <si>
    <t>léky - paušál (LEK)</t>
  </si>
  <si>
    <t>O</t>
  </si>
  <si>
    <t>ADRENALIN LECIVA</t>
  </si>
  <si>
    <t>INJ 5X1ML/1MG</t>
  </si>
  <si>
    <t>ALGIFEN NEO</t>
  </si>
  <si>
    <t>POR GTT SOL 1X50ML</t>
  </si>
  <si>
    <t>AMBROBENE 7.5MG/ML</t>
  </si>
  <si>
    <t>SOL 1X100ML</t>
  </si>
  <si>
    <t>AQUA PRO INJECTIONE BRAUN</t>
  </si>
  <si>
    <t>INJ SOL 20X10ML-PLA</t>
  </si>
  <si>
    <t>ARDEANUTRISOL G 40</t>
  </si>
  <si>
    <t>400G/L INF SOL 20X80ML</t>
  </si>
  <si>
    <t>DEGAN</t>
  </si>
  <si>
    <t>TBL 40X10MG</t>
  </si>
  <si>
    <t>DORSIFLEX</t>
  </si>
  <si>
    <t>TBL 30X200MG</t>
  </si>
  <si>
    <t>DUPHALAC</t>
  </si>
  <si>
    <t>667MG/ML POR SOL 1X500ML IV</t>
  </si>
  <si>
    <t>P</t>
  </si>
  <si>
    <t>EUTHYROX</t>
  </si>
  <si>
    <t>100MCG TBL NOB 100 I</t>
  </si>
  <si>
    <t>EUTHYROX 112 MIKROGRAMŮ</t>
  </si>
  <si>
    <t>112MCG TBL NOB 100 II</t>
  </si>
  <si>
    <t>EUTHYROX 50</t>
  </si>
  <si>
    <t>TBL 100X50RG</t>
  </si>
  <si>
    <t>FENISTIL</t>
  </si>
  <si>
    <t>1MG/G GEL 1X50G</t>
  </si>
  <si>
    <t>FLECTOR EP GEL</t>
  </si>
  <si>
    <t>DRM GEL 1X100GM</t>
  </si>
  <si>
    <t>HELICID 20 ZENTIVA</t>
  </si>
  <si>
    <t>POR CPS ETD 90X20MG</t>
  </si>
  <si>
    <t>HEŘMÁNKOVÝ ČAJ LEROS</t>
  </si>
  <si>
    <t>SPC 20X1.5GM(SÁČKY)</t>
  </si>
  <si>
    <t>CHLORID SODNÝ 0,9% BRAUN</t>
  </si>
  <si>
    <t>INF SOL 10X1000MLPLAH</t>
  </si>
  <si>
    <t>IBUMAX 400 MG</t>
  </si>
  <si>
    <t>PORTBLFLM100X400MG</t>
  </si>
  <si>
    <t xml:space="preserve">IR NaCl 0,9% Frekaflex 1000ml </t>
  </si>
  <si>
    <t>Roztok pro hemodialýzu</t>
  </si>
  <si>
    <t>LETROX 100</t>
  </si>
  <si>
    <t>POR TBL NOB 100X100RG II</t>
  </si>
  <si>
    <t>LETROX 125</t>
  </si>
  <si>
    <t>POR TBL NOB 100X125MCG</t>
  </si>
  <si>
    <t>LETROX 50</t>
  </si>
  <si>
    <t>POR TBL NOB 100X50RG II</t>
  </si>
  <si>
    <t>LEXAURIN 1,5</t>
  </si>
  <si>
    <t>POR TBL NOB 30X1.5MG</t>
  </si>
  <si>
    <t>MAGNESIUM SULFURICUM BBP 10%</t>
  </si>
  <si>
    <t>INJ 5X10ML 10%</t>
  </si>
  <si>
    <t>Meduňka Leros n.s.</t>
  </si>
  <si>
    <t>20x1g</t>
  </si>
  <si>
    <t>NITROGLYCERIN-SLOVAKOFARMA</t>
  </si>
  <si>
    <t>0,5MG TBL SLG 20</t>
  </si>
  <si>
    <t>OPHTHALMO-SEPTONEX</t>
  </si>
  <si>
    <t>OPH GTT SOL 1X10ML PLAST</t>
  </si>
  <si>
    <t>PANCREOLAN FORTE</t>
  </si>
  <si>
    <t>6000U TBL ENT 30</t>
  </si>
  <si>
    <t>PARALEN 500</t>
  </si>
  <si>
    <t>POR TBL NOB 24X500MG</t>
  </si>
  <si>
    <t>PARALEN 500 TBL 12</t>
  </si>
  <si>
    <t>500MG TBL NOB 12</t>
  </si>
  <si>
    <t>PREDNISON 20 LECIVA</t>
  </si>
  <si>
    <t>TBL 20X20MG(BLISTR)</t>
  </si>
  <si>
    <t>SUPPOSITORIA GLYCERINI LÉČIVA</t>
  </si>
  <si>
    <t>SUP 10X2,06G</t>
  </si>
  <si>
    <t>Vitar Soda tbl.150</t>
  </si>
  <si>
    <t>neleč.</t>
  </si>
  <si>
    <t>ZOLPIDEM MYLAN</t>
  </si>
  <si>
    <t>POR TBL FLM 20X10MG</t>
  </si>
  <si>
    <t>POR TBL FLM 50X10MG</t>
  </si>
  <si>
    <t>léky - radiofarmaka (KNM)</t>
  </si>
  <si>
    <t>SODIUM IODIDE (131I) INJECTION 2035MBQ</t>
  </si>
  <si>
    <t>37-1110MBQ/ML INJ SOL 2035MBQ</t>
  </si>
  <si>
    <t>SODIUM IODIDE (131I) INJECTION 2220MBQ</t>
  </si>
  <si>
    <t>37-1110MBQ/ML INJ SOL 2220MBQ</t>
  </si>
  <si>
    <t>THERACAP 131 1850MBQ</t>
  </si>
  <si>
    <t>1850MBQ CPS DUR 1</t>
  </si>
  <si>
    <t>THERACAP 131 185MBQ</t>
  </si>
  <si>
    <t>185MBQ CPS DUR 1</t>
  </si>
  <si>
    <t>THERACAP 131 2500MBQ</t>
  </si>
  <si>
    <t>2500MBQ CPS DUR 1</t>
  </si>
  <si>
    <t>THERACAP 131 250MBQ</t>
  </si>
  <si>
    <t>250MBQ CPS DUR 1</t>
  </si>
  <si>
    <t>THERACAP 131 3500MBQ</t>
  </si>
  <si>
    <t>3500MBQ CPS DUR 1</t>
  </si>
  <si>
    <t>THERACAP 131 3700MBQ</t>
  </si>
  <si>
    <t>3700MBQ CPS DUR 1</t>
  </si>
  <si>
    <t>THERACAP 131 370MBQ</t>
  </si>
  <si>
    <t>370MBQ CPS DUR 1</t>
  </si>
  <si>
    <t>ULTRA TECHNEKOW FM 10,75GBQ</t>
  </si>
  <si>
    <t>2,15-43,00GBQ RAD GEN 10,75GBQ</t>
  </si>
  <si>
    <t>0.9% W/V SODIUM CHLORIDE I.V.</t>
  </si>
  <si>
    <t>INJ 20X10ML</t>
  </si>
  <si>
    <t>ACIDUM ASCORBICUM</t>
  </si>
  <si>
    <t>INJ 5X5ML</t>
  </si>
  <si>
    <t>APAURIN</t>
  </si>
  <si>
    <t>INJ 10X2ML/10MG</t>
  </si>
  <si>
    <t>ATROPIN BIOTIKA 1MG</t>
  </si>
  <si>
    <t>INJ 10X1ML/1MG</t>
  </si>
  <si>
    <t>ATROVENT N</t>
  </si>
  <si>
    <t>INH SOL PSS200X20RG</t>
  </si>
  <si>
    <t>CALCIUM BIOTIKA</t>
  </si>
  <si>
    <t>INJ 10X10ML/1GM</t>
  </si>
  <si>
    <t>CARBOSORB</t>
  </si>
  <si>
    <t>320MG TBL NOB 20</t>
  </si>
  <si>
    <t>DIAZEPAM SLOVAKOFARMA</t>
  </si>
  <si>
    <t>5MG TBL NOB 20(1X20)</t>
  </si>
  <si>
    <t>DITHIADEN</t>
  </si>
  <si>
    <t>TBL 20X2MG</t>
  </si>
  <si>
    <t>INJ 10X2ML</t>
  </si>
  <si>
    <t>INF SOL 20X100MLPELAH</t>
  </si>
  <si>
    <t>INF SOL 10X250MLPELAH</t>
  </si>
  <si>
    <t>KL BARVA NA  DETI 20 g</t>
  </si>
  <si>
    <t>KL KAPSLE</t>
  </si>
  <si>
    <t>MAGNESIUM SULFATE KALCEKS</t>
  </si>
  <si>
    <t>200MG/ML INJ/INF SOL 5X10ML</t>
  </si>
  <si>
    <t>100MG/ML INJ/INF SOL 5X10ML</t>
  </si>
  <si>
    <t>MESOCAIN</t>
  </si>
  <si>
    <t>GEL 1X20GM</t>
  </si>
  <si>
    <t>MS BENZINUM ZASOBNI</t>
  </si>
  <si>
    <t>UN 3295</t>
  </si>
  <si>
    <t>MS ETHANOLUM BENZ.DENAT. ZASOB.</t>
  </si>
  <si>
    <t>UN 1170</t>
  </si>
  <si>
    <t>NORADRENALIN LECIVA</t>
  </si>
  <si>
    <t>STADALAX</t>
  </si>
  <si>
    <t>POR TBL OBD 20X5MG</t>
  </si>
  <si>
    <t>SYNTOPHYLLIN</t>
  </si>
  <si>
    <t>INJ 5X10ML/240MG</t>
  </si>
  <si>
    <t>TENSAMIN</t>
  </si>
  <si>
    <t>INJ 10X5ML</t>
  </si>
  <si>
    <t>TENSIOMIN</t>
  </si>
  <si>
    <t>TBL 30X25MG</t>
  </si>
  <si>
    <t>BRAIN-SPECT KIT 3</t>
  </si>
  <si>
    <t>0,3MG RAD KIT 3</t>
  </si>
  <si>
    <t>C-Thru rectangular Co-57 flood</t>
  </si>
  <si>
    <t>555Mbq-ETALON</t>
  </si>
  <si>
    <t>DATSCAN 74MBQ</t>
  </si>
  <si>
    <t>74MBQ/ML INJ SOL 1X2,5ML</t>
  </si>
  <si>
    <t>GALLIUM(GA 67)CITRATE INJECTION 1X2,2ML</t>
  </si>
  <si>
    <t>37MBQ/ML INJ SOL 1X2,2ML</t>
  </si>
  <si>
    <t>INDIUM (IN111) OXINATE 37MBQ</t>
  </si>
  <si>
    <t>37MBQ/ML RAD PRE SOL 1X1ML+1X3ML</t>
  </si>
  <si>
    <t>KRYPTOSCAN 74MBQ</t>
  </si>
  <si>
    <t>74-2735MBQ RAD GEN 74MBQ</t>
  </si>
  <si>
    <t>LEUCO-SCINT KIT 3</t>
  </si>
  <si>
    <t>0,18MG RAD KIT 3+3+3+MAT</t>
  </si>
  <si>
    <t>Likvidace</t>
  </si>
  <si>
    <t>MACRO-ALBUMON KIT 6</t>
  </si>
  <si>
    <t>2MG RAD KIT 6</t>
  </si>
  <si>
    <t>MIBG(I123)INJECTION 1X4ML</t>
  </si>
  <si>
    <t>74MBQ/ML INJ SOL 1X4ML</t>
  </si>
  <si>
    <t>NANO-ALBUMON KIT 3</t>
  </si>
  <si>
    <t>1MG RAD KIT 3</t>
  </si>
  <si>
    <t>RADIONUKLIDOVÝ GENERÁTOR 81RB/81MKR 74MBQ</t>
  </si>
  <si>
    <t>18-740MBQ RAD GEN 74MBQ</t>
  </si>
  <si>
    <t>TECEOS DPD</t>
  </si>
  <si>
    <t>13 MG RAD KIT 5</t>
  </si>
  <si>
    <t>TECHNESCAN DMSA</t>
  </si>
  <si>
    <t>1,2MG RAD KIT 5</t>
  </si>
  <si>
    <t>TECHNESCAN DTPA</t>
  </si>
  <si>
    <t>20,5MG RAD KIT 5</t>
  </si>
  <si>
    <t>TECHNESCAN HDP</t>
  </si>
  <si>
    <t>3MG RAD KIT 5</t>
  </si>
  <si>
    <t>TECHNESCAN MAG 3</t>
  </si>
  <si>
    <t>1MG RAD KIT 5</t>
  </si>
  <si>
    <t>TECHNESCAN SESTAMIBI</t>
  </si>
  <si>
    <t>TEKTROTYD</t>
  </si>
  <si>
    <t>20MCG RAD KIT 1+1</t>
  </si>
  <si>
    <t>ULTRA TECHNEKOW FM 6,45GBQ</t>
  </si>
  <si>
    <t>2,15-43,00GBQ RAD GEN 6,45GBQ</t>
  </si>
  <si>
    <t>YTTRIUM (90Y) COLLOID SUSPENSION 555MBQ</t>
  </si>
  <si>
    <t>37-370MBQ/ML INJ SUS 555MBQ</t>
  </si>
  <si>
    <t>léky - RTG diagnostika ZUL (LEK)</t>
  </si>
  <si>
    <t>RAPISCAN 400 MCG</t>
  </si>
  <si>
    <t>INJ SOL 1X5ML</t>
  </si>
  <si>
    <t>ANALGIN</t>
  </si>
  <si>
    <t>INJ SOL 5X5ML</t>
  </si>
  <si>
    <t>ARDEAOSMOSOL MA 20</t>
  </si>
  <si>
    <t>200G/L INF SOL 10X200ML</t>
  </si>
  <si>
    <t>BUSCOPAN</t>
  </si>
  <si>
    <t>20MG/ML INJ SOL 5X1ML</t>
  </si>
  <si>
    <t>DEXAMED</t>
  </si>
  <si>
    <t>INJ 10X2ML/8MG</t>
  </si>
  <si>
    <t>INJ SOL 100X20ML II</t>
  </si>
  <si>
    <t>INF SOL 10X500MLPELAH</t>
  </si>
  <si>
    <t>NOVORAPID 100 U/ML</t>
  </si>
  <si>
    <t>INJ SOL 1X10ML</t>
  </si>
  <si>
    <t>TORECAN</t>
  </si>
  <si>
    <t>INJ 5X1ML/6.5MG</t>
  </si>
  <si>
    <t>3-[18F] FLT, INJ 3,5GBQ</t>
  </si>
  <si>
    <t>1-8GBQ INJ SOL 3GBQ</t>
  </si>
  <si>
    <t>AXUMIN 1600MBQ</t>
  </si>
  <si>
    <t>1600MBQ/ML INJ SOL 1(1-10ML)</t>
  </si>
  <si>
    <t>FLUDEOXYGLUKOSA INJ. 3GBQ</t>
  </si>
  <si>
    <t>100-1500MBQ/ML INJ SOL 3GBQ</t>
  </si>
  <si>
    <t>FLUDEOXYGLUKOSA INJ. 4GBQ</t>
  </si>
  <si>
    <t>100-1500MBQ/ML INJ SOL 4GBQ</t>
  </si>
  <si>
    <t>FLUDEOXYGLUKOSA INJ. 5GBQ</t>
  </si>
  <si>
    <t>100-1500MBQ/ML INJ SOL 5GBQ</t>
  </si>
  <si>
    <t>FLUDEOXYGLUKOSA INJ. 6GBQ</t>
  </si>
  <si>
    <t>100-1500MBQ/ML INJ SOL 6GBQ</t>
  </si>
  <si>
    <t>FLUDEOXYGLUKOSA INJ. 7GBQ</t>
  </si>
  <si>
    <t>100-1500MBQ/ML INJ SOL 7GBQ</t>
  </si>
  <si>
    <t>FLUOROCHOLINE (18F) UJV 3GBQ</t>
  </si>
  <si>
    <t>100-1500MBQ/ML INJ SOL 0,5-20ML</t>
  </si>
  <si>
    <t xml:space="preserve">IASOdopa (18F) 1GBQ </t>
  </si>
  <si>
    <t>1GBQ INJ SOL</t>
  </si>
  <si>
    <t>IASOCHOLINE 1GBQ (15ML)</t>
  </si>
  <si>
    <t>1GBQ/ML INJ SOL 0,5-15ML (15ML)</t>
  </si>
  <si>
    <t>VIZAMYL 400MBQ 1-10ML</t>
  </si>
  <si>
    <t>400MBQ/ML INJ SOL 1-10ML</t>
  </si>
  <si>
    <t>MICROPAQUE CT</t>
  </si>
  <si>
    <t>SUS 1X2000ML/100GM</t>
  </si>
  <si>
    <t>ULTRAVIST 370 MG/ML</t>
  </si>
  <si>
    <t>INJ SOL 10X100ML</t>
  </si>
  <si>
    <t>INJ SOL 1X200ML</t>
  </si>
  <si>
    <t>INJ SOL 10X50ML</t>
  </si>
  <si>
    <t>INJ SOL 8X500ML</t>
  </si>
  <si>
    <t>léky - centra (LEK)</t>
  </si>
  <si>
    <t>THYROGEN 0.9 MG</t>
  </si>
  <si>
    <t>INJ PLV SOL 2X0.9MG</t>
  </si>
  <si>
    <t>XOFIGO 1100KBQ</t>
  </si>
  <si>
    <t>1100KBQ/ML INJ SOL 1X6ML</t>
  </si>
  <si>
    <t>2211 - KNM: lůžkové oddělení 40</t>
  </si>
  <si>
    <t>2221 - KNM: ambulance</t>
  </si>
  <si>
    <t>2251 - KNM: přístr.pracoviště - PET</t>
  </si>
  <si>
    <t>N05CF02 - ZOLPIDEM</t>
  </si>
  <si>
    <t>A10AB05 - INSULIN ASPART</t>
  </si>
  <si>
    <t>H03AA01 - SODNÁ SŮL LEVOTHYROXINU</t>
  </si>
  <si>
    <t>C01CA03 - NOREPINEFRIN</t>
  </si>
  <si>
    <t>H03AA01</t>
  </si>
  <si>
    <t>147458</t>
  </si>
  <si>
    <t>169714</t>
  </si>
  <si>
    <t>LETROX</t>
  </si>
  <si>
    <t>125MCG TBL NOB 100</t>
  </si>
  <si>
    <t>187425</t>
  </si>
  <si>
    <t>50MCG TBL NOB 100</t>
  </si>
  <si>
    <t>187427</t>
  </si>
  <si>
    <t>100MCG TBL NOB 100</t>
  </si>
  <si>
    <t>243130</t>
  </si>
  <si>
    <t>243135</t>
  </si>
  <si>
    <t>243138</t>
  </si>
  <si>
    <t>50MCG TBL NOB 100 II</t>
  </si>
  <si>
    <t>N05CF02</t>
  </si>
  <si>
    <t>233360</t>
  </si>
  <si>
    <t>10MG TBL FLM 20</t>
  </si>
  <si>
    <t>233366</t>
  </si>
  <si>
    <t>10MG TBL FLM 50</t>
  </si>
  <si>
    <t>C01CA03</t>
  </si>
  <si>
    <t>536</t>
  </si>
  <si>
    <t>NORADRENALIN LÉČIVA</t>
  </si>
  <si>
    <t>1MG/ML INF CNC SOL 5X1ML</t>
  </si>
  <si>
    <t>A10AB05</t>
  </si>
  <si>
    <t>26786</t>
  </si>
  <si>
    <t>NOVORAPID</t>
  </si>
  <si>
    <t>100U/ML INJ SOL 1X10ML</t>
  </si>
  <si>
    <t>Přehled plnění pozitivního listu - spotřeba léčivých přípravků - orientační přehled</t>
  </si>
  <si>
    <t>22 - KNM: Klinika nukleární medicíny</t>
  </si>
  <si>
    <t>2241 - KNM: laboratoř-SVLS</t>
  </si>
  <si>
    <t xml:space="preserve">2251 - KNM: přístr.pracoviště - PET </t>
  </si>
  <si>
    <t>2294 - KNM: centrum - KNM</t>
  </si>
  <si>
    <t>Klinika nukleární medicíny</t>
  </si>
  <si>
    <t>HVLP</t>
  </si>
  <si>
    <t>89301221</t>
  </si>
  <si>
    <t>Standardní lůžková péče Celkem</t>
  </si>
  <si>
    <t>89301222</t>
  </si>
  <si>
    <t>Všeobecná ambulance Celkem</t>
  </si>
  <si>
    <t>Klinika nukleární medicíny Celkem</t>
  </si>
  <si>
    <t>* Legenda</t>
  </si>
  <si>
    <t>DIAPZT = Pomůcky pro diabetiky, jejichž název začíná slovem "Pumpa"</t>
  </si>
  <si>
    <t>Budíková Miroslava</t>
  </si>
  <si>
    <t>Buriánková Eva</t>
  </si>
  <si>
    <t>Dočkalová Eva</t>
  </si>
  <si>
    <t>Formánek Radim</t>
  </si>
  <si>
    <t>Henzlová Lenka</t>
  </si>
  <si>
    <t>Ičová Veronika</t>
  </si>
  <si>
    <t>Kamínek Milan</t>
  </si>
  <si>
    <t>Koranda Pavel</t>
  </si>
  <si>
    <t>Metelková Iva</t>
  </si>
  <si>
    <t>Páterová Jana</t>
  </si>
  <si>
    <t>Polzerová Hana</t>
  </si>
  <si>
    <t>Quinn Libuše</t>
  </si>
  <si>
    <t>BISOPROLOL</t>
  </si>
  <si>
    <t>131474</t>
  </si>
  <si>
    <t>Jiný</t>
  </si>
  <si>
    <t>DIKLOFENAK</t>
  </si>
  <si>
    <t>15626</t>
  </si>
  <si>
    <t>VOLTAREN RETARD</t>
  </si>
  <si>
    <t>100MG TBL PRO 30X1</t>
  </si>
  <si>
    <t>EZETIMIB</t>
  </si>
  <si>
    <t>47997</t>
  </si>
  <si>
    <t>EZETROL</t>
  </si>
  <si>
    <t>10MG TBL NOB 98 II</t>
  </si>
  <si>
    <t>FUROSEMID</t>
  </si>
  <si>
    <t>56805</t>
  </si>
  <si>
    <t>FURORESE 40</t>
  </si>
  <si>
    <t>40MG TBL NOB 100</t>
  </si>
  <si>
    <t>IBUPROFEN</t>
  </si>
  <si>
    <t>234195</t>
  </si>
  <si>
    <t>BRUFEN</t>
  </si>
  <si>
    <t>400MG TBL FLM 30 II</t>
  </si>
  <si>
    <t>KYSELINA ACETYLSALICYLOVÁ</t>
  </si>
  <si>
    <t>125114</t>
  </si>
  <si>
    <t>ANOPYRIN</t>
  </si>
  <si>
    <t>100MG TBL NOB 60(3X20)</t>
  </si>
  <si>
    <t>KYSELINA LISTOVÁ</t>
  </si>
  <si>
    <t>76064</t>
  </si>
  <si>
    <t>ACIDUM FOLICUM LÉČIVA</t>
  </si>
  <si>
    <t>10MG TBL OBD 30</t>
  </si>
  <si>
    <t>NIMESULID</t>
  </si>
  <si>
    <t>12892</t>
  </si>
  <si>
    <t>AULIN</t>
  </si>
  <si>
    <t>100MG TBL NOB 30</t>
  </si>
  <si>
    <t>17187</t>
  </si>
  <si>
    <t>NIMESIL</t>
  </si>
  <si>
    <t>100MG POR GRA SUS 30</t>
  </si>
  <si>
    <t>OMEPRAZOL</t>
  </si>
  <si>
    <t>25365</t>
  </si>
  <si>
    <t>20MG CPS ETD 28 I</t>
  </si>
  <si>
    <t>25366</t>
  </si>
  <si>
    <t>20MG CPS ETD 90 I</t>
  </si>
  <si>
    <t>215606</t>
  </si>
  <si>
    <t>215608</t>
  </si>
  <si>
    <t>HELICID 10 ZENTIVA</t>
  </si>
  <si>
    <t>10MG CPS ETD 28 I</t>
  </si>
  <si>
    <t>PANTOPRAZOL</t>
  </si>
  <si>
    <t>214435</t>
  </si>
  <si>
    <t>CONTROLOC</t>
  </si>
  <si>
    <t>20MG TBL ENT 100</t>
  </si>
  <si>
    <t>214526</t>
  </si>
  <si>
    <t>40MG TBL ENT 100 I</t>
  </si>
  <si>
    <t>214433</t>
  </si>
  <si>
    <t>20MG TBL ENT 28 I</t>
  </si>
  <si>
    <t>PERINDOPRIL</t>
  </si>
  <si>
    <t>101211</t>
  </si>
  <si>
    <t>PRESTARIUM NEO</t>
  </si>
  <si>
    <t>5MG TBL FLM 90(3X30)</t>
  </si>
  <si>
    <t>PERINDOPRIL A DIURETIKA</t>
  </si>
  <si>
    <t>122690</t>
  </si>
  <si>
    <t>PRESTARIUM NEO COMBI</t>
  </si>
  <si>
    <t>5MG/1,25MG TBL FLM 90(3X30)</t>
  </si>
  <si>
    <t>PREDNISON</t>
  </si>
  <si>
    <t>2963</t>
  </si>
  <si>
    <t>PREDNISON LÉČIVA</t>
  </si>
  <si>
    <t>20MG TBL NOB 20</t>
  </si>
  <si>
    <t>RAMIPRIL</t>
  </si>
  <si>
    <t>56983</t>
  </si>
  <si>
    <t>TRITACE</t>
  </si>
  <si>
    <t>5MG TBL NOB 100</t>
  </si>
  <si>
    <t>RUPATADIN</t>
  </si>
  <si>
    <t>114303</t>
  </si>
  <si>
    <t>TAMALIS</t>
  </si>
  <si>
    <t>10MG TBL NOB 50</t>
  </si>
  <si>
    <t>ZOLPIDEM</t>
  </si>
  <si>
    <t>ITOPRIDUM</t>
  </si>
  <si>
    <t>166760</t>
  </si>
  <si>
    <t>KINITO</t>
  </si>
  <si>
    <t>50MG TBL FLM 100(10X10)</t>
  </si>
  <si>
    <t>SODNÁ SŮL LEVOTHYROXINU</t>
  </si>
  <si>
    <t>147454</t>
  </si>
  <si>
    <t>88MCG TBL NOB 100 II</t>
  </si>
  <si>
    <t>147462</t>
  </si>
  <si>
    <t>200MCG TBL NOB 100 II</t>
  </si>
  <si>
    <t>147466</t>
  </si>
  <si>
    <t>137MCG TBL NOB 100 II</t>
  </si>
  <si>
    <t>172044</t>
  </si>
  <si>
    <t>150MCG TBL NOB 100</t>
  </si>
  <si>
    <t>184245</t>
  </si>
  <si>
    <t>75MCG TBL NOB 100</t>
  </si>
  <si>
    <t>46692</t>
  </si>
  <si>
    <t>75MCG TBL NOB 100 II</t>
  </si>
  <si>
    <t>46694</t>
  </si>
  <si>
    <t>125MCG TBL NOB 100 II</t>
  </si>
  <si>
    <t>69189</t>
  </si>
  <si>
    <t>69191</t>
  </si>
  <si>
    <t>150MCG TBL NOB 100 II</t>
  </si>
  <si>
    <t>97186</t>
  </si>
  <si>
    <t>243133</t>
  </si>
  <si>
    <t>243140</t>
  </si>
  <si>
    <t>243137</t>
  </si>
  <si>
    <t>243136</t>
  </si>
  <si>
    <t>SODNÁ SŮL LIOTHYRONINU</t>
  </si>
  <si>
    <t>185376</t>
  </si>
  <si>
    <t>CYNOMEL</t>
  </si>
  <si>
    <t>0,025MG TBL NOB 30</t>
  </si>
  <si>
    <t>47740</t>
  </si>
  <si>
    <t>RIVOCOR</t>
  </si>
  <si>
    <t>5MG TBL FLM 30</t>
  </si>
  <si>
    <t>CETIRIZIN</t>
  </si>
  <si>
    <t>5496</t>
  </si>
  <si>
    <t>ZODAC</t>
  </si>
  <si>
    <t>10MG TBL FLM 60</t>
  </si>
  <si>
    <t>66030</t>
  </si>
  <si>
    <t>10MG TBL FLM 30</t>
  </si>
  <si>
    <t>CYPROTERON A ESTROGEN</t>
  </si>
  <si>
    <t>164235</t>
  </si>
  <si>
    <t>VREYA</t>
  </si>
  <si>
    <t>0,035MG/2MG TBL FLM 3X21</t>
  </si>
  <si>
    <t>DESLORATADIN</t>
  </si>
  <si>
    <t>28839</t>
  </si>
  <si>
    <t>AERIUS</t>
  </si>
  <si>
    <t>0,5MG/ML POR SOL 120ML+LŽ</t>
  </si>
  <si>
    <t>185330</t>
  </si>
  <si>
    <t>125122</t>
  </si>
  <si>
    <t>APO-DICLO SR 100</t>
  </si>
  <si>
    <t>100MG TBL RET 100</t>
  </si>
  <si>
    <t>ERDOSTEIN</t>
  </si>
  <si>
    <t>87073</t>
  </si>
  <si>
    <t>ERDOMED</t>
  </si>
  <si>
    <t>225MG POR GRA SUS 20</t>
  </si>
  <si>
    <t>FENOFIBRÁT</t>
  </si>
  <si>
    <t>218879</t>
  </si>
  <si>
    <t>FENOFIX</t>
  </si>
  <si>
    <t>267MG CPS DUR 90</t>
  </si>
  <si>
    <t>23513</t>
  </si>
  <si>
    <t>267MG CPS DUR 30</t>
  </si>
  <si>
    <t>KYSELINA URSODEOXYCHOLOVÁ</t>
  </si>
  <si>
    <t>13808</t>
  </si>
  <si>
    <t>URSOSAN</t>
  </si>
  <si>
    <t>250MG CPS DUR 100 I</t>
  </si>
  <si>
    <t>MEFENOXALON</t>
  </si>
  <si>
    <t>3645</t>
  </si>
  <si>
    <t>DIMEXOL</t>
  </si>
  <si>
    <t>200MG TBL NOB 30</t>
  </si>
  <si>
    <t>SILYMARIN</t>
  </si>
  <si>
    <t>19570</t>
  </si>
  <si>
    <t>LAGOSA</t>
  </si>
  <si>
    <t>TBL OBD 50</t>
  </si>
  <si>
    <t>TELMISARTAN A DIURETIKA</t>
  </si>
  <si>
    <t>190082</t>
  </si>
  <si>
    <t>TELMISARTAN/HYDROCHLOROTHIAZID EGIS</t>
  </si>
  <si>
    <t>80MG/12,5MG TBL NOB 56 I</t>
  </si>
  <si>
    <t>219612</t>
  </si>
  <si>
    <t>TELMISARTAN/HYDROCHLOROTHIAZID XANTIS</t>
  </si>
  <si>
    <t>40MG/12,5MG TBL NOB 28</t>
  </si>
  <si>
    <t>TRAZODON</t>
  </si>
  <si>
    <t>46444</t>
  </si>
  <si>
    <t>TRITTICO AC</t>
  </si>
  <si>
    <t>150MG TBL RET 60</t>
  </si>
  <si>
    <t>PERINDOPRIL A BISOPROLOL</t>
  </si>
  <si>
    <t>213255</t>
  </si>
  <si>
    <t>COSYREL</t>
  </si>
  <si>
    <t>5MG/5MG TBL FLM 30</t>
  </si>
  <si>
    <t>MULTIENZYMOVÉ PŘÍPRAVKY (LIPASA, PROTEASA APOD.)</t>
  </si>
  <si>
    <t>215172</t>
  </si>
  <si>
    <t>KREON 25 000</t>
  </si>
  <si>
    <t>25000U CPS ETD 50</t>
  </si>
  <si>
    <t>ACEBUTOLOL</t>
  </si>
  <si>
    <t>80058</t>
  </si>
  <si>
    <t>SECTRAL</t>
  </si>
  <si>
    <t>400MG TBL FLM 30</t>
  </si>
  <si>
    <t>176913</t>
  </si>
  <si>
    <t>5MG TBL FLM 90</t>
  </si>
  <si>
    <t>232163</t>
  </si>
  <si>
    <t>CONCOR</t>
  </si>
  <si>
    <t>5MG TBL FLM 100</t>
  </si>
  <si>
    <t>89025</t>
  </si>
  <si>
    <t>DICLOFENAC AL</t>
  </si>
  <si>
    <t>50MG TBL ENT 50</t>
  </si>
  <si>
    <t>CHOLEKALCIFEROL</t>
  </si>
  <si>
    <t>12023</t>
  </si>
  <si>
    <t>VIGANTOL</t>
  </si>
  <si>
    <t>0,5MG/ML POR GTT SOL 1X10ML</t>
  </si>
  <si>
    <t>MOMETASON</t>
  </si>
  <si>
    <t>170760</t>
  </si>
  <si>
    <t>MOMMOX</t>
  </si>
  <si>
    <t>0,05MG/DÁV NAS SPR SUS 140DÁV</t>
  </si>
  <si>
    <t>NORETHISTERON A ESTROGEN</t>
  </si>
  <si>
    <t>96382</t>
  </si>
  <si>
    <t>TRISEQUENS</t>
  </si>
  <si>
    <t>2MG+2MG/1MG+1MG TBL FLM 1X28</t>
  </si>
  <si>
    <t>101233</t>
  </si>
  <si>
    <t>PRESTARIUM NEO FORTE</t>
  </si>
  <si>
    <t>10MG TBL FLM 90(3X30)</t>
  </si>
  <si>
    <t>ROSUVASTATIN</t>
  </si>
  <si>
    <t>148070</t>
  </si>
  <si>
    <t>ROSUCARD</t>
  </si>
  <si>
    <t>10MG TBL FLM 90</t>
  </si>
  <si>
    <t>TELMISARTAN</t>
  </si>
  <si>
    <t>183078</t>
  </si>
  <si>
    <t>TELMISARTAN EGIS</t>
  </si>
  <si>
    <t>80MG TBL FLM 98</t>
  </si>
  <si>
    <t>TELMISARTAN A AMLODIPIN</t>
  </si>
  <si>
    <t>206208</t>
  </si>
  <si>
    <t>TEZEFORT</t>
  </si>
  <si>
    <t>80MG/5MG TBL NOB 90</t>
  </si>
  <si>
    <t>TETRYZOLIN, KOMBINACE</t>
  </si>
  <si>
    <t>187418</t>
  </si>
  <si>
    <t>SPERSALLERG</t>
  </si>
  <si>
    <t>0,5MG/ML+0,4MG/ML OPH GTT SOL 10ML</t>
  </si>
  <si>
    <t>DIENOGEST A ETHINYLESTRADIOL</t>
  </si>
  <si>
    <t>132824</t>
  </si>
  <si>
    <t>BONADEA</t>
  </si>
  <si>
    <t>2MG/0,03MG TBL FLM 3X21</t>
  </si>
  <si>
    <t>26331</t>
  </si>
  <si>
    <t>AMLODIPIN</t>
  </si>
  <si>
    <t>15378</t>
  </si>
  <si>
    <t>AGEN</t>
  </si>
  <si>
    <t>5MG TBL NOB 90</t>
  </si>
  <si>
    <t>15379</t>
  </si>
  <si>
    <t>10MG TBL NOB 90</t>
  </si>
  <si>
    <t>233559</t>
  </si>
  <si>
    <t>BISOPROLOL MYLAN</t>
  </si>
  <si>
    <t>2,5MG TBL FLM 30</t>
  </si>
  <si>
    <t>188850</t>
  </si>
  <si>
    <t>STACYL</t>
  </si>
  <si>
    <t>100MG TBL ENT 100</t>
  </si>
  <si>
    <t>215605</t>
  </si>
  <si>
    <t>198054</t>
  </si>
  <si>
    <t>SANVAL</t>
  </si>
  <si>
    <t>ACEKLOFENAK</t>
  </si>
  <si>
    <t>191730</t>
  </si>
  <si>
    <t>BIOFENAC</t>
  </si>
  <si>
    <t>100MG TBL FLM 60</t>
  </si>
  <si>
    <t>AMBROXOL</t>
  </si>
  <si>
    <t>223159</t>
  </si>
  <si>
    <t>MUCOSOLVAN</t>
  </si>
  <si>
    <t>7,5MG/ML POR SOL/INH SOL 60ML</t>
  </si>
  <si>
    <t>233584</t>
  </si>
  <si>
    <t>BROMAZEPAM</t>
  </si>
  <si>
    <t>88219</t>
  </si>
  <si>
    <t>LEXAURIN</t>
  </si>
  <si>
    <t>3MG TBL NOB 30</t>
  </si>
  <si>
    <t>DIHYDROKODEIN</t>
  </si>
  <si>
    <t>41824</t>
  </si>
  <si>
    <t>DHC CONTINUS</t>
  </si>
  <si>
    <t>60MG TBL RET 60</t>
  </si>
  <si>
    <t>188415</t>
  </si>
  <si>
    <t>TEZZIMI</t>
  </si>
  <si>
    <t>10MG TBL NOB 30 I</t>
  </si>
  <si>
    <t>GESTODEN A ETHINYLESTRADIOL</t>
  </si>
  <si>
    <t>224660</t>
  </si>
  <si>
    <t>LUNAFEM</t>
  </si>
  <si>
    <t>0,075MG/0,02MG TBL OBD 3X21 I</t>
  </si>
  <si>
    <t>INDOMETACIN</t>
  </si>
  <si>
    <t>93723</t>
  </si>
  <si>
    <t>INDOMETACIN BERLIN-CHEMIE</t>
  </si>
  <si>
    <t>50MG SUP 10</t>
  </si>
  <si>
    <t>KLARITHROMYCIN</t>
  </si>
  <si>
    <t>216199</t>
  </si>
  <si>
    <t>KLACID</t>
  </si>
  <si>
    <t>500MG TBL FLM 14</t>
  </si>
  <si>
    <t>PITOFENON A ANALGETIKA</t>
  </si>
  <si>
    <t>176954</t>
  </si>
  <si>
    <t>500MG/ML+5MG/ML POR GTT SOL 1X50ML</t>
  </si>
  <si>
    <t>THIAMAZOL</t>
  </si>
  <si>
    <t>87149</t>
  </si>
  <si>
    <t>THYROZOL</t>
  </si>
  <si>
    <t>16286</t>
  </si>
  <si>
    <t>STILNOX</t>
  </si>
  <si>
    <t>221061</t>
  </si>
  <si>
    <t>10MG TBL FLM 28</t>
  </si>
  <si>
    <t>TRAMADOL A PARACETAMOL</t>
  </si>
  <si>
    <t>132872</t>
  </si>
  <si>
    <t>ZALDIAR</t>
  </si>
  <si>
    <t>37,5MG/325MG TBL FLM 30</t>
  </si>
  <si>
    <t>243131</t>
  </si>
  <si>
    <t>JINÉ KAPILÁRY STABILIZUJÍCÍ LÁTKY</t>
  </si>
  <si>
    <t>202701</t>
  </si>
  <si>
    <t>AESCIN TEVA</t>
  </si>
  <si>
    <t>20MG TBL ENT 90</t>
  </si>
  <si>
    <t>BETAMETHASON A ANTIBIOTIKA</t>
  </si>
  <si>
    <t>17170</t>
  </si>
  <si>
    <t>BELOGENT</t>
  </si>
  <si>
    <t>0,5MG/G+1MG/G CRM 30G</t>
  </si>
  <si>
    <t>DIOSMIN, KOMBINACE</t>
  </si>
  <si>
    <t>132908</t>
  </si>
  <si>
    <t>DETRALEX</t>
  </si>
  <si>
    <t>500MG TBL FLM 120</t>
  </si>
  <si>
    <t>225549</t>
  </si>
  <si>
    <t>500MG TBL FLM 180(2X90)</t>
  </si>
  <si>
    <t>230583</t>
  </si>
  <si>
    <t>500MG TBL FLM 180</t>
  </si>
  <si>
    <t>JINÁ ANTIBIOTIKA PRO LOKÁLNÍ APLIKACI</t>
  </si>
  <si>
    <t>1066</t>
  </si>
  <si>
    <t>FRAMYKOIN</t>
  </si>
  <si>
    <t>250IU/G+5,2MG/G UNG 10G</t>
  </si>
  <si>
    <t>201970</t>
  </si>
  <si>
    <t>PAMYCON</t>
  </si>
  <si>
    <t>33000IU/2500IU DRM PLV SOL 1</t>
  </si>
  <si>
    <t>RŮZNÉ JINÉ KOMBINACE ŽELEZA</t>
  </si>
  <si>
    <t>119653</t>
  </si>
  <si>
    <t>SORBIFER DURULES</t>
  </si>
  <si>
    <t>320MG/60MG TBL RET 60</t>
  </si>
  <si>
    <t>FENOXYMETHYLPENICILIN</t>
  </si>
  <si>
    <t>132893</t>
  </si>
  <si>
    <t>OSPEN 1500</t>
  </si>
  <si>
    <t>1500000IU TBL FLM 30</t>
  </si>
  <si>
    <t>INDAPAMID</t>
  </si>
  <si>
    <t>151949</t>
  </si>
  <si>
    <t>INDAP</t>
  </si>
  <si>
    <t>2,5MG CPS DUR 100</t>
  </si>
  <si>
    <t>KLOPIDOGREL</t>
  </si>
  <si>
    <t>149483</t>
  </si>
  <si>
    <t>ZYLLT</t>
  </si>
  <si>
    <t>75MG TBL FLM 56</t>
  </si>
  <si>
    <t>KODEIN</t>
  </si>
  <si>
    <t>56993</t>
  </si>
  <si>
    <t>CODEIN SLOVAKOFARMA</t>
  </si>
  <si>
    <t>30MG TBL NOB 10</t>
  </si>
  <si>
    <t>PSEUDOEFEDRIN, KOMBINACE</t>
  </si>
  <si>
    <t>216104</t>
  </si>
  <si>
    <t>CLARINASE REPETABS</t>
  </si>
  <si>
    <t>5MG/120MG TBL PRO 14</t>
  </si>
  <si>
    <t>VÁPNÍK, KOMBINACE S VITAMINEM D A/NEBO JINÝMI LÉČIVY</t>
  </si>
  <si>
    <t>164888</t>
  </si>
  <si>
    <t>CALTRATE D3</t>
  </si>
  <si>
    <t>600MG/400IU TBL FLM 90</t>
  </si>
  <si>
    <t>XYLOMETAZOLIN</t>
  </si>
  <si>
    <t>218087</t>
  </si>
  <si>
    <t>OTRIVIN RHINOSTOP</t>
  </si>
  <si>
    <t>0,5MG/ML+0,6MG/ML NAS SPR SOL 1X10ML+PUMPA</t>
  </si>
  <si>
    <t>HOŘČÍK (KOMBINACE RŮZNÝCH SOLÍ)</t>
  </si>
  <si>
    <t>215978</t>
  </si>
  <si>
    <t>MAGNOSOLV</t>
  </si>
  <si>
    <t>365MG POR GRA SOL SCC 30</t>
  </si>
  <si>
    <t>234736</t>
  </si>
  <si>
    <t>99600</t>
  </si>
  <si>
    <t>DEXAMETHASON A ANTIINFEKTIVA</t>
  </si>
  <si>
    <t>225168</t>
  </si>
  <si>
    <t>MAXITROL</t>
  </si>
  <si>
    <t>OPH GTT SUS 1X5ML</t>
  </si>
  <si>
    <t>DIAZEPAM</t>
  </si>
  <si>
    <t>2477</t>
  </si>
  <si>
    <t>5MG TBL NOB 20(2X10)</t>
  </si>
  <si>
    <t>201992</t>
  </si>
  <si>
    <t>DROTAVERIN</t>
  </si>
  <si>
    <t>192729</t>
  </si>
  <si>
    <t>NO-SPA</t>
  </si>
  <si>
    <t>40MG TBL NOB 24</t>
  </si>
  <si>
    <t>ETOFYLIN-NIKOTINÁT</t>
  </si>
  <si>
    <t>17983</t>
  </si>
  <si>
    <t>OXYPHYLLIN</t>
  </si>
  <si>
    <t>100MG TBL NOB 50</t>
  </si>
  <si>
    <t>IPRATROPIUM-BROMID</t>
  </si>
  <si>
    <t>32992</t>
  </si>
  <si>
    <t>0,020MG/DÁV INH SOL PSS 200DÁV</t>
  </si>
  <si>
    <t>247210</t>
  </si>
  <si>
    <t>PREDNISON AVMC</t>
  </si>
  <si>
    <t>5MG TBL NOB 40</t>
  </si>
  <si>
    <t>SALBUTAMOL</t>
  </si>
  <si>
    <t>31934</t>
  </si>
  <si>
    <t>VENTOLIN INHALER N</t>
  </si>
  <si>
    <t>100MCG/DÁV INH SUS PSS 200DÁV</t>
  </si>
  <si>
    <t>58380</t>
  </si>
  <si>
    <t>VENTOLIN</t>
  </si>
  <si>
    <t>5MG/ML INH SOL 1X20ML</t>
  </si>
  <si>
    <t>THEOFYLIN</t>
  </si>
  <si>
    <t>61238</t>
  </si>
  <si>
    <t>THEOPLUS 300</t>
  </si>
  <si>
    <t>300MG TBL PRO 30</t>
  </si>
  <si>
    <t>FLUTIKASON, KOMBINACE</t>
  </si>
  <si>
    <t>231709</t>
  </si>
  <si>
    <t>DYMISTIN</t>
  </si>
  <si>
    <t>137MCG/50MCG NAS SPR SUS 1X23G</t>
  </si>
  <si>
    <t>VILANTEROL A FLUTIKASON-FUROÁT</t>
  </si>
  <si>
    <t>194567</t>
  </si>
  <si>
    <t>RELVAR ELLIPTA</t>
  </si>
  <si>
    <t>184MCG/22MCG INH PLV DOS 1X30DÁV</t>
  </si>
  <si>
    <t>AZITHROMYCIN</t>
  </si>
  <si>
    <t>155859</t>
  </si>
  <si>
    <t>SUMAMED</t>
  </si>
  <si>
    <t>500MG TBL FLM 3</t>
  </si>
  <si>
    <t>48262</t>
  </si>
  <si>
    <t>3300IU/G+250IU/G DRM PLV ADS 1X5G</t>
  </si>
  <si>
    <t>56992</t>
  </si>
  <si>
    <t>15MG TBL NOB 10</t>
  </si>
  <si>
    <t>218168</t>
  </si>
  <si>
    <t>10MG CPS ETD 28</t>
  </si>
  <si>
    <t>56981</t>
  </si>
  <si>
    <t>5MG TBL NOB 30</t>
  </si>
  <si>
    <t>219460</t>
  </si>
  <si>
    <t>ZOLPIDEM AUROVITAS</t>
  </si>
  <si>
    <t>BETAMETHASON</t>
  </si>
  <si>
    <t>19757</t>
  </si>
  <si>
    <t>BELODERM</t>
  </si>
  <si>
    <t>0,5MG/G UNG 30G</t>
  </si>
  <si>
    <t>DEXTROMETHORFAN</t>
  </si>
  <si>
    <t>204004</t>
  </si>
  <si>
    <t>STOPEX NA SUCHÝ KAŠEL</t>
  </si>
  <si>
    <t>10MG/5ML POR SOL 1X125ML</t>
  </si>
  <si>
    <t>199680</t>
  </si>
  <si>
    <t>300MG CPS DUR 60</t>
  </si>
  <si>
    <t>ERYTHROMYCIN</t>
  </si>
  <si>
    <t>97514</t>
  </si>
  <si>
    <t>AKNEMYCIN</t>
  </si>
  <si>
    <t>20MG/G DRM SOL 25ML I</t>
  </si>
  <si>
    <t>ERYTHROMYCIN, KOMBINACE</t>
  </si>
  <si>
    <t>173198</t>
  </si>
  <si>
    <t>ZINERYT</t>
  </si>
  <si>
    <t>40MG/ML+12MG/ML DRM PLQ SOL 1+1X70ML</t>
  </si>
  <si>
    <t>CHLORID DRASELNÝ</t>
  </si>
  <si>
    <t>17189</t>
  </si>
  <si>
    <t>KALIUM CHLORATUM BIOMEDICA</t>
  </si>
  <si>
    <t>500MG TBL ENT 100</t>
  </si>
  <si>
    <t>NIFUROXAZID</t>
  </si>
  <si>
    <t>214593</t>
  </si>
  <si>
    <t>ERCEFURYL</t>
  </si>
  <si>
    <t>200MG CPS DUR 14</t>
  </si>
  <si>
    <t>PROTEIN LIDSKÉHO PAPILLOMAVIRU TYPU 6, 11, 16, 18, 31, 33, 4</t>
  </si>
  <si>
    <t>210636</t>
  </si>
  <si>
    <t>GARDASIL 9</t>
  </si>
  <si>
    <t>INJ SUS 1X0,5ML+2J</t>
  </si>
  <si>
    <t>DIFENOXYLÁT</t>
  </si>
  <si>
    <t>30652</t>
  </si>
  <si>
    <t>REASEC</t>
  </si>
  <si>
    <t>2,5MG/0,025MG TBL NOB 20</t>
  </si>
  <si>
    <t>ACIKLOVIR</t>
  </si>
  <si>
    <t>155936</t>
  </si>
  <si>
    <t>HERPESIN 400</t>
  </si>
  <si>
    <t>400MG TBL NOB 25</t>
  </si>
  <si>
    <t>DOXYCYKLIN</t>
  </si>
  <si>
    <t>32954</t>
  </si>
  <si>
    <t>DOXYHEXAL</t>
  </si>
  <si>
    <t>100MG TBL NOB 20</t>
  </si>
  <si>
    <t>173200</t>
  </si>
  <si>
    <t>40MG/ML+12MG/ML DRM PLQ SOL 1+1X30ML</t>
  </si>
  <si>
    <t>LATANOPROST</t>
  </si>
  <si>
    <t>58893</t>
  </si>
  <si>
    <t>XALATAN</t>
  </si>
  <si>
    <t>0,05MG/ML OPH GTT SOL 2,5ML I</t>
  </si>
  <si>
    <t>MELOXIKAM</t>
  </si>
  <si>
    <t>112561</t>
  </si>
  <si>
    <t>RECOXA</t>
  </si>
  <si>
    <t>15MG TBL NOB 30</t>
  </si>
  <si>
    <t>112562</t>
  </si>
  <si>
    <t>15MG TBL NOB 60</t>
  </si>
  <si>
    <t>SULFAMETHOXAZOL A TRIMETHOPRIM</t>
  </si>
  <si>
    <t>203954</t>
  </si>
  <si>
    <t>BISEPTOL</t>
  </si>
  <si>
    <t>400MG/80MG TBL NOB 28</t>
  </si>
  <si>
    <t>TIZANIDIN</t>
  </si>
  <si>
    <t>16052</t>
  </si>
  <si>
    <t>SIRDALUD</t>
  </si>
  <si>
    <t>4MG TBL NOB 30</t>
  </si>
  <si>
    <t>TOLPERISON</t>
  </si>
  <si>
    <t>57525</t>
  </si>
  <si>
    <t>MYDOCALM</t>
  </si>
  <si>
    <t>150MG TBL FLM 30</t>
  </si>
  <si>
    <t>Všeobecná ambulance</t>
  </si>
  <si>
    <t>Standardní lůžková péče</t>
  </si>
  <si>
    <t>Preskripce a záchyt receptů a poukazů - orientační přehled</t>
  </si>
  <si>
    <t>Přehled plnění pozitivního listu (PL) - 
   preskripce léčivých přípravků dle objemu Kč mimo PL</t>
  </si>
  <si>
    <t>C10AB05 - FENOFIBRÁT</t>
  </si>
  <si>
    <t>C09DA07 - TELMISARTAN A DIURETIKA</t>
  </si>
  <si>
    <t>R06AX27 - DESLORATADIN</t>
  </si>
  <si>
    <t>C10AX09 - EZETIMIB</t>
  </si>
  <si>
    <t>C07AB07 - BISOPROLOL</t>
  </si>
  <si>
    <t>J01FA10 - AZITHROMYCIN</t>
  </si>
  <si>
    <t>R03AC02 - SALBUTAMOL</t>
  </si>
  <si>
    <t>C09AA04 - PERINDOPRIL</t>
  </si>
  <si>
    <t>C09AA05 - RAMIPRIL</t>
  </si>
  <si>
    <t>C03CA01 - FUROSEMID</t>
  </si>
  <si>
    <t>R01AD09 - MOMETASON</t>
  </si>
  <si>
    <t>A02BC02 - PANTOPRAZOL</t>
  </si>
  <si>
    <t>R06AE07 - CETIRIZIN</t>
  </si>
  <si>
    <t>A03FA07 - ITOPRIDUM</t>
  </si>
  <si>
    <t>B01AC04 - KLOPIDOGREL</t>
  </si>
  <si>
    <t>C08CA01 - AMLODIPIN</t>
  </si>
  <si>
    <t>A07DA01 - ANTIPROPULZIVA</t>
  </si>
  <si>
    <t>M01AC06 - MELOXIKAM</t>
  </si>
  <si>
    <t>A02BC02</t>
  </si>
  <si>
    <t>C03CA01</t>
  </si>
  <si>
    <t>C07AB07</t>
  </si>
  <si>
    <t>BISOPROLOL AUROVITAS</t>
  </si>
  <si>
    <t>C09AA04</t>
  </si>
  <si>
    <t>C09AA05</t>
  </si>
  <si>
    <t>C10AX09</t>
  </si>
  <si>
    <t>A03FA07</t>
  </si>
  <si>
    <t>M01AC06</t>
  </si>
  <si>
    <t>C09DA07</t>
  </si>
  <si>
    <t>C10AB05</t>
  </si>
  <si>
    <t>R06AE07</t>
  </si>
  <si>
    <t>R06AX27</t>
  </si>
  <si>
    <t>R01AD09</t>
  </si>
  <si>
    <t>A07DA01</t>
  </si>
  <si>
    <t>C08CA01</t>
  </si>
  <si>
    <t>J01FA10</t>
  </si>
  <si>
    <t>B01AC04</t>
  </si>
  <si>
    <t>R03AC02</t>
  </si>
  <si>
    <t>Přehled plnění PL - Preskripce léčivých přípravků - orientační přehled</t>
  </si>
  <si>
    <t>50115020 - laboratorní diagnostika-LEK (Z501)</t>
  </si>
  <si>
    <t>50115050 - obvazový materiál (Z502)</t>
  </si>
  <si>
    <t>50115060 - ZPr - ostatní (Z503)</t>
  </si>
  <si>
    <t>50115063 - ZPr - vaky, sety (Z528)</t>
  </si>
  <si>
    <t>50115065 - ZPr - vpichovací materiál (Z530)</t>
  </si>
  <si>
    <t>50115067 - ZPr - rukavice (Z532)</t>
  </si>
  <si>
    <t>50115079 - ZPr - internzivní péče (Z542)</t>
  </si>
  <si>
    <t>50115050</t>
  </si>
  <si>
    <t>obvazový materiál (Z502)</t>
  </si>
  <si>
    <t>ZB084</t>
  </si>
  <si>
    <t>NĂˇplast transpore 2,50 cm x 9,14 m 1527-1 - nahrazeno ZQ117</t>
  </si>
  <si>
    <t>ZQ569</t>
  </si>
  <si>
    <t>Vata buniÄŤitĂˇ dÄ›lenĂˇ cellin 2 role / 500 ks 40 x 50 mm 1230206310</t>
  </si>
  <si>
    <t>50115060</t>
  </si>
  <si>
    <t>ZPr - ostatní (Z503)</t>
  </si>
  <si>
    <t>ZK977</t>
  </si>
  <si>
    <t>CĂ©vka odsĂˇvacĂ­ CH14 s pĹ™eruĹˇovaÄŤem sĂˇnĂ­, dĂ©lka 50 cm, P01173a</t>
  </si>
  <si>
    <t>ZK978</t>
  </si>
  <si>
    <t>CĂ©vka odsĂˇvacĂ­ CH16 s pĹ™eruĹˇovaÄŤem sĂˇnĂ­, dĂ©lka 50 cm, P01175a</t>
  </si>
  <si>
    <t>ZK979</t>
  </si>
  <si>
    <t>CĂ©vka odsĂˇvacĂ­ CH18 s pĹ™eruĹˇovaÄŤem sĂˇnĂ­, dĂ©lka 50 cm, P01177a</t>
  </si>
  <si>
    <t>ZB771</t>
  </si>
  <si>
    <t>DrĹľĂˇk jehly zĂˇkladnĂ­ 450201</t>
  </si>
  <si>
    <t>ZF159</t>
  </si>
  <si>
    <t>NĂˇdoba na kontaminovanĂ˝ odpad 1 l 15-0002</t>
  </si>
  <si>
    <t>ZE159</t>
  </si>
  <si>
    <t>NĂˇdoba na kontaminovanĂ˝ odpad 2 l 15-0003</t>
  </si>
  <si>
    <t>ZL105</t>
  </si>
  <si>
    <t>NĂˇstavec pro odbÄ›r moÄŤe ke zkumavce vacuete 450251</t>
  </si>
  <si>
    <t>ZR397</t>
  </si>
  <si>
    <t>StĹ™Ă­kaÄŤka injekÄŤnĂ­ 2-dĂ­lnĂˇ 10 ml L DISCARDIT LE 309110</t>
  </si>
  <si>
    <t>ZA789</t>
  </si>
  <si>
    <t>StĹ™Ă­kaÄŤka injekÄŤnĂ­ 2-dĂ­lnĂˇ 2 ml L Inject Solo 4606027V - povoleno pouze pro KNM</t>
  </si>
  <si>
    <t>ZB006</t>
  </si>
  <si>
    <t>TeplomÄ›r digitĂˇlnĂ­ thermovalT/1050 basic 9250023 (9250391)</t>
  </si>
  <si>
    <t>ZI949</t>
  </si>
  <si>
    <t>TeplomÄ›r digitĂˇlnĂ­ TOP4 s pevnĂ˝m hrotem P03283</t>
  </si>
  <si>
    <t>ZB756</t>
  </si>
  <si>
    <t>Zkumavka 3 ml K3 edta fialovĂˇ 454086</t>
  </si>
  <si>
    <t>ZB777</t>
  </si>
  <si>
    <t>Zkumavka ÄŤervenĂˇ 3,5 ml gel 454071</t>
  </si>
  <si>
    <t>ZB774</t>
  </si>
  <si>
    <t>Zkumavka ÄŤervenĂˇ 5 ml gel 456071</t>
  </si>
  <si>
    <t>ZG515</t>
  </si>
  <si>
    <t>Zkumavka moÄŤovĂˇ vacuette 10,5 ml bal. Ăˇ 50 ks 455007</t>
  </si>
  <si>
    <t>50115065</t>
  </si>
  <si>
    <t>ZPr - vpichovací materiál (Z530)</t>
  </si>
  <si>
    <t>ZA835</t>
  </si>
  <si>
    <t>Jehla injekÄŤnĂ­ 0,6 x 25 mm modrĂˇ 4657667</t>
  </si>
  <si>
    <t>ZA360</t>
  </si>
  <si>
    <t>Jehla sterican 0,5 x 25 mm oranĹľovĂˇ 9186158</t>
  </si>
  <si>
    <t>ZB768</t>
  </si>
  <si>
    <t>Jehla vakuovĂˇ 216/38 mm zelenĂˇ 450076</t>
  </si>
  <si>
    <t>ZB767</t>
  </si>
  <si>
    <t>Jehla vakuovĂˇ 226/38 mm ÄŤernĂˇ 450075</t>
  </si>
  <si>
    <t>50115067</t>
  </si>
  <si>
    <t>ZPr - rukavice (Z532)</t>
  </si>
  <si>
    <t>ZP948</t>
  </si>
  <si>
    <t>Rukavice vyĹˇetĹ™ovacĂ­ nitril basic bez pudru modrĂ© L bal. Ăˇ 200 ks 44752</t>
  </si>
  <si>
    <t>ZP947</t>
  </si>
  <si>
    <t>Rukavice vyĹˇetĹ™ovacĂ­ nitril basic bez pudru modrĂ© M bal. Ăˇ 200 ks 44751</t>
  </si>
  <si>
    <t>ZA981</t>
  </si>
  <si>
    <t>Rukavice vyĹˇetĹ™ovacĂ­ nitril mĂˇtovĂ© L bal. Ăˇ 200 ks AP66883MA COVID 19</t>
  </si>
  <si>
    <t>50115020</t>
  </si>
  <si>
    <t>laboratorní diagnostika-LEK (Z501)</t>
  </si>
  <si>
    <t>DC342</t>
  </si>
  <si>
    <t>ACETON P.A.</t>
  </si>
  <si>
    <t>804536</t>
  </si>
  <si>
    <t xml:space="preserve">-Diagnostikum připr. </t>
  </si>
  <si>
    <t>DB257</t>
  </si>
  <si>
    <t>CHLOROFORM P.A. - stab. methanolem</t>
  </si>
  <si>
    <t>ZH012</t>
  </si>
  <si>
    <t>NĂˇplast micropore 2,50 cm x 9,10 m 840W-1</t>
  </si>
  <si>
    <t>ZN366</t>
  </si>
  <si>
    <t>NĂˇplast poinjekÄŤnĂ­ elastickĂˇ tkanĂˇ jednotl. baleno 19 mm x 72 mm P-CURE1972ELAST</t>
  </si>
  <si>
    <t>ZP212</t>
  </si>
  <si>
    <t>Obvaz elastickĂ˝ sĂ­ĹĄovĂ˝ pruban Tg-fix vel. C paĹľe, noha, loket 25 m 24252</t>
  </si>
  <si>
    <t>ZA593</t>
  </si>
  <si>
    <t>Tampon sterilnĂ­ stĂˇÄŤenĂ˝ 20 x 20 cm / 5 ks 28003+</t>
  </si>
  <si>
    <t>ZA090</t>
  </si>
  <si>
    <t>Vata buniÄŤitĂˇ pĹ™Ă­Ĺ™ezy 37 x 57 cm 2730152</t>
  </si>
  <si>
    <t>ZB905</t>
  </si>
  <si>
    <t>Elektroda defibrilaÄŤnĂ­ CPR-D Zoll 8900-0800-01</t>
  </si>
  <si>
    <t>ZQ490</t>
  </si>
  <si>
    <t>Elektroda EKG pÄ›novĂˇ pr. 48 mm pro dospÄ›lĂ© pro dlouhodobĂ© pouĹľitĂ­ (ES GS48) H-108003</t>
  </si>
  <si>
    <t>ZC799</t>
  </si>
  <si>
    <t>Filtr hygienickĂ˝ jednorĂˇzovĂ˝ bal. Ăˇ 20 ks DRN3693</t>
  </si>
  <si>
    <t>ZQ248</t>
  </si>
  <si>
    <t>HadiÄŤka spojovacĂ­ HS 1,8 x 450 mm LL DEPH free 2200 045 ND</t>
  </si>
  <si>
    <t>ZD211</t>
  </si>
  <si>
    <t>Kohout trojcestnĂ˝ modrĂ˝ bal. Ăˇ 75 ks, RO 301- pouze pro KNM</t>
  </si>
  <si>
    <t>ZC800</t>
  </si>
  <si>
    <t>NĂˇĂşstek jednorĂˇzovĂ˝ s nos. klipem Ăˇ 20 ks DRN3694</t>
  </si>
  <si>
    <t>ZR398</t>
  </si>
  <si>
    <t>StĹ™Ă­kaÄŤka injekÄŤnĂ­ 2-dĂ­lnĂˇ 20 ml L DISCARDIT LE bal. Ăˇ 80 ks 300296</t>
  </si>
  <si>
    <t>ZR396</t>
  </si>
  <si>
    <t>StĹ™Ă­kaÄŤka injekÄŤnĂ­ 2-dĂ­lnĂˇ 5 ml L DISCARDIT LE 309050</t>
  </si>
  <si>
    <t>ZA746</t>
  </si>
  <si>
    <t>StĹ™Ă­kaÄŤka injekÄŤnĂ­ 3-dĂ­lnĂˇ 1 ml L tuberculin Omnifix Solo 9161406V - nahrazeno ZS016</t>
  </si>
  <si>
    <t>ZA754</t>
  </si>
  <si>
    <t>StĹ™Ă­kaÄŤka injekÄŤnĂ­ 3-dĂ­lnĂˇ 10 ml LL Omnifix Solo se zĂˇvitem 4617100V</t>
  </si>
  <si>
    <t>ZB384</t>
  </si>
  <si>
    <t>StĹ™Ă­kaÄŤka injekÄŤnĂ­ 3-dĂ­lnĂˇ 20 ml LL Omnifix Solo se zĂˇvitem bal. Ăˇ 100 ks 4617207V</t>
  </si>
  <si>
    <t>ZB615</t>
  </si>
  <si>
    <t>StĹ™Ă­kaÄŤka injekÄŤnĂ­ 3-dĂ­lnĂˇ 3 ml LL Omnifix Solo se zĂˇvitem bal. Ăˇ 100 ks 4617022V</t>
  </si>
  <si>
    <t>ZQ967</t>
  </si>
  <si>
    <t>StĹ™Ă­kaÄŤka inzulĂ­novĂˇ 0,5 ml s jehlou 29 G sterilnĂ­ bal. Ăˇ 100 ks IS0529G</t>
  </si>
  <si>
    <t>ZI931</t>
  </si>
  <si>
    <t>UzĂˇvÄ›r dezinfekÄŤnĂ­ k bezjehlovĂ©mu vstupu se 70% IPA  bal. 250 ks NCF-004</t>
  </si>
  <si>
    <t>ZB763</t>
  </si>
  <si>
    <t>Zkumavka ÄŤervenĂˇ 9 ml 455092</t>
  </si>
  <si>
    <t>ZI182</t>
  </si>
  <si>
    <t>Zkumavka moÄŤovĂˇ + aplikĂˇtor s chem.stabilizĂˇtorem UriSwab ĹľlutĂˇ 802CE.A</t>
  </si>
  <si>
    <t>ZA832</t>
  </si>
  <si>
    <t>Jehla injekÄŤnĂ­ 0,9 x 40 mm ĹľlutĂˇ 4657519</t>
  </si>
  <si>
    <t>ZA836</t>
  </si>
  <si>
    <t>Jehla injekÄŤnĂ­ 0,9 x 70 mm ĹľlutĂˇ 4665791</t>
  </si>
  <si>
    <t>ZE668</t>
  </si>
  <si>
    <t>Rukavice vyĹˇetĹ™ovacĂ­ latex bez pudru nesterilnĂ­ zdrsnÄ›nĂ© L 9421625</t>
  </si>
  <si>
    <t>ZP946</t>
  </si>
  <si>
    <t>Rukavice vyĹˇetĹ™ovacĂ­ nitril basic bez pudru modrĂ© S bal. Ăˇ 200 ks 44750</t>
  </si>
  <si>
    <t>ZP949</t>
  </si>
  <si>
    <t>Rukavice vyĹˇetĹ™ovacĂ­ nitril basic bez pudru modrĂ© XL bal. Ăˇ 170 ks 44753</t>
  </si>
  <si>
    <t>ZI558</t>
  </si>
  <si>
    <t>NĂˇplast curapor   7 x   5 cm 32912  (22120,  nĂˇhrada za cosmopor )</t>
  </si>
  <si>
    <t>ZB893</t>
  </si>
  <si>
    <t>StĹ™Ă­kaÄŤka inzulinovĂˇ omnican 0,5 ml 100j s jehlou 30 G bal. Ăˇ 100 ks 9151125S - povoleno pouze pro KoĹľnĂ­ kliniku + KNM</t>
  </si>
  <si>
    <t>ZA833</t>
  </si>
  <si>
    <t>Jehla injekÄŤnĂ­ 0,8 x 40 mm zelenĂˇ 4657527</t>
  </si>
  <si>
    <t>ZB556</t>
  </si>
  <si>
    <t>Jehla injekÄŤnĂ­ 1,2 x 40 mm rĹŻĹľovĂˇ 4665120</t>
  </si>
  <si>
    <t>ZA595</t>
  </si>
  <si>
    <t>KrytĂ­ tegaderm 6,0 cm x 7,0 cm bal. Ăˇ 100 ks s vĂ˝Ĺ™ezem 1623W</t>
  </si>
  <si>
    <t>ZB404</t>
  </si>
  <si>
    <t>NĂˇplast cosmos 8 cm x 1 m 5403353</t>
  </si>
  <si>
    <t>ZA450</t>
  </si>
  <si>
    <t>NĂˇplast omniplast 1,25 cm x 9,1 m bal. Ăˇ 24 ks 9004520</t>
  </si>
  <si>
    <t>ZL995</t>
  </si>
  <si>
    <t>Obinadlo hyrofilnĂ­ sterilnĂ­  6 cm x 5 m  004310190</t>
  </si>
  <si>
    <t>ZL996</t>
  </si>
  <si>
    <t>Obinadlo hyrofilnĂ­ sterilnĂ­  8 cm x 5 m  004310182</t>
  </si>
  <si>
    <t>ZD212</t>
  </si>
  <si>
    <t>BrĂ˝le kyslĂ­kovĂ© pro dospÄ›lĂ© 1,8 m standard 1161000/L</t>
  </si>
  <si>
    <t>ZA737</t>
  </si>
  <si>
    <t>Filtr mini spike modrĂ˝ 4550234</t>
  </si>
  <si>
    <t>ZA738</t>
  </si>
  <si>
    <t>Filtr mini spike zelenĂ˝ 4550242</t>
  </si>
  <si>
    <t>ZQ249</t>
  </si>
  <si>
    <t>HadiÄŤka spojovacĂ­ HS 1,8 x 1800 mm LL DEPH free 2200 180 ND</t>
  </si>
  <si>
    <t>ZM734</t>
  </si>
  <si>
    <t>HadiÄŤka spojovacĂ­ k injektoru Ulrich pacientskĂˇ bal. Ăˇ 100 ks XD2040</t>
  </si>
  <si>
    <t>ZM735</t>
  </si>
  <si>
    <t>HadiÄŤka spojovacĂ­ k injektoru Ulrich vnitĹ™nĂ­ bal. Ăˇ 10 ks XD8003</t>
  </si>
  <si>
    <t>ZD809</t>
  </si>
  <si>
    <t>Kanyla vasofix 20G rĹŻĹľovĂˇ safety 4269110S-01</t>
  </si>
  <si>
    <t>ZD808</t>
  </si>
  <si>
    <t>Kanyla vasofix 22G modrĂˇ safety 4269098S-01</t>
  </si>
  <si>
    <t>ZM513</t>
  </si>
  <si>
    <t>Konektor ventil jednocestnĂ˝ back check valve 8502802</t>
  </si>
  <si>
    <t>ZP300</t>
  </si>
  <si>
    <t>Ĺ krtidlo se sponou pro dospÄ›lĂ© bez latexu modrĂ© dĂ©lka 400 mm 09820-B</t>
  </si>
  <si>
    <t>ZL688</t>
  </si>
  <si>
    <t>ProuĹľky diagnostickĂ© Accu-Check Inform II Strip 50 EU1 Ăˇ 50 ks 05942861041</t>
  </si>
  <si>
    <t>ZL689</t>
  </si>
  <si>
    <t>Roztok Accu-Check Performa IntÂ´l Controls 1+2 level 04861736001</t>
  </si>
  <si>
    <t>ZN593</t>
  </si>
  <si>
    <t>Sada injekÄŤnĂ­ stĹ™Ă­kaÄŤky 10 ml s prodluĹľovacĂ­ hadiÄŤkou ke KARl100 jednorĂˇzovĂˇ bal. Ăˇ 50 ks AF-D062  KA-SYK  KARl100</t>
  </si>
  <si>
    <t>ZN594</t>
  </si>
  <si>
    <t>Sada pro infuzi pacientovi ke KARl100 jednorĂˇzovĂˇ bal. Ăˇ 50 ks AF-D056  KA-INK  RAD-INJECT</t>
  </si>
  <si>
    <t>ZN592</t>
  </si>
  <si>
    <t>Sada pro rozplĹovĂˇnĂ­ do inj. stĹ™Ă­kaÄŤek ke KARl100 jednorĂˇzovĂ˝ dennĂ­ bal. Ăˇ 10 ks AF-D060  KA-DAY KARl</t>
  </si>
  <si>
    <t>ZO543</t>
  </si>
  <si>
    <t>StĹ™Ă­kaÄŤka injekÄŤnĂ­ pĹ™edplnÄ›nĂˇ 0,9% NaCl 10 ml BD PosiFlush SP EMA bal. Ăˇ 30 ks 306585</t>
  </si>
  <si>
    <t>ZK798</t>
  </si>
  <si>
    <t>ZĂˇtka combi modrĂˇ 4495152</t>
  </si>
  <si>
    <t>50115063</t>
  </si>
  <si>
    <t>ZPr - vaky, sety (Z528)</t>
  </si>
  <si>
    <t>ZC801</t>
  </si>
  <si>
    <t>Set dĂ˝chacĂ­ jednorĂˇzovĂ˝ bal. Ăˇ 10 ks (5081) DRN3695</t>
  </si>
  <si>
    <t>ZR741</t>
  </si>
  <si>
    <t>Set infuznĂ­  Intrafix Primeline, flush, sekundĂˇrnĂ­, pro podĂˇnĂ­ doprovodnĂ˝ch infuzĂ­ (premedikace, hydratace), , dĂ©lka 35 cm 4110001</t>
  </si>
  <si>
    <t>ZA715</t>
  </si>
  <si>
    <t>Set infuznĂ­ intrafix primeline classic 150 cm 4062957</t>
  </si>
  <si>
    <t>ZA834</t>
  </si>
  <si>
    <t>Jehla injekÄŤnĂ­ 0,7 x 40 mm ÄŤernĂˇ 4660021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</si>
  <si>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</si>
  <si>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</si>
  <si>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</si>
  <si>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</si>
  <si>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</si>
  <si>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</si>
  <si>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</si>
  <si>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</si>
  <si>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</si>
  <si>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</si>
  <si>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ON Data</t>
  </si>
  <si>
    <t>lékaři pod odborným dozorem</t>
  </si>
  <si>
    <t>lékaři pod odborným dohledem</t>
  </si>
  <si>
    <t>lékaři specialisté</t>
  </si>
  <si>
    <t>farmaceuti</t>
  </si>
  <si>
    <t>všeobecné sestry bez dohl.</t>
  </si>
  <si>
    <t>všeobecné sestry bez dohl., spec.</t>
  </si>
  <si>
    <t>všeobecné sestry VŠ</t>
  </si>
  <si>
    <t>radiologičtí asistenti</t>
  </si>
  <si>
    <t>zdravotní laboranti</t>
  </si>
  <si>
    <t>farmaceutičtí asistenti</t>
  </si>
  <si>
    <t>praktické sestry</t>
  </si>
  <si>
    <t>sanitáři</t>
  </si>
  <si>
    <t>THP</t>
  </si>
  <si>
    <t>Specializovaná ambulantní péče</t>
  </si>
  <si>
    <t>407 - Pracoviště nukleární medicíny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</si>
  <si>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</si>
  <si>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</si>
  <si>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</si>
  <si>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</si>
  <si>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</si>
  <si>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Havel Martin</t>
  </si>
  <si>
    <t>Mysliveček Miroslav</t>
  </si>
  <si>
    <t>Zdravotní výkony vykázané na pracovišti v rámci ambulantní péče dle lékařů *</t>
  </si>
  <si>
    <t>06</t>
  </si>
  <si>
    <t>407</t>
  </si>
  <si>
    <t>1</t>
  </si>
  <si>
    <t>0167779</t>
  </si>
  <si>
    <t>RAPISCAN</t>
  </si>
  <si>
    <t>2</t>
  </si>
  <si>
    <t>0002013</t>
  </si>
  <si>
    <t>90Y-citronan yttritý inj.</t>
  </si>
  <si>
    <t>0002015</t>
  </si>
  <si>
    <t>99mTc-technecistan sodný inj.</t>
  </si>
  <si>
    <t>0002018</t>
  </si>
  <si>
    <t>99mTc-makrosalb inj.</t>
  </si>
  <si>
    <t>0002021</t>
  </si>
  <si>
    <t>99mTc-nanokoloid albuminu inj.</t>
  </si>
  <si>
    <t>0002027</t>
  </si>
  <si>
    <t>99mTc-MIBI inj.</t>
  </si>
  <si>
    <t>0002028</t>
  </si>
  <si>
    <t>99mTc-DMSA inj.</t>
  </si>
  <si>
    <t>0002034</t>
  </si>
  <si>
    <t>99mTc-DTPA inj.</t>
  </si>
  <si>
    <t>0002035</t>
  </si>
  <si>
    <t>99mTc-MAG3 inj.</t>
  </si>
  <si>
    <t>0002049</t>
  </si>
  <si>
    <t>131I-jodid sodný inj. diagnost.</t>
  </si>
  <si>
    <t>0002060</t>
  </si>
  <si>
    <t>99mTc-erytrocyty in vivo</t>
  </si>
  <si>
    <t>0002061</t>
  </si>
  <si>
    <t>99mTc-leukocyty značené HM PAO</t>
  </si>
  <si>
    <t>0002062</t>
  </si>
  <si>
    <t>51Cr-erytrocyty vitální</t>
  </si>
  <si>
    <t>0002066</t>
  </si>
  <si>
    <t>51Cr-trombocyty</t>
  </si>
  <si>
    <t>0002067</t>
  </si>
  <si>
    <t>81m-krypton plyn k inhal.</t>
  </si>
  <si>
    <t>0002072</t>
  </si>
  <si>
    <t>123I-MIBG inj.</t>
  </si>
  <si>
    <t>0002073</t>
  </si>
  <si>
    <t>99mTc-oxidronát disodný inj.</t>
  </si>
  <si>
    <t>0002074</t>
  </si>
  <si>
    <t>99mTc-tetrofosmin inj.</t>
  </si>
  <si>
    <t>0002092</t>
  </si>
  <si>
    <t>123I-joflupan inj.</t>
  </si>
  <si>
    <t>0002095</t>
  </si>
  <si>
    <t>99mTc-nanokoloid alb.inj.</t>
  </si>
  <si>
    <t>0002102</t>
  </si>
  <si>
    <t>223Ra radium-dichlorid inj.</t>
  </si>
  <si>
    <t>0002100</t>
  </si>
  <si>
    <t>99mTc HYNIC-TOC inj.</t>
  </si>
  <si>
    <t>0002022</t>
  </si>
  <si>
    <t>99mTc Etifenin inj.</t>
  </si>
  <si>
    <t>0002030</t>
  </si>
  <si>
    <t>99mTc síra koloidní inj.</t>
  </si>
  <si>
    <t>0002058</t>
  </si>
  <si>
    <t>99mTc-erytrocyty alterované</t>
  </si>
  <si>
    <t>0002009</t>
  </si>
  <si>
    <t>67Ga-citronan gallitý inj.</t>
  </si>
  <si>
    <t>0002082</t>
  </si>
  <si>
    <t>111In-trombocyty</t>
  </si>
  <si>
    <t>V</t>
  </si>
  <si>
    <t>09511</t>
  </si>
  <si>
    <t>MINIMÁLNÍ KONTAKT LÉKAŘE S PACIENTEM</t>
  </si>
  <si>
    <t>17120</t>
  </si>
  <si>
    <t>FARMAKOLOGICKÝ TEST K DIAGNOSTICE ISCHEMIE MYOKARD</t>
  </si>
  <si>
    <t>47023</t>
  </si>
  <si>
    <t>KONTROLNÍ VYŠETŘENÍ LÉKAŘEM SE SPECIALIZOVANOU ZPŮ</t>
  </si>
  <si>
    <t>47119</t>
  </si>
  <si>
    <t>METASTÁZY KOSTÍ - TERAPIE RADIONUKLIDY</t>
  </si>
  <si>
    <t>47123</t>
  </si>
  <si>
    <t>RADIONUKLIDOVÁ SYNOVEKTOMIE</t>
  </si>
  <si>
    <t>47153</t>
  </si>
  <si>
    <t>SCINTIGRAFIE PŘÍŠTÍTNÝCH TĚLÍSEK</t>
  </si>
  <si>
    <t>47163</t>
  </si>
  <si>
    <t>SCINTIGRAFIE EVAKUACE ŽALUDKU</t>
  </si>
  <si>
    <t>47165</t>
  </si>
  <si>
    <t>STANOVENÍ GASTROESOFAGEÁLNÍHO REFLUXU</t>
  </si>
  <si>
    <t>47169</t>
  </si>
  <si>
    <t>SCINTIGRAFICKÉ VYŠETŘENÍ PŘÍTOMNOSTI MECKELOVA DIV</t>
  </si>
  <si>
    <t>47215</t>
  </si>
  <si>
    <t>SCINTIGRAFIE LEDVIN S VÝPOČTEM RELATIVNÍ FUNKCE</t>
  </si>
  <si>
    <t>47219</t>
  </si>
  <si>
    <t xml:space="preserve">SCINTIGRAFIE LEDVIN DYNAMICKÁ VČETNĚ STANOVENÍ GF </t>
  </si>
  <si>
    <t>47233</t>
  </si>
  <si>
    <t>PŘEŽÍVÁNÍ A LOKALIZACE DESTRUKCE AUTOLOGNÍCH THROM</t>
  </si>
  <si>
    <t>47245</t>
  </si>
  <si>
    <t>SCINTIGRAFIE SKELETU CÍLENÁ TŘÍFÁZOVÁ</t>
  </si>
  <si>
    <t>47259</t>
  </si>
  <si>
    <t>SCINTIGRAFIE PLIC VENTILAČNÍ STATICKÁ</t>
  </si>
  <si>
    <t>47263</t>
  </si>
  <si>
    <t>RADIONUKLIDOVÁ LYMFOGRAFIE</t>
  </si>
  <si>
    <t>47265</t>
  </si>
  <si>
    <t>SCINTIGRAFICKÁ DIAGNOSTIKA ZÁNĚTŮ</t>
  </si>
  <si>
    <t>47269</t>
  </si>
  <si>
    <t>TOMOGRAFICKÁ SCINTIGRAFIE - SPECT</t>
  </si>
  <si>
    <t>47273</t>
  </si>
  <si>
    <t>KVANTIFIKACE DYNAMICKÝCH A TOMOGRAFICKÝCH SCINTIGR</t>
  </si>
  <si>
    <t>47275</t>
  </si>
  <si>
    <t>SCINTIGRAFIE SENTINELOVÉ UZLINY</t>
  </si>
  <si>
    <t>99991</t>
  </si>
  <si>
    <t>(VZP) KÓD POUZE PRO CENTRA DLE VYHL. 368/2006 - SL</t>
  </si>
  <si>
    <t>09543</t>
  </si>
  <si>
    <t>Signalni kod</t>
  </si>
  <si>
    <t>09119</t>
  </si>
  <si>
    <t xml:space="preserve">ODBĚR KRVE ZE ŽÍLY U DOSPĚLÉHO NEBO DÍTĚTE NAD 10 </t>
  </si>
  <si>
    <t>17113</t>
  </si>
  <si>
    <t>SPECIALIZOVANÉ ERGOMETRICKÉ VYŠETŘENÍ</t>
  </si>
  <si>
    <t>47147</t>
  </si>
  <si>
    <t>SCINTIGRAFIE ŠTÍTNÉ ŽLÁZY PROSTÁ</t>
  </si>
  <si>
    <t>47241</t>
  </si>
  <si>
    <t>SCINTIGRAFIE SKELETU</t>
  </si>
  <si>
    <t>47257</t>
  </si>
  <si>
    <t>SCINTIGRAFIE PLIC PERFÚZNÍ</t>
  </si>
  <si>
    <t>47237</t>
  </si>
  <si>
    <t>DETEKCE ZÁNĚTLIVÝCH LOŽISEK POMOCI AUTOLOGNÍCH LEU</t>
  </si>
  <si>
    <t>47267</t>
  </si>
  <si>
    <t>SCINTIGRAFIE  NÁDORU</t>
  </si>
  <si>
    <t>47022</t>
  </si>
  <si>
    <t>CÍLENÉ VYŠETŘENÍ LÉKAŘEM SE SPECIALIZOVANOU ZPŮSOB</t>
  </si>
  <si>
    <t>47021</t>
  </si>
  <si>
    <t>KOMPLEXNÍ VYŠETŘENÍ LÉKAŘEM SE SPECIALIZOVANOU ZPŮ</t>
  </si>
  <si>
    <t>47197</t>
  </si>
  <si>
    <t>STANOVENÍ GF MEŘENÍM RADIOAKTIVITY KREVNÍCH VZORKŮ</t>
  </si>
  <si>
    <t>47150</t>
  </si>
  <si>
    <t>OVĚŘENÍ DOZIMETRICKÝCH PODMÍNEK PRO TERAPII ŠTÍTNÉ</t>
  </si>
  <si>
    <t>47213</t>
  </si>
  <si>
    <t>SCINTIGRAFIE LEDVIN PROSTÁ</t>
  </si>
  <si>
    <t>47227</t>
  </si>
  <si>
    <t>STANOVENÍ OBJEMU KRVE A JEJÍCH SLOŽEK POMOCÍ RADIO</t>
  </si>
  <si>
    <t>47231</t>
  </si>
  <si>
    <t>PŘEŽÍVÁNÍ A LOKALIZACE DESTRUKCE 51Cr ERYTROCYTŮ</t>
  </si>
  <si>
    <t>47187</t>
  </si>
  <si>
    <t>SCINTIGRAFIE JATER A ŽLUČOVÝCH CEST DYNAMICKÁ</t>
  </si>
  <si>
    <t>47137</t>
  </si>
  <si>
    <t>RADIONUKLIDOVÁ ANGIOGRAFIE</t>
  </si>
  <si>
    <t>47171</t>
  </si>
  <si>
    <t>SCINTIGRAFICKÁ DIAGNOSTIKA KRVÁCENÍ DO GIT</t>
  </si>
  <si>
    <t>47221</t>
  </si>
  <si>
    <t>FUNKČNÍ SCINTIGRAFIE TRANSPLANTOVANÉ LEDVINY</t>
  </si>
  <si>
    <t>47239</t>
  </si>
  <si>
    <t>SCINTIGRAFIE SLEZINY ZNAČENÝMI ALTEROVANÝMI ERYTRO</t>
  </si>
  <si>
    <t>47247</t>
  </si>
  <si>
    <t>SCINTIGRAFIE 67 GA CITRÁTEM - CELKOVÉ VYŠETŘENÍ</t>
  </si>
  <si>
    <t>47185</t>
  </si>
  <si>
    <t>SCINTIGRAFIE JATER A SLEZINY</t>
  </si>
  <si>
    <t>0022077</t>
  </si>
  <si>
    <t>IOMERON</t>
  </si>
  <si>
    <t>0093626</t>
  </si>
  <si>
    <t>ULTRAVIST 370</t>
  </si>
  <si>
    <t>0095609</t>
  </si>
  <si>
    <t>0224707</t>
  </si>
  <si>
    <t>0224708</t>
  </si>
  <si>
    <t>0002087</t>
  </si>
  <si>
    <t>18F-FDG</t>
  </si>
  <si>
    <t>0002101</t>
  </si>
  <si>
    <t>18F Fluoromethylcholin inj.</t>
  </si>
  <si>
    <t>0002099</t>
  </si>
  <si>
    <t>18 F-FLT inj.</t>
  </si>
  <si>
    <t>0002104</t>
  </si>
  <si>
    <t>18F Flutemetamol inj.</t>
  </si>
  <si>
    <t>0002105</t>
  </si>
  <si>
    <t xml:space="preserve">18F Fluciklovin inj. </t>
  </si>
  <si>
    <t>47353</t>
  </si>
  <si>
    <t>POZITRONOVÁ EMISNÍ TOMOGRAFIE (PET) LIMITOVANÉ OBL</t>
  </si>
  <si>
    <t>47355</t>
  </si>
  <si>
    <t>HYBRIDNÍ VÝPOČETNÍ A POZITRONOVÁ EMISNÍ TOMOGRAFIE</t>
  </si>
  <si>
    <t>(prázdné)</t>
  </si>
  <si>
    <t xml:space="preserve">223Ra 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</si>
  <si>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</si>
  <si>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</si>
  <si>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</si>
  <si>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</si>
  <si>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</si>
  <si>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</si>
  <si>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</si>
  <si>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</si>
  <si>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</si>
  <si>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</si>
  <si>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10 - DK: Dětská klinika</t>
  </si>
  <si>
    <t>11 - ORT: Ortopedická klinika</t>
  </si>
  <si>
    <t>12 - UROL: Urologická klinika</t>
  </si>
  <si>
    <t>13 - ORL: Klinika otorinolaryngolog. a chir.hlav.a krku</t>
  </si>
  <si>
    <t>16 - PLIC: Klinika plicních nemocí a tuber.</t>
  </si>
  <si>
    <t>17 - NEUR: Neurologická klinika</t>
  </si>
  <si>
    <t>18 - PSY: Klinika psychiatrie</t>
  </si>
  <si>
    <t>20 - KOZNI: Klinika chorob kožních a pohl.</t>
  </si>
  <si>
    <t>21 - ONK: Onkologická klinika</t>
  </si>
  <si>
    <t>25 - UCOCH: Klinika ústní,čelistní a obl. chir.</t>
  </si>
  <si>
    <t>26 - RHC: Oddělení rehabilitace</t>
  </si>
  <si>
    <t>30 - GER: Oddělení geriatrie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</si>
  <si>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</si>
  <si>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</si>
  <si>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</si>
  <si>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</si>
  <si>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01</t>
  </si>
  <si>
    <t>47125</t>
  </si>
  <si>
    <t>KARDIOANGIOGRAFIE FIRST PASS</t>
  </si>
  <si>
    <t>02</t>
  </si>
  <si>
    <t>03</t>
  </si>
  <si>
    <t>0002033</t>
  </si>
  <si>
    <t>99mTc difosforečnan cínatý inj.</t>
  </si>
  <si>
    <t>04</t>
  </si>
  <si>
    <t>0002059</t>
  </si>
  <si>
    <t>99mTc-erytrocyty vitální</t>
  </si>
  <si>
    <t>05</t>
  </si>
  <si>
    <t>07</t>
  </si>
  <si>
    <t>08</t>
  </si>
  <si>
    <t>10</t>
  </si>
  <si>
    <t>11</t>
  </si>
  <si>
    <t>12</t>
  </si>
  <si>
    <t>13</t>
  </si>
  <si>
    <t>16</t>
  </si>
  <si>
    <t>17</t>
  </si>
  <si>
    <t>18</t>
  </si>
  <si>
    <t>20</t>
  </si>
  <si>
    <t>21</t>
  </si>
  <si>
    <t>0027720</t>
  </si>
  <si>
    <t>THYROG</t>
  </si>
  <si>
    <t>THYROGEN</t>
  </si>
  <si>
    <t>47151</t>
  </si>
  <si>
    <t>CELOTĚLOVÁ SCINTIGRAFIE U KARCINOMU ŠTÍTNÉ ŽLÁZY</t>
  </si>
  <si>
    <t>91802</t>
  </si>
  <si>
    <t>(DRG) DOZIMETRIE POMOCÍ SCINTILAČNÍ SONDY</t>
  </si>
  <si>
    <t>91803</t>
  </si>
  <si>
    <t>(DRG) DOZIMETRIE POMOCÍ PLANÁRNÍ GAMAKAMERY</t>
  </si>
  <si>
    <t>91807</t>
  </si>
  <si>
    <t>(DRG) DOZIMETRIE - OVĚŘENÍ OZÁŘENÍ CÍLOVÝCH OBJEMŮ</t>
  </si>
  <si>
    <t>91806</t>
  </si>
  <si>
    <t>(DRG) DOZIMETRIE - PLÁNOVÁNÍ OZÁŘENÍ CÍLOVÝCH OBJE</t>
  </si>
  <si>
    <t>4F7</t>
  </si>
  <si>
    <t>0002050</t>
  </si>
  <si>
    <t>131I-jodid sodný inj. terap.</t>
  </si>
  <si>
    <t>0002075</t>
  </si>
  <si>
    <t>131I jodid sodný diagn.perorální</t>
  </si>
  <si>
    <t>0002076</t>
  </si>
  <si>
    <t>131I jodid sodný terap.perorální</t>
  </si>
  <si>
    <t>00601</t>
  </si>
  <si>
    <t>OD TYPU 01 - PRO NEMOCNICE TYPU 3, (KATEGORIE 6)</t>
  </si>
  <si>
    <t>47115</t>
  </si>
  <si>
    <t>INDUKCE HYPOTHYREOSY - TERAPIE RADIONUKLIDY</t>
  </si>
  <si>
    <t>00880</t>
  </si>
  <si>
    <t>ROZLIŠENÍ VYKÁZANÉ HOSPITALIZACE JAKO: = NOVÁ HOSP</t>
  </si>
  <si>
    <t>00881</t>
  </si>
  <si>
    <t>ROZLIŠENÍ VYKÁZANÉ HOSPITALIZACE JAKO: = POKRAČOVÁ</t>
  </si>
  <si>
    <t>99999</t>
  </si>
  <si>
    <t>Nespecifikovany vykon</t>
  </si>
  <si>
    <t>47113</t>
  </si>
  <si>
    <t>HYPERTHYREOSA - TERAPIE RADIONUKLIDY</t>
  </si>
  <si>
    <t>47111</t>
  </si>
  <si>
    <t>MALIGNÍ THYREOIDEA - TERAPIE RADIONUKLIDY</t>
  </si>
  <si>
    <t>91993</t>
  </si>
  <si>
    <t>(DRG) KLINICKÉ STADIUM ZHOUBNÉHO NOVOTVARU III</t>
  </si>
  <si>
    <t>91981</t>
  </si>
  <si>
    <t>(DRG) DOBŘE DIFERENCOVANÝ ZHOUBNÝ NOVOTVAR</t>
  </si>
  <si>
    <t>91991</t>
  </si>
  <si>
    <t>(DRG) KLINICKÉ STADIUM ZHOUBNÉHO NOVOTVARU I</t>
  </si>
  <si>
    <t>91992</t>
  </si>
  <si>
    <t>(DRG) KLINICKÉ STADIUM ZHOUBNÉHO NOVOTVARU II</t>
  </si>
  <si>
    <t>91994</t>
  </si>
  <si>
    <t>(DRG) KLINICKÉ STADIUM ZHOUBNÉHO NOVOTVARU IV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</si>
  <si>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</si>
  <si>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</si>
  <si>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</si>
  <si>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</si>
  <si>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</si>
  <si>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</si>
  <si>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</si>
  <si>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</si>
  <si>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08361</t>
  </si>
  <si>
    <t>A</t>
  </si>
  <si>
    <t xml:space="preserve">PORUCHY POJIVOVÉ TKÁNĚ BEZ CC                                                                       </t>
  </si>
  <si>
    <t>08381</t>
  </si>
  <si>
    <t xml:space="preserve">JINÁ ONEMOCNĚNÍ KOSTÍ A KLOUBŮ BEZ CC                                                               </t>
  </si>
  <si>
    <t>10331</t>
  </si>
  <si>
    <t xml:space="preserve">JINÉ ENDOKRINNÍ PORUCHY BEZ CC                                                                      </t>
  </si>
  <si>
    <t>10332</t>
  </si>
  <si>
    <t xml:space="preserve">JINÉ ENDOKRINNÍ PORUCHY S CC                                                                        </t>
  </si>
  <si>
    <t>17321</t>
  </si>
  <si>
    <t xml:space="preserve">RADIOTERAPIE BEZ CC                                                                                 </t>
  </si>
  <si>
    <t>23321</t>
  </si>
  <si>
    <t xml:space="preserve">JINÉ FAKTORY OVLIVŇUJÍCÍ ZDRAVOTNÍ STAV BEZ CC                                                      </t>
  </si>
  <si>
    <t>23322</t>
  </si>
  <si>
    <t xml:space="preserve">JINÉ FAKTORY OVLIVŇUJÍCÍ ZDRAVOTNÍ STAV S CC                                                        </t>
  </si>
  <si>
    <t>Porovnání jednotlivých IR DRG skupin</t>
  </si>
  <si>
    <t>33 - OKB: Oddělení klinické biochemie</t>
  </si>
  <si>
    <t>34 - RTG: Radiologická klinika</t>
  </si>
  <si>
    <t>37 - PATOL: Ústav patologie</t>
  </si>
  <si>
    <t>40 - MIKRO: Ústav mikrobiologie</t>
  </si>
  <si>
    <t>818</t>
  </si>
  <si>
    <t>96167</t>
  </si>
  <si>
    <t>KREVNÍ OBRAZ S PĚTI POPULAČNÍM DIFERENCIÁLNÍM POČT</t>
  </si>
  <si>
    <t>96621</t>
  </si>
  <si>
    <t>AKTIVOVANÝ PARTIALNÍ TROMBOPLASTINOVÝ TEST (APTT)</t>
  </si>
  <si>
    <t>96711</t>
  </si>
  <si>
    <t>PANOPTICKÉ OBARVENÍ NÁTĚRU PERIFERNÍ KRVE NEBO ASP</t>
  </si>
  <si>
    <t>96315</t>
  </si>
  <si>
    <t>ANALÝZA KREVNÍHO NÁTĚRU PANOPTICKY OBARVENÉHO. IND</t>
  </si>
  <si>
    <t>33</t>
  </si>
  <si>
    <t>801</t>
  </si>
  <si>
    <t>81111</t>
  </si>
  <si>
    <t>A L T  STATIM</t>
  </si>
  <si>
    <t>81137</t>
  </si>
  <si>
    <t>UREA STATIM</t>
  </si>
  <si>
    <t>81157</t>
  </si>
  <si>
    <t>CHLORIDY STATIM</t>
  </si>
  <si>
    <t>81237</t>
  </si>
  <si>
    <t>TROPONIN - T NEBO I ELISA</t>
  </si>
  <si>
    <t>81427</t>
  </si>
  <si>
    <t>FOSFOR ANORGANICKÝ</t>
  </si>
  <si>
    <t>81527</t>
  </si>
  <si>
    <t>CHOLESTEROL LDL</t>
  </si>
  <si>
    <t>81731</t>
  </si>
  <si>
    <t>STANOVENÍ NATRIURETICKÝCH PEPTIDŮ V SÉRU A V PLAZM</t>
  </si>
  <si>
    <t>81747</t>
  </si>
  <si>
    <t xml:space="preserve">VYŠETŘENÍ TANDEMOVOU HMOTNOSTNÍ SPEKTROMETRIÍ PRO </t>
  </si>
  <si>
    <t>93141</t>
  </si>
  <si>
    <t>KALCITONIN</t>
  </si>
  <si>
    <t>93171</t>
  </si>
  <si>
    <t>PARATHORMON</t>
  </si>
  <si>
    <t>93217</t>
  </si>
  <si>
    <t>AUTOPROTILÁTKY PROTI MIKROSOMÁLNÍMU ANTIGENU</t>
  </si>
  <si>
    <t>93231</t>
  </si>
  <si>
    <t>TYREOGLOBULIN AUTOPROTILÁTKY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</si>
  <si>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</si>
  <si>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</si>
  <si>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</si>
  <si>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</si>
  <si>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</si>
  <si>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</si>
  <si>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</si>
  <si>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</si>
  <si>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</si>
  <si>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</si>
  <si>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</si>
  <si>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</si>
  <si>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</si>
  <si>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</si>
  <si>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</si>
  <si>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</si>
  <si>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</si>
  <si>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</si>
  <si>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</si>
  <si>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</si>
  <si>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</si>
  <si>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</si>
  <si>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81169</t>
  </si>
  <si>
    <t>KREATININ STATIM</t>
  </si>
  <si>
    <t>81495</t>
  </si>
  <si>
    <t>KREATINKINÁZA (CK)</t>
  </si>
  <si>
    <t>81449</t>
  </si>
  <si>
    <t>GLYKOVANÝ HEMOGLOBIN</t>
  </si>
  <si>
    <t>93195</t>
  </si>
  <si>
    <t>TYREOTROPIN (TSH)</t>
  </si>
  <si>
    <t>81329</t>
  </si>
  <si>
    <t>ALBUMIN (SÉRUM)</t>
  </si>
  <si>
    <t>81115</t>
  </si>
  <si>
    <t>ALBUMIN SÉRUM (STATIM)</t>
  </si>
  <si>
    <t>81155</t>
  </si>
  <si>
    <t>GLUKÓZA KVANTITATIVNÍ STANOVENÍ STATIM</t>
  </si>
  <si>
    <t>93235</t>
  </si>
  <si>
    <t>AUTOPROTILÁTKY PROTI RECEPTORŮM (hTSH)</t>
  </si>
  <si>
    <t>81139</t>
  </si>
  <si>
    <t>VÁPNÍK CELKOVÝ STATIM</t>
  </si>
  <si>
    <t>81363</t>
  </si>
  <si>
    <t>BILIRUBIN KONJUGOVANÝ</t>
  </si>
  <si>
    <t>81625</t>
  </si>
  <si>
    <t>VÁPNÍK CELKOVÝ</t>
  </si>
  <si>
    <t>81465</t>
  </si>
  <si>
    <t>HOŘČÍK</t>
  </si>
  <si>
    <t>93159</t>
  </si>
  <si>
    <t>CHORIOGONADOTROPIN (HCG)</t>
  </si>
  <si>
    <t>93199</t>
  </si>
  <si>
    <t>TYREOGLOBULIN (TG)</t>
  </si>
  <si>
    <t>81369</t>
  </si>
  <si>
    <t>BÍLKOVINA KVANTITATIVNĚ (MOČ, MOZKOM. MOK, VÝPOTEK</t>
  </si>
  <si>
    <t>81355</t>
  </si>
  <si>
    <t>APOLIPOPROTEINY AI NEBO B</t>
  </si>
  <si>
    <t>81675</t>
  </si>
  <si>
    <t>MIKROALBUMINURIE</t>
  </si>
  <si>
    <t>81775</t>
  </si>
  <si>
    <t>KVANTITATIVNÍ ANALÝZA MOCE</t>
  </si>
  <si>
    <t>81753</t>
  </si>
  <si>
    <t>VYŠETŘENÍ AKTIVITY BIOTINIDÁZY V RÁMCI NOVOROZENEC</t>
  </si>
  <si>
    <t>34</t>
  </si>
  <si>
    <t>809</t>
  </si>
  <si>
    <t>0207733</t>
  </si>
  <si>
    <t>GADOVIST</t>
  </si>
  <si>
    <t>89713</t>
  </si>
  <si>
    <t>MR ZOBRAZENÍ HLAVY, KONČETIN, KLOUBU, JEDNOHO ÚSEK</t>
  </si>
  <si>
    <t>89615</t>
  </si>
  <si>
    <t>CT VYŠETŘENÍ S VĚTŠÍM POČTEM SKENŮ (NAD 30), BEZ P</t>
  </si>
  <si>
    <t>89725</t>
  </si>
  <si>
    <t>OPAKOVANÉ ČI DOPLŇUJÍCÍ VYŠETŘENÍ MR</t>
  </si>
  <si>
    <t>37</t>
  </si>
  <si>
    <t>807</t>
  </si>
  <si>
    <t>87231</t>
  </si>
  <si>
    <t>IMUNOHISTOCHEMIE (ZA KAŽDÝ MARKER Z 1 BLOKU)</t>
  </si>
  <si>
    <t>87437</t>
  </si>
  <si>
    <t>STANDARDNÍ CYTOLOGICKÉ BARVENÍ,  ZA VÍCE NEŽ 10 PR</t>
  </si>
  <si>
    <t>87525</t>
  </si>
  <si>
    <t>STANOVENÍ CYTOLOGICKÉ DIAGNÓZY III. STUPNĚ OBTÍŽNO</t>
  </si>
  <si>
    <t>87449</t>
  </si>
  <si>
    <t xml:space="preserve">SCREENINGOVÉ ODEČÍTÁNÍ CYTOLOGICKÝCH NÁLEZŮ (ZA 1 </t>
  </si>
  <si>
    <t>87435</t>
  </si>
  <si>
    <t>STANDARDNÍ CYTOLOGICKÉ BARVENÍ,  ZA 4-10  PREPARÁT</t>
  </si>
  <si>
    <t>87429</t>
  </si>
  <si>
    <t>CYTOLOGICKÉ NÁTĚRY  NECENTRIFUGOVANÉ TEKUTINY - VÍ</t>
  </si>
  <si>
    <t>40</t>
  </si>
  <si>
    <t>802</t>
  </si>
  <si>
    <t>82057</t>
  </si>
  <si>
    <t>IDENTIFIKACE KMENE ORIENTAČNÍ JEDNODUCHÝM TESTEM</t>
  </si>
  <si>
    <t>82069</t>
  </si>
  <si>
    <t>STANOVENÍ PRODUKCE BETA-LAKTAMÁZY</t>
  </si>
  <si>
    <t>82060</t>
  </si>
  <si>
    <t>ANALÝZA HMOTOVÉHO SPEKTRA</t>
  </si>
  <si>
    <t>Zdravotní výkony (vybraných odborností) vyžádané pro pacienty hospitalizované na vlastním pracovišti - orientační přehled</t>
  </si>
  <si>
    <t>Ošetřovací 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</si>
</sst>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.000"/>
  </numFmts>
  <fonts count="7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977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5" xfId="53" applyNumberFormat="1" applyFont="1" applyFill="1" applyBorder="1"/>
    <xf numFmtId="9" fontId="3" fillId="0" borderId="75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7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6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3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7" xfId="33" applyFont="1" applyFill="1" applyBorder="1" applyAlignment="1">
      <alignment horizontal="center" vertical="center"/>
    </xf>
    <xf numFmtId="9" fontId="3" fillId="0" borderId="74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3" xfId="53" applyFont="1" applyFill="1" applyBorder="1" applyAlignment="1">
      <alignment horizontal="right"/>
    </xf>
    <xf numFmtId="164" fontId="33" fillId="0" borderId="78" xfId="53" applyNumberFormat="1" applyFont="1" applyFill="1" applyBorder="1"/>
    <xf numFmtId="164" fontId="33" fillId="0" borderId="79" xfId="53" applyNumberFormat="1" applyFont="1" applyFill="1" applyBorder="1"/>
    <xf numFmtId="9" fontId="33" fillId="0" borderId="80" xfId="83" applyNumberFormat="1" applyFont="1" applyFill="1" applyBorder="1"/>
    <xf numFmtId="3" fontId="33" fillId="0" borderId="80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4" xfId="53" applyNumberFormat="1" applyFont="1" applyFill="1" applyBorder="1"/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7" xfId="53" applyNumberFormat="1" applyFont="1" applyFill="1" applyBorder="1"/>
    <xf numFmtId="3" fontId="3" fillId="0" borderId="82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4" xfId="26" applyNumberFormat="1" applyFont="1" applyFill="1" applyBorder="1"/>
    <xf numFmtId="3" fontId="31" fillId="7" borderId="64" xfId="26" applyNumberFormat="1" applyFont="1" applyFill="1" applyBorder="1"/>
    <xf numFmtId="167" fontId="33" fillId="7" borderId="72" xfId="86" applyNumberFormat="1" applyFont="1" applyFill="1" applyBorder="1" applyAlignment="1">
      <alignment horizontal="right"/>
    </xf>
    <xf numFmtId="3" fontId="31" fillId="7" borderId="85" xfId="26" applyNumberFormat="1" applyFont="1" applyFill="1" applyBorder="1"/>
    <xf numFmtId="167" fontId="33" fillId="7" borderId="72" xfId="86" applyNumberFormat="1" applyFont="1" applyFill="1" applyBorder="1"/>
    <xf numFmtId="3" fontId="31" fillId="0" borderId="84" xfId="26" applyNumberFormat="1" applyFont="1" applyFill="1" applyBorder="1" applyAlignment="1">
      <alignment horizontal="center"/>
    </xf>
    <xf numFmtId="3" fontId="31" fillId="0" borderId="72" xfId="26" applyNumberFormat="1" applyFont="1" applyFill="1" applyBorder="1" applyAlignment="1">
      <alignment horizontal="center"/>
    </xf>
    <xf numFmtId="3" fontId="31" fillId="7" borderId="84" xfId="26" applyNumberFormat="1" applyFont="1" applyFill="1" applyBorder="1" applyAlignment="1">
      <alignment horizontal="center"/>
    </xf>
    <xf numFmtId="3" fontId="31" fillId="7" borderId="72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5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6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3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63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1" xfId="74" applyFont="1" applyFill="1" applyBorder="1" applyAlignment="1">
      <alignment horizontal="center"/>
    </xf>
    <xf numFmtId="0" fontId="33" fillId="2" borderId="91" xfId="81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8" xfId="53" applyNumberFormat="1" applyFont="1" applyFill="1" applyBorder="1"/>
    <xf numFmtId="3" fontId="33" fillId="0" borderId="79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99" xfId="0" applyFont="1" applyFill="1" applyBorder="1"/>
    <xf numFmtId="0" fontId="34" fillId="0" borderId="100" xfId="0" applyFont="1" applyBorder="1" applyAlignment="1"/>
    <xf numFmtId="9" fontId="34" fillId="0" borderId="98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8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8" xfId="26" applyNumberFormat="1" applyFont="1" applyFill="1" applyBorder="1"/>
    <xf numFmtId="167" fontId="31" fillId="7" borderId="115" xfId="26" applyNumberFormat="1" applyFont="1" applyFill="1" applyBorder="1"/>
    <xf numFmtId="0" fontId="27" fillId="4" borderId="96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7" xfId="0" applyFont="1" applyBorder="1"/>
    <xf numFmtId="0" fontId="33" fillId="2" borderId="87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3" xfId="26" applyNumberFormat="1" applyFont="1" applyFill="1" applyBorder="1"/>
    <xf numFmtId="3" fontId="33" fillId="7" borderId="96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2" xfId="0" applyNumberFormat="1" applyFont="1" applyBorder="1" applyAlignment="1">
      <alignment horizontal="right" vertical="center"/>
    </xf>
    <xf numFmtId="9" fontId="41" fillId="0" borderId="119" xfId="0" applyNumberFormat="1" applyFont="1" applyBorder="1" applyAlignment="1">
      <alignment horizontal="right" vertical="center"/>
    </xf>
    <xf numFmtId="173" fontId="41" fillId="0" borderId="119" xfId="0" applyNumberFormat="1" applyFont="1" applyBorder="1" applyAlignment="1">
      <alignment horizontal="right" vertical="center"/>
    </xf>
    <xf numFmtId="173" fontId="41" fillId="0" borderId="85" xfId="0" applyNumberFormat="1" applyFont="1" applyBorder="1" applyAlignment="1">
      <alignment horizontal="right" vertical="center"/>
    </xf>
    <xf numFmtId="173" fontId="41" fillId="0" borderId="87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119" xfId="0" applyNumberFormat="1" applyFont="1" applyBorder="1" applyAlignment="1">
      <alignment vertical="center"/>
    </xf>
    <xf numFmtId="173" fontId="41" fillId="0" borderId="85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4" fontId="41" fillId="0" borderId="122" xfId="0" applyNumberFormat="1" applyFont="1" applyBorder="1" applyAlignment="1">
      <alignment vertical="center"/>
    </xf>
    <xf numFmtId="174" fontId="41" fillId="0" borderId="119" xfId="0" applyNumberFormat="1" applyFont="1" applyBorder="1" applyAlignment="1">
      <alignment vertical="center"/>
    </xf>
    <xf numFmtId="174" fontId="41" fillId="0" borderId="85" xfId="0" applyNumberFormat="1" applyFont="1" applyBorder="1" applyAlignment="1">
      <alignment vertical="center"/>
    </xf>
    <xf numFmtId="168" fontId="41" fillId="0" borderId="112" xfId="0" applyNumberFormat="1" applyFont="1" applyBorder="1" applyAlignment="1">
      <alignment vertical="center"/>
    </xf>
    <xf numFmtId="0" fontId="34" fillId="0" borderId="120" xfId="0" applyFont="1" applyBorder="1" applyAlignment="1">
      <alignment horizontal="center" vertical="center"/>
    </xf>
    <xf numFmtId="166" fontId="41" fillId="2" borderId="85" xfId="0" applyNumberFormat="1" applyFont="1" applyFill="1" applyBorder="1" applyAlignment="1">
      <alignment horizontal="center" vertical="center"/>
    </xf>
    <xf numFmtId="173" fontId="41" fillId="0" borderId="94" xfId="0" applyNumberFormat="1" applyFont="1" applyBorder="1" applyAlignment="1">
      <alignment horizontal="right" vertical="center"/>
    </xf>
    <xf numFmtId="175" fontId="41" fillId="0" borderId="93" xfId="0" applyNumberFormat="1" applyFont="1" applyBorder="1" applyAlignment="1">
      <alignment horizontal="right" vertical="center"/>
    </xf>
    <xf numFmtId="173" fontId="41" fillId="0" borderId="93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3" fontId="41" fillId="0" borderId="92" xfId="0" applyNumberFormat="1" applyFont="1" applyBorder="1" applyAlignment="1">
      <alignment vertical="center"/>
    </xf>
    <xf numFmtId="176" fontId="41" fillId="0" borderId="92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8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0" fontId="42" fillId="11" borderId="97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8" xfId="0" applyNumberFormat="1" applyFont="1" applyFill="1" applyBorder="1"/>
    <xf numFmtId="3" fontId="0" fillId="8" borderId="86" xfId="0" applyNumberFormat="1" applyFont="1" applyFill="1" applyBorder="1"/>
    <xf numFmtId="0" fontId="0" fillId="0" borderId="129" xfId="0" applyNumberFormat="1" applyFont="1" applyBorder="1"/>
    <xf numFmtId="3" fontId="0" fillId="0" borderId="130" xfId="0" applyNumberFormat="1" applyFont="1" applyBorder="1"/>
    <xf numFmtId="0" fontId="0" fillId="8" borderId="129" xfId="0" applyNumberFormat="1" applyFont="1" applyFill="1" applyBorder="1"/>
    <xf numFmtId="3" fontId="0" fillId="8" borderId="130" xfId="0" applyNumberFormat="1" applyFont="1" applyFill="1" applyBorder="1"/>
    <xf numFmtId="0" fontId="59" fillId="9" borderId="129" xfId="0" applyNumberFormat="1" applyFont="1" applyFill="1" applyBorder="1"/>
    <xf numFmtId="3" fontId="59" fillId="9" borderId="130" xfId="0" applyNumberFormat="1" applyFont="1" applyFill="1" applyBorder="1"/>
    <xf numFmtId="9" fontId="33" fillId="2" borderId="2" xfId="26" applyNumberFormat="1" applyFont="1" applyFill="1" applyBorder="1" applyAlignment="1">
      <alignment horizontal="center"/>
    </xf>
    <xf numFmtId="9" fontId="33" fillId="3" borderId="2" xfId="26" applyNumberFormat="1" applyFont="1" applyFill="1" applyBorder="1" applyAlignment="1">
      <alignment horizontal="center"/>
    </xf>
    <xf numFmtId="9" fontId="33" fillId="4" borderId="2" xfId="26" applyNumberFormat="1" applyFont="1" applyFill="1" applyBorder="1" applyAlignment="1">
      <alignment horizontal="center"/>
    </xf>
    <xf numFmtId="9" fontId="33" fillId="10" borderId="2" xfId="26" quotePrefix="1" applyNumberFormat="1" applyFont="1" applyFill="1" applyBorder="1" applyAlignment="1">
      <alignment horizontal="center"/>
    </xf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3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09" xfId="81" applyFont="1" applyFill="1" applyBorder="1" applyAlignment="1">
      <alignment horizontal="center"/>
    </xf>
    <xf numFmtId="0" fontId="33" fillId="2" borderId="110" xfId="81" applyFont="1" applyFill="1" applyBorder="1" applyAlignment="1">
      <alignment horizontal="center"/>
    </xf>
    <xf numFmtId="0" fontId="33" fillId="2" borderId="104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8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8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3" xfId="80" applyNumberFormat="1" applyFont="1" applyFill="1" applyBorder="1" applyAlignment="1">
      <alignment horizontal="left"/>
    </xf>
    <xf numFmtId="3" fontId="3" fillId="2" borderId="106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1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9" xfId="53" applyFont="1" applyFill="1" applyBorder="1" applyAlignment="1">
      <alignment horizontal="right"/>
    </xf>
    <xf numFmtId="0" fontId="5" fillId="2" borderId="70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1" xfId="79" applyFont="1" applyFill="1" applyBorder="1" applyAlignment="1">
      <alignment horizontal="left"/>
    </xf>
    <xf numFmtId="166" fontId="41" fillId="2" borderId="92" xfId="0" applyNumberFormat="1" applyFont="1" applyFill="1" applyBorder="1" applyAlignment="1">
      <alignment horizontal="center" vertical="center"/>
    </xf>
    <xf numFmtId="0" fontId="34" fillId="0" borderId="123" xfId="0" applyFont="1" applyBorder="1" applyAlignment="1">
      <alignment horizontal="center" vertical="center"/>
    </xf>
    <xf numFmtId="0" fontId="61" fillId="4" borderId="116" xfId="0" applyFont="1" applyFill="1" applyBorder="1" applyAlignment="1">
      <alignment horizontal="center" vertical="center" wrapText="1"/>
    </xf>
    <xf numFmtId="0" fontId="61" fillId="4" borderId="124" xfId="0" applyFont="1" applyFill="1" applyBorder="1" applyAlignment="1">
      <alignment horizontal="center" vertical="center" wrapText="1"/>
    </xf>
    <xf numFmtId="0" fontId="61" fillId="4" borderId="102" xfId="0" applyFont="1" applyFill="1" applyBorder="1" applyAlignment="1">
      <alignment horizontal="center" vertical="center" wrapText="1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6" xfId="0" applyNumberFormat="1" applyFont="1" applyFill="1" applyBorder="1" applyAlignment="1">
      <alignment horizontal="center" vertical="center" wrapText="1"/>
    </xf>
    <xf numFmtId="168" fontId="61" fillId="2" borderId="124" xfId="0" applyNumberFormat="1" applyFont="1" applyFill="1" applyBorder="1" applyAlignment="1">
      <alignment horizontal="center" vertical="center" wrapText="1"/>
    </xf>
    <xf numFmtId="0" fontId="61" fillId="2" borderId="102" xfId="0" applyFont="1" applyFill="1" applyBorder="1" applyAlignment="1">
      <alignment horizontal="center" vertical="center" wrapText="1"/>
    </xf>
    <xf numFmtId="0" fontId="61" fillId="2" borderId="117" xfId="0" applyFont="1" applyFill="1" applyBorder="1" applyAlignment="1">
      <alignment horizontal="center" vertical="center" wrapText="1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61" fillId="4" borderId="102" xfId="0" applyNumberFormat="1" applyFont="1" applyFill="1" applyBorder="1" applyAlignment="1">
      <alignment horizontal="center" vertical="center"/>
    </xf>
    <xf numFmtId="3" fontId="61" fillId="4" borderId="117" xfId="0" applyNumberFormat="1" applyFont="1" applyFill="1" applyBorder="1" applyAlignment="1">
      <alignment horizontal="center" vertical="center"/>
    </xf>
    <xf numFmtId="9" fontId="61" fillId="4" borderId="102" xfId="0" applyNumberFormat="1" applyFont="1" applyFill="1" applyBorder="1" applyAlignment="1">
      <alignment horizontal="center" vertical="center"/>
    </xf>
    <xf numFmtId="9" fontId="61" fillId="4" borderId="117" xfId="0" applyNumberFormat="1" applyFont="1" applyFill="1" applyBorder="1" applyAlignment="1">
      <alignment horizontal="center" vertical="center"/>
    </xf>
    <xf numFmtId="3" fontId="61" fillId="4" borderId="103" xfId="0" applyNumberFormat="1" applyFont="1" applyFill="1" applyBorder="1" applyAlignment="1">
      <alignment horizontal="center" vertical="center" wrapText="1"/>
    </xf>
    <xf numFmtId="3" fontId="61" fillId="4" borderId="118" xfId="0" applyNumberFormat="1" applyFont="1" applyFill="1" applyBorder="1" applyAlignment="1">
      <alignment horizontal="center" vertical="center" wrapText="1"/>
    </xf>
    <xf numFmtId="0" fontId="41" fillId="2" borderId="125" xfId="0" applyFont="1" applyFill="1" applyBorder="1" applyAlignment="1">
      <alignment horizontal="center" vertical="center" wrapText="1"/>
    </xf>
    <xf numFmtId="0" fontId="41" fillId="2" borderId="106" xfId="0" applyFont="1" applyFill="1" applyBorder="1" applyAlignment="1">
      <alignment horizontal="center" vertical="center" wrapText="1"/>
    </xf>
    <xf numFmtId="0" fontId="61" fillId="11" borderId="127" xfId="0" applyFont="1" applyFill="1" applyBorder="1" applyAlignment="1">
      <alignment horizontal="center"/>
    </xf>
    <xf numFmtId="0" fontId="61" fillId="11" borderId="126" xfId="0" applyFont="1" applyFill="1" applyBorder="1" applyAlignment="1">
      <alignment horizontal="center"/>
    </xf>
    <xf numFmtId="0" fontId="61" fillId="11" borderId="100" xfId="0" applyFont="1" applyFill="1" applyBorder="1" applyAlignment="1">
      <alignment horizontal="center"/>
    </xf>
    <xf numFmtId="0" fontId="41" fillId="4" borderId="112" xfId="0" applyFont="1" applyFill="1" applyBorder="1" applyAlignment="1">
      <alignment horizontal="center" vertical="center" wrapText="1"/>
    </xf>
    <xf numFmtId="0" fontId="41" fillId="4" borderId="88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09" xfId="0" applyFont="1" applyFill="1" applyBorder="1" applyAlignment="1">
      <alignment horizontal="center"/>
    </xf>
    <xf numFmtId="0" fontId="66" fillId="2" borderId="95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0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0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6" xfId="0" applyFont="1" applyFill="1" applyBorder="1" applyAlignment="1">
      <alignment vertical="center"/>
    </xf>
    <xf numFmtId="3" fontId="33" fillId="2" borderId="68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7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2" xfId="26" applyNumberFormat="1" applyFont="1" applyFill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8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7" xfId="0" applyNumberFormat="1" applyFont="1" applyFill="1" applyBorder="1" applyAlignment="1">
      <alignment horizontal="center" vertical="top"/>
    </xf>
    <xf numFmtId="0" fontId="33" fillId="2" borderId="87" xfId="0" applyFont="1" applyFill="1" applyBorder="1" applyAlignment="1">
      <alignment horizontal="center" vertical="top" wrapText="1"/>
    </xf>
    <xf numFmtId="0" fontId="33" fillId="2" borderId="68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2" borderId="87" xfId="26" applyNumberFormat="1" applyFont="1" applyFill="1" applyBorder="1" applyAlignment="1">
      <alignment horizontal="center" vertical="center"/>
    </xf>
    <xf numFmtId="3" fontId="33" fillId="2" borderId="67" xfId="26" applyNumberFormat="1" applyFont="1" applyFill="1" applyBorder="1" applyAlignment="1">
      <alignment horizontal="center" vertical="center"/>
    </xf>
    <xf numFmtId="3" fontId="33" fillId="0" borderId="55" xfId="26" applyNumberFormat="1" applyFont="1" applyFill="1" applyBorder="1" applyAlignment="1">
      <alignment horizontal="right" vertical="top"/>
    </xf>
    <xf numFmtId="3" fontId="33" fillId="0" borderId="107" xfId="26" applyNumberFormat="1" applyFont="1" applyFill="1" applyBorder="1" applyAlignment="1">
      <alignment horizontal="right" vertical="top"/>
    </xf>
    <xf numFmtId="3" fontId="33" fillId="3" borderId="87" xfId="26" applyNumberFormat="1" applyFont="1" applyFill="1" applyBorder="1" applyAlignment="1">
      <alignment horizontal="center" vertical="center" wrapText="1"/>
    </xf>
    <xf numFmtId="3" fontId="33" fillId="3" borderId="67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7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0" fontId="6" fillId="0" borderId="2" xfId="26" applyFont="1" applyFill="1" applyBorder="1" applyAlignment="1">
      <alignment horizontal="left"/>
    </xf>
    <xf numFmtId="0" fontId="34" fillId="0" borderId="55" xfId="0" applyFont="1" applyFill="1" applyBorder="1" applyAlignment="1">
      <alignment horizontal="right" vertical="top"/>
    </xf>
    <xf numFmtId="0" fontId="34" fillId="0" borderId="107" xfId="0" applyFont="1" applyFill="1" applyBorder="1" applyAlignment="1">
      <alignment horizontal="right" vertical="top"/>
    </xf>
    <xf numFmtId="3" fontId="33" fillId="10" borderId="87" xfId="26" applyNumberFormat="1" applyFont="1" applyFill="1" applyBorder="1" applyAlignment="1">
      <alignment horizontal="center" vertical="center" wrapText="1"/>
    </xf>
    <xf numFmtId="3" fontId="33" fillId="10" borderId="67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7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7" xfId="26" applyNumberFormat="1" applyFont="1" applyFill="1" applyBorder="1" applyAlignment="1">
      <alignment horizontal="center" vertical="center" wrapText="1"/>
    </xf>
    <xf numFmtId="3" fontId="33" fillId="4" borderId="67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7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" fillId="2" borderId="68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8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8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8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1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0" fontId="67" fillId="0" borderId="0" xfId="0" applyFont="1"/>
    <xf numFmtId="3" fontId="35" fillId="12" borderId="132" xfId="83" applyNumberFormat="1" applyFont="1" applyFill="1" applyBorder="1" applyAlignment="1">
      <alignment horizontal="right" vertical="top"/>
    </xf>
    <xf numFmtId="3" fontId="35" fillId="12" borderId="133" xfId="83" applyNumberFormat="1" applyFont="1" applyFill="1" applyBorder="1" applyAlignment="1">
      <alignment horizontal="right" vertical="top"/>
    </xf>
    <xf numFmtId="9" fontId="35" fillId="12" borderId="134" xfId="83" applyFont="1" applyFill="1" applyBorder="1" applyAlignment="1">
      <alignment horizontal="right" vertical="top"/>
    </xf>
    <xf numFmtId="9" fontId="35" fillId="12" borderId="135" xfId="83" applyFont="1" applyFill="1" applyBorder="1" applyAlignment="1">
      <alignment horizontal="right" vertical="top"/>
    </xf>
    <xf numFmtId="3" fontId="35" fillId="13" borderId="131" xfId="24" applyNumberFormat="1" applyFont="1" applyFill="1" applyBorder="1" applyAlignment="1">
      <alignment horizontal="left" vertical="top"/>
    </xf>
    <xf numFmtId="0" fontId="31" fillId="0" borderId="0" xfId="0" applyFont="1" applyAlignment="1">
      <alignment horizontal="left"/>
    </xf>
    <xf numFmtId="3" fontId="31" fillId="0" borderId="0" xfId="0" applyNumberFormat="1" applyFont="1" applyAlignment="1">
      <alignment horizontal="left"/>
    </xf>
    <xf numFmtId="3" fontId="31" fillId="0" borderId="0" xfId="0" applyNumberFormat="1" applyFont="1" applyAlignment="1">
      <alignment horizontal="right"/>
    </xf>
    <xf numFmtId="9" fontId="31" fillId="0" borderId="0" xfId="0" applyNumberFormat="1" applyFont="1" applyAlignment="1">
      <alignment horizontal="right"/>
    </xf>
    <xf numFmtId="3" fontId="31" fillId="0" borderId="0" xfId="0" applyNumberFormat="1" applyFont="1"/>
    <xf numFmtId="164" fontId="33" fillId="2" borderId="121" xfId="53" applyNumberFormat="1" applyFont="1" applyFill="1" applyBorder="1" applyAlignment="1">
      <alignment horizontal="left"/>
    </xf>
    <xf numFmtId="164" fontId="33" fillId="2" borderId="136" xfId="53" applyNumberFormat="1" applyFont="1" applyFill="1" applyBorder="1" applyAlignment="1">
      <alignment horizontal="left"/>
    </xf>
    <xf numFmtId="0" fontId="33" fillId="2" borderId="136" xfId="53" applyNumberFormat="1" applyFont="1" applyFill="1" applyBorder="1" applyAlignment="1">
      <alignment horizontal="left"/>
    </xf>
    <xf numFmtId="164" fontId="33" fillId="2" borderId="119" xfId="53" applyNumberFormat="1" applyFont="1" applyFill="1" applyBorder="1" applyAlignment="1">
      <alignment horizontal="left"/>
    </xf>
    <xf numFmtId="3" fontId="33" fillId="2" borderId="119" xfId="53" applyNumberFormat="1" applyFont="1" applyFill="1" applyBorder="1" applyAlignment="1">
      <alignment horizontal="left"/>
    </xf>
    <xf numFmtId="3" fontId="33" fillId="2" borderId="72" xfId="53" applyNumberFormat="1" applyFont="1" applyFill="1" applyBorder="1" applyAlignment="1">
      <alignment horizontal="left"/>
    </xf>
    <xf numFmtId="0" fontId="34" fillId="0" borderId="89" xfId="0" applyFont="1" applyFill="1" applyBorder="1"/>
    <xf numFmtId="0" fontId="34" fillId="0" borderId="90" xfId="0" applyFont="1" applyFill="1" applyBorder="1"/>
    <xf numFmtId="164" fontId="34" fillId="0" borderId="90" xfId="0" applyNumberFormat="1" applyFont="1" applyFill="1" applyBorder="1"/>
    <xf numFmtId="164" fontId="34" fillId="0" borderId="90" xfId="0" applyNumberFormat="1" applyFont="1" applyFill="1" applyBorder="1" applyAlignment="1">
      <alignment horizontal="right"/>
    </xf>
    <xf numFmtId="0" fontId="34" fillId="0" borderId="90" xfId="0" applyNumberFormat="1" applyFont="1" applyFill="1" applyBorder="1"/>
    <xf numFmtId="3" fontId="34" fillId="0" borderId="90" xfId="0" applyNumberFormat="1" applyFont="1" applyFill="1" applyBorder="1"/>
    <xf numFmtId="3" fontId="34" fillId="0" borderId="91" xfId="0" applyNumberFormat="1" applyFont="1" applyFill="1" applyBorder="1"/>
    <xf numFmtId="0" fontId="34" fillId="0" borderId="97" xfId="0" applyFont="1" applyFill="1" applyBorder="1"/>
    <xf numFmtId="0" fontId="34" fillId="0" borderId="98" xfId="0" applyFont="1" applyFill="1" applyBorder="1"/>
    <xf numFmtId="164" fontId="34" fillId="0" borderId="98" xfId="0" applyNumberFormat="1" applyFont="1" applyFill="1" applyBorder="1"/>
    <xf numFmtId="164" fontId="34" fillId="0" borderId="98" xfId="0" applyNumberFormat="1" applyFont="1" applyFill="1" applyBorder="1" applyAlignment="1">
      <alignment horizontal="right"/>
    </xf>
    <xf numFmtId="0" fontId="34" fillId="0" borderId="98" xfId="0" applyNumberFormat="1" applyFont="1" applyFill="1" applyBorder="1"/>
    <xf numFmtId="3" fontId="34" fillId="0" borderId="98" xfId="0" applyNumberFormat="1" applyFont="1" applyFill="1" applyBorder="1"/>
    <xf numFmtId="3" fontId="34" fillId="0" borderId="99" xfId="0" applyNumberFormat="1" applyFont="1" applyFill="1" applyBorder="1"/>
    <xf numFmtId="0" fontId="34" fillId="0" borderId="92" xfId="0" applyFont="1" applyFill="1" applyBorder="1"/>
    <xf numFmtId="0" fontId="34" fillId="0" borderId="93" xfId="0" applyFont="1" applyFill="1" applyBorder="1"/>
    <xf numFmtId="164" fontId="34" fillId="0" borderId="93" xfId="0" applyNumberFormat="1" applyFont="1" applyFill="1" applyBorder="1"/>
    <xf numFmtId="164" fontId="34" fillId="0" borderId="93" xfId="0" applyNumberFormat="1" applyFont="1" applyFill="1" applyBorder="1" applyAlignment="1">
      <alignment horizontal="right"/>
    </xf>
    <xf numFmtId="0" fontId="34" fillId="0" borderId="93" xfId="0" applyNumberFormat="1" applyFont="1" applyFill="1" applyBorder="1"/>
    <xf numFmtId="3" fontId="34" fillId="0" borderId="93" xfId="0" applyNumberFormat="1" applyFont="1" applyFill="1" applyBorder="1"/>
    <xf numFmtId="3" fontId="34" fillId="0" borderId="94" xfId="0" applyNumberFormat="1" applyFont="1" applyFill="1" applyBorder="1"/>
    <xf numFmtId="0" fontId="41" fillId="2" borderId="121" xfId="0" applyFont="1" applyFill="1" applyBorder="1"/>
    <xf numFmtId="3" fontId="41" fillId="2" borderId="122" xfId="0" applyNumberFormat="1" applyFont="1" applyFill="1" applyBorder="1"/>
    <xf numFmtId="9" fontId="41" fillId="2" borderId="85" xfId="0" applyNumberFormat="1" applyFont="1" applyFill="1" applyBorder="1"/>
    <xf numFmtId="3" fontId="41" fillId="2" borderId="72" xfId="0" applyNumberFormat="1" applyFont="1" applyFill="1" applyBorder="1"/>
    <xf numFmtId="9" fontId="34" fillId="0" borderId="90" xfId="0" applyNumberFormat="1" applyFont="1" applyFill="1" applyBorder="1"/>
    <xf numFmtId="9" fontId="34" fillId="0" borderId="98" xfId="0" applyNumberFormat="1" applyFont="1" applyFill="1" applyBorder="1"/>
    <xf numFmtId="9" fontId="34" fillId="0" borderId="93" xfId="0" applyNumberFormat="1" applyFont="1" applyFill="1" applyBorder="1"/>
    <xf numFmtId="3" fontId="34" fillId="0" borderId="102" xfId="0" applyNumberFormat="1" applyFont="1" applyFill="1" applyBorder="1"/>
    <xf numFmtId="9" fontId="34" fillId="0" borderId="102" xfId="0" applyNumberFormat="1" applyFont="1" applyFill="1" applyBorder="1"/>
    <xf numFmtId="3" fontId="34" fillId="0" borderId="103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89" xfId="0" applyFont="1" applyFill="1" applyBorder="1"/>
    <xf numFmtId="0" fontId="41" fillId="0" borderId="97" xfId="0" applyFont="1" applyFill="1" applyBorder="1"/>
    <xf numFmtId="0" fontId="41" fillId="0" borderId="116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36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1" xfId="79" applyFont="1" applyFill="1" applyBorder="1" applyAlignment="1">
      <alignment horizontal="left"/>
    </xf>
    <xf numFmtId="3" fontId="3" fillId="2" borderId="102" xfId="80" applyNumberFormat="1" applyFont="1" applyFill="1" applyBorder="1"/>
    <xf numFmtId="3" fontId="3" fillId="2" borderId="103" xfId="80" applyNumberFormat="1" applyFont="1" applyFill="1" applyBorder="1"/>
    <xf numFmtId="9" fontId="3" fillId="2" borderId="139" xfId="80" applyNumberFormat="1" applyFont="1" applyFill="1" applyBorder="1"/>
    <xf numFmtId="9" fontId="3" fillId="2" borderId="102" xfId="80" applyNumberFormat="1" applyFont="1" applyFill="1" applyBorder="1"/>
    <xf numFmtId="9" fontId="3" fillId="2" borderId="103" xfId="8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0" fontId="41" fillId="0" borderId="111" xfId="0" applyFont="1" applyFill="1" applyBorder="1"/>
    <xf numFmtId="0" fontId="41" fillId="0" borderId="127" xfId="0" applyFont="1" applyFill="1" applyBorder="1" applyAlignment="1">
      <alignment horizontal="left" indent="1"/>
    </xf>
    <xf numFmtId="0" fontId="41" fillId="0" borderId="110" xfId="0" applyFont="1" applyFill="1" applyBorder="1" applyAlignment="1">
      <alignment horizontal="left" indent="1"/>
    </xf>
    <xf numFmtId="9" fontId="34" fillId="0" borderId="140" xfId="0" applyNumberFormat="1" applyFont="1" applyFill="1" applyBorder="1"/>
    <xf numFmtId="9" fontId="34" fillId="0" borderId="100" xfId="0" applyNumberFormat="1" applyFont="1" applyFill="1" applyBorder="1"/>
    <xf numFmtId="9" fontId="34" fillId="0" borderId="105" xfId="0" applyNumberFormat="1" applyFont="1" applyFill="1" applyBorder="1"/>
    <xf numFmtId="3" fontId="34" fillId="0" borderId="89" xfId="0" applyNumberFormat="1" applyFont="1" applyFill="1" applyBorder="1"/>
    <xf numFmtId="3" fontId="34" fillId="0" borderId="97" xfId="0" applyNumberFormat="1" applyFont="1" applyFill="1" applyBorder="1"/>
    <xf numFmtId="3" fontId="34" fillId="0" borderId="92" xfId="0" applyNumberFormat="1" applyFont="1" applyFill="1" applyBorder="1"/>
    <xf numFmtId="9" fontId="34" fillId="0" borderId="141" xfId="0" applyNumberFormat="1" applyFont="1" applyFill="1" applyBorder="1"/>
    <xf numFmtId="9" fontId="34" fillId="0" borderId="108" xfId="0" applyNumberFormat="1" applyFont="1" applyFill="1" applyBorder="1"/>
    <xf numFmtId="9" fontId="34" fillId="0" borderId="123" xfId="0" applyNumberFormat="1" applyFont="1" applyFill="1" applyBorder="1"/>
    <xf numFmtId="9" fontId="31" fillId="0" borderId="0" xfId="0" applyNumberFormat="1" applyFont="1"/>
    <xf numFmtId="0" fontId="68" fillId="0" borderId="0" xfId="0" applyFont="1" applyFill="1"/>
    <xf numFmtId="0" fontId="69" fillId="0" borderId="0" xfId="0" applyFont="1" applyFill="1"/>
    <xf numFmtId="0" fontId="41" fillId="13" borderId="111" xfId="0" applyFont="1" applyFill="1" applyBorder="1"/>
    <xf numFmtId="0" fontId="41" fillId="13" borderId="127" xfId="0" applyFont="1" applyFill="1" applyBorder="1"/>
    <xf numFmtId="0" fontId="41" fillId="13" borderId="110" xfId="0" applyFont="1" applyFill="1" applyBorder="1"/>
    <xf numFmtId="0" fontId="3" fillId="2" borderId="102" xfId="80" applyFont="1" applyFill="1" applyBorder="1"/>
    <xf numFmtId="3" fontId="34" fillId="0" borderId="141" xfId="0" applyNumberFormat="1" applyFont="1" applyFill="1" applyBorder="1"/>
    <xf numFmtId="3" fontId="34" fillId="0" borderId="108" xfId="0" applyNumberFormat="1" applyFont="1" applyFill="1" applyBorder="1"/>
    <xf numFmtId="3" fontId="34" fillId="0" borderId="123" xfId="0" applyNumberFormat="1" applyFont="1" applyFill="1" applyBorder="1"/>
    <xf numFmtId="0" fontId="34" fillId="0" borderId="111" xfId="0" applyFont="1" applyFill="1" applyBorder="1"/>
    <xf numFmtId="0" fontId="34" fillId="0" borderId="127" xfId="0" applyFont="1" applyFill="1" applyBorder="1"/>
    <xf numFmtId="0" fontId="34" fillId="0" borderId="110" xfId="0" applyFont="1" applyFill="1" applyBorder="1"/>
    <xf numFmtId="3" fontId="34" fillId="0" borderId="140" xfId="0" applyNumberFormat="1" applyFont="1" applyFill="1" applyBorder="1"/>
    <xf numFmtId="3" fontId="34" fillId="0" borderId="100" xfId="0" applyNumberFormat="1" applyFont="1" applyFill="1" applyBorder="1"/>
    <xf numFmtId="3" fontId="34" fillId="0" borderId="105" xfId="0" applyNumberFormat="1" applyFont="1" applyFill="1" applyBorder="1"/>
    <xf numFmtId="0" fontId="3" fillId="2" borderId="142" xfId="79" applyFont="1" applyFill="1" applyBorder="1" applyAlignment="1">
      <alignment horizontal="left"/>
    </xf>
    <xf numFmtId="0" fontId="3" fillId="2" borderId="143" xfId="79" applyFont="1" applyFill="1" applyBorder="1" applyAlignment="1">
      <alignment horizontal="left"/>
    </xf>
    <xf numFmtId="0" fontId="3" fillId="2" borderId="144" xfId="80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46" xfId="0" applyFont="1" applyFill="1" applyBorder="1"/>
    <xf numFmtId="0" fontId="34" fillId="0" borderId="147" xfId="0" applyFont="1" applyFill="1" applyBorder="1"/>
    <xf numFmtId="0" fontId="34" fillId="0" borderId="147" xfId="0" applyFont="1" applyFill="1" applyBorder="1" applyAlignment="1">
      <alignment horizontal="right"/>
    </xf>
    <xf numFmtId="0" fontId="34" fillId="0" borderId="147" xfId="0" applyFont="1" applyFill="1" applyBorder="1" applyAlignment="1">
      <alignment horizontal="left"/>
    </xf>
    <xf numFmtId="164" fontId="34" fillId="0" borderId="147" xfId="0" applyNumberFormat="1" applyFont="1" applyFill="1" applyBorder="1"/>
    <xf numFmtId="165" fontId="34" fillId="0" borderId="147" xfId="0" applyNumberFormat="1" applyFont="1" applyFill="1" applyBorder="1"/>
    <xf numFmtId="9" fontId="34" fillId="0" borderId="147" xfId="0" applyNumberFormat="1" applyFont="1" applyFill="1" applyBorder="1"/>
    <xf numFmtId="9" fontId="34" fillId="0" borderId="148" xfId="0" applyNumberFormat="1" applyFont="1" applyFill="1" applyBorder="1"/>
    <xf numFmtId="0" fontId="34" fillId="0" borderId="149" xfId="0" applyFont="1" applyFill="1" applyBorder="1"/>
    <xf numFmtId="0" fontId="34" fillId="0" borderId="150" xfId="0" applyFont="1" applyFill="1" applyBorder="1"/>
    <xf numFmtId="0" fontId="34" fillId="0" borderId="150" xfId="0" applyFont="1" applyFill="1" applyBorder="1" applyAlignment="1">
      <alignment horizontal="right"/>
    </xf>
    <xf numFmtId="0" fontId="34" fillId="0" borderId="150" xfId="0" applyFont="1" applyFill="1" applyBorder="1" applyAlignment="1">
      <alignment horizontal="left"/>
    </xf>
    <xf numFmtId="164" fontId="34" fillId="0" borderId="150" xfId="0" applyNumberFormat="1" applyFont="1" applyFill="1" applyBorder="1"/>
    <xf numFmtId="165" fontId="34" fillId="0" borderId="150" xfId="0" applyNumberFormat="1" applyFont="1" applyFill="1" applyBorder="1"/>
    <xf numFmtId="9" fontId="34" fillId="0" borderId="150" xfId="0" applyNumberFormat="1" applyFont="1" applyFill="1" applyBorder="1"/>
    <xf numFmtId="9" fontId="34" fillId="0" borderId="151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0" xfId="0" applyNumberFormat="1" applyFont="1" applyFill="1" applyBorder="1"/>
    <xf numFmtId="3" fontId="34" fillId="0" borderId="151" xfId="0" applyNumberFormat="1" applyFont="1" applyFill="1" applyBorder="1"/>
    <xf numFmtId="3" fontId="34" fillId="0" borderId="147" xfId="0" applyNumberFormat="1" applyFont="1" applyFill="1" applyBorder="1"/>
    <xf numFmtId="3" fontId="34" fillId="0" borderId="148" xfId="0" applyNumberFormat="1" applyFont="1" applyFill="1" applyBorder="1"/>
    <xf numFmtId="0" fontId="41" fillId="0" borderId="27" xfId="0" applyFont="1" applyFill="1" applyBorder="1"/>
    <xf numFmtId="0" fontId="41" fillId="0" borderId="149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0" xfId="0" applyNumberFormat="1" applyFont="1" applyFill="1" applyBorder="1" applyAlignment="1">
      <alignment horizontal="right"/>
    </xf>
    <xf numFmtId="164" fontId="34" fillId="0" borderId="147" xfId="0" applyNumberFormat="1" applyFont="1" applyFill="1" applyBorder="1" applyAlignment="1">
      <alignment horizontal="right"/>
    </xf>
    <xf numFmtId="0" fontId="34" fillId="2" borderId="72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47" xfId="0" applyNumberFormat="1" applyBorder="1"/>
    <xf numFmtId="9" fontId="0" fillId="0" borderId="147" xfId="0" applyNumberFormat="1" applyBorder="1"/>
    <xf numFmtId="9" fontId="0" fillId="0" borderId="148" xfId="0" applyNumberFormat="1" applyBorder="1"/>
    <xf numFmtId="0" fontId="66" fillId="0" borderId="146" xfId="0" applyFont="1" applyBorder="1" applyAlignment="1">
      <alignment horizontal="left" indent="1"/>
    </xf>
    <xf numFmtId="169" fontId="0" fillId="0" borderId="150" xfId="0" applyNumberFormat="1" applyBorder="1"/>
    <xf numFmtId="9" fontId="0" fillId="0" borderId="150" xfId="0" applyNumberFormat="1" applyBorder="1"/>
    <xf numFmtId="9" fontId="0" fillId="0" borderId="151" xfId="0" applyNumberFormat="1" applyBorder="1"/>
    <xf numFmtId="0" fontId="66" fillId="4" borderId="149" xfId="0" applyFont="1" applyFill="1" applyBorder="1" applyAlignment="1">
      <alignment horizontal="left"/>
    </xf>
    <xf numFmtId="169" fontId="66" fillId="4" borderId="150" xfId="0" applyNumberFormat="1" applyFont="1" applyFill="1" applyBorder="1"/>
    <xf numFmtId="9" fontId="66" fillId="4" borderId="150" xfId="0" applyNumberFormat="1" applyFont="1" applyFill="1" applyBorder="1"/>
    <xf numFmtId="9" fontId="66" fillId="4" borderId="151" xfId="0" applyNumberFormat="1" applyFont="1" applyFill="1" applyBorder="1"/>
    <xf numFmtId="0" fontId="66" fillId="0" borderId="149" xfId="0" applyFont="1" applyBorder="1" applyAlignment="1">
      <alignment horizontal="left" indent="1"/>
    </xf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0" xfId="0" applyNumberFormat="1" applyFont="1" applyFill="1" applyBorder="1"/>
    <xf numFmtId="169" fontId="34" fillId="0" borderId="151" xfId="0" applyNumberFormat="1" applyFont="1" applyFill="1" applyBorder="1"/>
    <xf numFmtId="169" fontId="34" fillId="0" borderId="147" xfId="0" applyNumberFormat="1" applyFont="1" applyFill="1" applyBorder="1"/>
    <xf numFmtId="169" fontId="34" fillId="0" borderId="148" xfId="0" applyNumberFormat="1" applyFont="1" applyFill="1" applyBorder="1"/>
    <xf numFmtId="0" fontId="41" fillId="0" borderId="146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3" fontId="70" fillId="0" borderId="138" xfId="0" applyNumberFormat="1" applyFont="1" applyBorder="1"/>
    <xf numFmtId="166" fontId="70" fillId="0" borderId="138" xfId="0" applyNumberFormat="1" applyFont="1" applyBorder="1"/>
    <xf numFmtId="166" fontId="70" fillId="0" borderId="152" xfId="0" applyNumberFormat="1" applyFont="1" applyBorder="1"/>
    <xf numFmtId="166" fontId="5" fillId="0" borderId="138" xfId="0" applyNumberFormat="1" applyFont="1" applyBorder="1" applyAlignment="1">
      <alignment horizontal="right"/>
    </xf>
    <xf numFmtId="166" fontId="5" fillId="0" borderId="152" xfId="0" applyNumberFormat="1" applyFont="1" applyBorder="1" applyAlignment="1">
      <alignment horizontal="right"/>
    </xf>
    <xf numFmtId="3" fontId="5" fillId="0" borderId="138" xfId="0" applyNumberFormat="1" applyFont="1" applyBorder="1" applyAlignment="1">
      <alignment horizontal="right"/>
    </xf>
    <xf numFmtId="177" fontId="5" fillId="0" borderId="138" xfId="0" applyNumberFormat="1" applyFont="1" applyBorder="1" applyAlignment="1">
      <alignment horizontal="right"/>
    </xf>
    <xf numFmtId="4" fontId="5" fillId="0" borderId="138" xfId="0" applyNumberFormat="1" applyFont="1" applyBorder="1" applyAlignment="1">
      <alignment horizontal="right"/>
    </xf>
    <xf numFmtId="3" fontId="5" fillId="0" borderId="138" xfId="0" applyNumberFormat="1" applyFont="1" applyBorder="1"/>
    <xf numFmtId="3" fontId="70" fillId="0" borderId="138" xfId="0" applyNumberFormat="1" applyFont="1" applyBorder="1" applyAlignment="1">
      <alignment horizontal="right"/>
    </xf>
    <xf numFmtId="166" fontId="70" fillId="0" borderId="138" xfId="0" applyNumberFormat="1" applyFont="1" applyBorder="1" applyAlignment="1">
      <alignment horizontal="right"/>
    </xf>
    <xf numFmtId="166" fontId="70" fillId="0" borderId="152" xfId="0" applyNumberFormat="1" applyFont="1" applyBorder="1" applyAlignment="1">
      <alignment horizontal="right"/>
    </xf>
    <xf numFmtId="166" fontId="71" fillId="0" borderId="152" xfId="0" applyNumberFormat="1" applyFont="1" applyBorder="1" applyAlignment="1">
      <alignment horizontal="right"/>
    </xf>
    <xf numFmtId="166" fontId="70" fillId="0" borderId="19" xfId="0" applyNumberFormat="1" applyFont="1" applyBorder="1" applyAlignment="1">
      <alignment horizontal="right"/>
    </xf>
    <xf numFmtId="166" fontId="5" fillId="0" borderId="19" xfId="0" applyNumberFormat="1" applyFont="1" applyBorder="1" applyAlignment="1">
      <alignment horizontal="right"/>
    </xf>
    <xf numFmtId="3" fontId="34" fillId="0" borderId="138" xfId="0" applyNumberFormat="1" applyFont="1" applyBorder="1" applyAlignment="1">
      <alignment horizontal="right"/>
    </xf>
    <xf numFmtId="0" fontId="5" fillId="0" borderId="138" xfId="0" applyFont="1" applyBorder="1"/>
    <xf numFmtId="3" fontId="34" fillId="0" borderId="138" xfId="0" applyNumberFormat="1" applyFont="1" applyBorder="1"/>
    <xf numFmtId="166" fontId="34" fillId="0" borderId="138" xfId="0" applyNumberFormat="1" applyFont="1" applyBorder="1"/>
    <xf numFmtId="166" fontId="34" fillId="0" borderId="152" xfId="0" applyNumberFormat="1" applyFont="1" applyBorder="1"/>
    <xf numFmtId="166" fontId="34" fillId="0" borderId="19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70" fillId="0" borderId="0" xfId="0" applyNumberFormat="1" applyFont="1" applyBorder="1" applyAlignment="1">
      <alignment horizontal="right"/>
    </xf>
    <xf numFmtId="166" fontId="70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49" fontId="3" fillId="0" borderId="101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70" fillId="0" borderId="107" xfId="0" applyNumberFormat="1" applyFont="1" applyBorder="1"/>
    <xf numFmtId="166" fontId="70" fillId="0" borderId="107" xfId="0" applyNumberFormat="1" applyFont="1" applyBorder="1"/>
    <xf numFmtId="166" fontId="70" fillId="0" borderId="88" xfId="0" applyNumberFormat="1" applyFont="1" applyBorder="1"/>
    <xf numFmtId="3" fontId="34" fillId="0" borderId="107" xfId="0" applyNumberFormat="1" applyFont="1" applyBorder="1" applyAlignment="1">
      <alignment horizontal="right"/>
    </xf>
    <xf numFmtId="166" fontId="5" fillId="0" borderId="107" xfId="0" applyNumberFormat="1" applyFont="1" applyBorder="1" applyAlignment="1">
      <alignment horizontal="right"/>
    </xf>
    <xf numFmtId="166" fontId="5" fillId="0" borderId="88" xfId="0" applyNumberFormat="1" applyFont="1" applyBorder="1" applyAlignment="1">
      <alignment horizontal="right"/>
    </xf>
    <xf numFmtId="3" fontId="5" fillId="0" borderId="107" xfId="0" applyNumberFormat="1" applyFont="1" applyBorder="1" applyAlignment="1">
      <alignment horizontal="right"/>
    </xf>
    <xf numFmtId="177" fontId="5" fillId="0" borderId="107" xfId="0" applyNumberFormat="1" applyFont="1" applyBorder="1" applyAlignment="1">
      <alignment horizontal="right"/>
    </xf>
    <xf numFmtId="4" fontId="5" fillId="0" borderId="107" xfId="0" applyNumberFormat="1" applyFont="1" applyBorder="1" applyAlignment="1">
      <alignment horizontal="right"/>
    </xf>
    <xf numFmtId="0" fontId="5" fillId="0" borderId="107" xfId="0" applyFont="1" applyBorder="1"/>
    <xf numFmtId="3" fontId="5" fillId="0" borderId="107" xfId="0" applyNumberFormat="1" applyFont="1" applyBorder="1"/>
    <xf numFmtId="49" fontId="3" fillId="0" borderId="67" xfId="0" applyNumberFormat="1" applyFont="1" applyBorder="1" applyAlignment="1">
      <alignment horizontal="center"/>
    </xf>
    <xf numFmtId="3" fontId="70" fillId="0" borderId="2" xfId="0" applyNumberFormat="1" applyFont="1" applyBorder="1"/>
    <xf numFmtId="166" fontId="70" fillId="0" borderId="2" xfId="0" applyNumberFormat="1" applyFont="1" applyBorder="1"/>
    <xf numFmtId="166" fontId="70" fillId="0" borderId="3" xfId="0" applyNumberFormat="1" applyFont="1" applyBorder="1"/>
    <xf numFmtId="3" fontId="34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177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3" fontId="5" fillId="0" borderId="88" xfId="0" applyNumberFormat="1" applyFont="1" applyBorder="1"/>
    <xf numFmtId="3" fontId="5" fillId="0" borderId="152" xfId="0" applyNumberFormat="1" applyFont="1" applyBorder="1"/>
    <xf numFmtId="3" fontId="5" fillId="0" borderId="19" xfId="0" applyNumberFormat="1" applyFont="1" applyBorder="1"/>
    <xf numFmtId="3" fontId="5" fillId="0" borderId="3" xfId="0" applyNumberFormat="1" applyFont="1" applyBorder="1"/>
    <xf numFmtId="3" fontId="11" fillId="0" borderId="101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38" xfId="0" applyNumberFormat="1" applyFont="1" applyBorder="1"/>
    <xf numFmtId="9" fontId="34" fillId="0" borderId="0" xfId="0" applyNumberFormat="1" applyFont="1" applyBorder="1"/>
    <xf numFmtId="3" fontId="34" fillId="0" borderId="137" xfId="0" applyNumberFormat="1" applyFont="1" applyBorder="1"/>
    <xf numFmtId="3" fontId="34" fillId="0" borderId="18" xfId="0" applyNumberFormat="1" applyFont="1" applyBorder="1"/>
    <xf numFmtId="3" fontId="34" fillId="0" borderId="68" xfId="0" applyNumberFormat="1" applyFont="1" applyBorder="1"/>
    <xf numFmtId="3" fontId="34" fillId="0" borderId="107" xfId="0" applyNumberFormat="1" applyFont="1" applyBorder="1"/>
    <xf numFmtId="9" fontId="34" fillId="0" borderId="107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" xfId="0" applyNumberFormat="1" applyFont="1" applyBorder="1"/>
    <xf numFmtId="3" fontId="34" fillId="0" borderId="2" xfId="0" applyNumberFormat="1" applyFont="1" applyBorder="1"/>
    <xf numFmtId="9" fontId="34" fillId="0" borderId="2" xfId="0" applyNumberFormat="1" applyFont="1" applyBorder="1"/>
    <xf numFmtId="3" fontId="11" fillId="0" borderId="67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4" xfId="76" applyNumberFormat="1" applyFont="1" applyFill="1" applyBorder="1" applyAlignment="1">
      <alignment horizontal="center" vertical="center"/>
    </xf>
    <xf numFmtId="3" fontId="33" fillId="2" borderId="119" xfId="76" applyNumberFormat="1" applyFont="1" applyFill="1" applyBorder="1" applyAlignment="1">
      <alignment horizontal="center" vertical="center"/>
    </xf>
    <xf numFmtId="0" fontId="31" fillId="0" borderId="22" xfId="76" applyFont="1" applyFill="1" applyBorder="1"/>
    <xf numFmtId="0" fontId="31" fillId="0" borderId="57" xfId="76" applyFont="1" applyFill="1" applyBorder="1"/>
    <xf numFmtId="0" fontId="33" fillId="2" borderId="102" xfId="76" applyNumberFormat="1" applyFont="1" applyFill="1" applyBorder="1" applyAlignment="1">
      <alignment horizontal="left"/>
    </xf>
    <xf numFmtId="0" fontId="33" fillId="2" borderId="153" xfId="76" applyNumberFormat="1" applyFont="1" applyFill="1" applyBorder="1" applyAlignment="1">
      <alignment horizontal="left"/>
    </xf>
    <xf numFmtId="3" fontId="31" fillId="0" borderId="22" xfId="76" applyNumberFormat="1" applyFont="1" applyFill="1" applyBorder="1"/>
    <xf numFmtId="3" fontId="31" fillId="0" borderId="30" xfId="76" applyNumberFormat="1" applyFont="1" applyFill="1" applyBorder="1"/>
    <xf numFmtId="9" fontId="31" fillId="0" borderId="57" xfId="76" applyNumberFormat="1" applyFont="1" applyFill="1" applyBorder="1"/>
    <xf numFmtId="0" fontId="33" fillId="2" borderId="139" xfId="76" applyNumberFormat="1" applyFont="1" applyFill="1" applyBorder="1" applyAlignment="1">
      <alignment horizontal="left"/>
    </xf>
    <xf numFmtId="0" fontId="33" fillId="2" borderId="103" xfId="76" applyNumberFormat="1" applyFont="1" applyFill="1" applyBorder="1" applyAlignment="1">
      <alignment horizontal="left"/>
    </xf>
    <xf numFmtId="3" fontId="31" fillId="0" borderId="23" xfId="76" applyNumberFormat="1" applyFont="1" applyFill="1" applyBorder="1"/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31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30"/>
      <tableStyleElement type="headerRow" dxfId="129"/>
      <tableStyleElement type="totalRow" dxfId="128"/>
      <tableStyleElement type="firstColumn" dxfId="127"/>
      <tableStyleElement type="lastColumn" dxfId="126"/>
      <tableStyleElement type="firstRowStripe" dxfId="125"/>
      <tableStyleElement type="firstColumnStripe" dxfId="124"/>
    </tableStyle>
    <tableStyle name="TableStyleMedium2 2" pivot="0" count="7" xr9:uid="{00000000-0011-0000-FFFF-FFFF01000000}">
      <tableStyleElement type="wholeTable" dxfId="123"/>
      <tableStyleElement type="headerRow" dxfId="122"/>
      <tableStyleElement type="totalRow" dxfId="121"/>
      <tableStyleElement type="firstColumn" dxfId="120"/>
      <tableStyleElement type="lastColumn" dxfId="119"/>
      <tableStyleElement type="firstRowStripe" dxfId="118"/>
      <tableStyleElement type="firstColumnStripe" dxfId="117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Graf'!$B$4:$H$4</c:f>
              <c:numCache>
                <c:formatCode>General</c:formatCode>
                <c:ptCount val="7"/>
                <c:pt idx="0">
                  <c:v>1.0385385751240754</c:v>
                </c:pt>
                <c:pt idx="1">
                  <c:v>0.98929010692330632</c:v>
                </c:pt>
                <c:pt idx="2">
                  <c:v>0.92372265782932783</c:v>
                </c:pt>
                <c:pt idx="3">
                  <c:v>0.8790506009753305</c:v>
                </c:pt>
                <c:pt idx="4">
                  <c:v>0.89460378888344338</c:v>
                </c:pt>
                <c:pt idx="5">
                  <c:v>0.89522214035726944</c:v>
                </c:pt>
                <c:pt idx="6">
                  <c:v>0.86976888691175902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ALOS!$E$33:$E$39</c:f>
              <c:numCache>
                <c:formatCode>0%</c:formatCode>
                <c:ptCount val="7"/>
                <c:pt idx="0">
                  <c:v>1.2347826086956522</c:v>
                </c:pt>
                <c:pt idx="1">
                  <c:v>1.2066666666666668</c:v>
                </c:pt>
                <c:pt idx="2">
                  <c:v>1.1856823266219239</c:v>
                </c:pt>
                <c:pt idx="3">
                  <c:v>1.1459854014598541</c:v>
                </c:pt>
                <c:pt idx="4">
                  <c:v>1.1351351351351351</c:v>
                </c:pt>
                <c:pt idx="5">
                  <c:v>1.1222606689734718</c:v>
                </c:pt>
                <c:pt idx="6">
                  <c:v>1.1064516129032258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>
          <a:extLst>
            <a:ext uri="{FF2B5EF4-FFF2-40B4-BE49-F238E27FC236}">
              <a16:creationId xmlns:a16="http://schemas.microsoft.com/office/drawing/2014/main" id="{00000000-0008-0000-2B00-000056BC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23" totalsRowShown="0" headerRowDxfId="116" tableBorderDxfId="115">
  <autoFilter ref="A7:S23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114"/>
    <tableColumn id="2" xr3:uid="{00000000-0010-0000-0000-000002000000}" name="popis" dataDxfId="113"/>
    <tableColumn id="3" xr3:uid="{00000000-0010-0000-0000-000003000000}" name="01 uv_sk" dataDxfId="11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11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11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10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97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96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118" totalsRowShown="0">
  <autoFilter ref="C3:S118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247" bestFit="1" customWidth="1"/>
    <col min="2" max="2" width="102.28515625" style="247" bestFit="1" customWidth="1"/>
    <col min="3" max="3" width="16.140625" style="51" hidden="1" customWidth="1"/>
    <col min="4" max="16384" width="8.85546875" style="247"/>
  </cols>
  <sheetData>
    <row r="1" spans="1:3" ht="18.600000000000001" customHeight="1" thickBot="1" x14ac:dyDescent="0.35">
      <c r="A1" s="516" t="s">
        <v>131</v>
      </c>
      <c r="B1" s="516"/>
    </row>
    <row r="2" spans="1:3" ht="14.45" customHeight="1" thickBot="1" x14ac:dyDescent="0.25">
      <c r="A2" s="371" t="s">
        <v>328</v>
      </c>
      <c r="B2" s="50"/>
    </row>
    <row r="3" spans="1:3" ht="14.45" customHeight="1" thickBot="1" x14ac:dyDescent="0.25">
      <c r="A3" s="512" t="s">
        <v>181</v>
      </c>
      <c r="B3" s="513"/>
    </row>
    <row r="4" spans="1:3" ht="14.45" customHeight="1" x14ac:dyDescent="0.2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5" customHeight="1" x14ac:dyDescent="0.2">
      <c r="A5" s="265" t="str">
        <f t="shared" si="0"/>
        <v>HI</v>
      </c>
      <c r="B5" s="179" t="s">
        <v>174</v>
      </c>
      <c r="C5" s="51" t="s">
        <v>135</v>
      </c>
    </row>
    <row r="6" spans="1:3" ht="14.45" customHeight="1" x14ac:dyDescent="0.2">
      <c r="A6" s="266" t="str">
        <f t="shared" si="0"/>
        <v>HI Graf</v>
      </c>
      <c r="B6" s="180" t="s">
        <v>127</v>
      </c>
      <c r="C6" s="51" t="s">
        <v>136</v>
      </c>
    </row>
    <row r="7" spans="1:3" ht="14.45" customHeight="1" x14ac:dyDescent="0.2">
      <c r="A7" s="266" t="str">
        <f t="shared" si="0"/>
        <v>Man Tab</v>
      </c>
      <c r="B7" s="180" t="s">
        <v>330</v>
      </c>
      <c r="C7" s="51" t="s">
        <v>137</v>
      </c>
    </row>
    <row r="8" spans="1:3" ht="14.45" customHeight="1" thickBot="1" x14ac:dyDescent="0.25">
      <c r="A8" s="267" t="str">
        <f t="shared" si="0"/>
        <v>HV</v>
      </c>
      <c r="B8" s="181" t="s">
        <v>61</v>
      </c>
      <c r="C8" s="51" t="s">
        <v>66</v>
      </c>
    </row>
    <row r="9" spans="1:3" ht="14.45" customHeight="1" thickBot="1" x14ac:dyDescent="0.25">
      <c r="A9" s="182"/>
      <c r="B9" s="182"/>
    </row>
    <row r="10" spans="1:3" ht="14.45" customHeight="1" thickBot="1" x14ac:dyDescent="0.25">
      <c r="A10" s="514" t="s">
        <v>132</v>
      </c>
      <c r="B10" s="513"/>
    </row>
    <row r="11" spans="1:3" ht="14.45" customHeight="1" x14ac:dyDescent="0.2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5" customHeight="1" x14ac:dyDescent="0.2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9" customHeight="1" x14ac:dyDescent="0.2">
      <c r="A13" s="266" t="str">
        <f t="shared" si="2"/>
        <v>LŽ PL</v>
      </c>
      <c r="B13" s="760" t="s">
        <v>205</v>
      </c>
      <c r="C13" s="51" t="s">
        <v>185</v>
      </c>
    </row>
    <row r="14" spans="1:3" ht="14.45" customHeight="1" x14ac:dyDescent="0.2">
      <c r="A14" s="266" t="str">
        <f t="shared" si="2"/>
        <v>LŽ PL Detail</v>
      </c>
      <c r="B14" s="180" t="s">
        <v>825</v>
      </c>
      <c r="C14" s="51" t="s">
        <v>187</v>
      </c>
    </row>
    <row r="15" spans="1:3" ht="14.45" customHeight="1" x14ac:dyDescent="0.2">
      <c r="A15" s="266" t="str">
        <f t="shared" si="2"/>
        <v>LŽ Statim</v>
      </c>
      <c r="B15" s="398" t="s">
        <v>241</v>
      </c>
      <c r="C15" s="51" t="s">
        <v>251</v>
      </c>
    </row>
    <row r="16" spans="1:3" ht="14.45" customHeight="1" x14ac:dyDescent="0.2">
      <c r="A16" s="266" t="str">
        <f t="shared" si="2"/>
        <v>Léky Recepty</v>
      </c>
      <c r="B16" s="180" t="s">
        <v>176</v>
      </c>
      <c r="C16" s="51" t="s">
        <v>140</v>
      </c>
    </row>
    <row r="17" spans="1:3" ht="14.45" customHeight="1" x14ac:dyDescent="0.2">
      <c r="A17" s="266" t="str">
        <f t="shared" si="2"/>
        <v>LRp Lékaři</v>
      </c>
      <c r="B17" s="180" t="s">
        <v>190</v>
      </c>
      <c r="C17" s="51" t="s">
        <v>191</v>
      </c>
    </row>
    <row r="18" spans="1:3" ht="14.45" customHeight="1" x14ac:dyDescent="0.2">
      <c r="A18" s="266" t="str">
        <f t="shared" si="2"/>
        <v>LRp Detail</v>
      </c>
      <c r="B18" s="180" t="s">
        <v>1310</v>
      </c>
      <c r="C18" s="51" t="s">
        <v>141</v>
      </c>
    </row>
    <row r="19" spans="1:3" ht="28.9" customHeight="1" x14ac:dyDescent="0.2">
      <c r="A19" s="266" t="str">
        <f t="shared" si="2"/>
        <v>LRp PL</v>
      </c>
      <c r="B19" s="760" t="s">
        <v>1311</v>
      </c>
      <c r="C19" s="51" t="s">
        <v>186</v>
      </c>
    </row>
    <row r="20" spans="1:3" ht="14.45" customHeight="1" x14ac:dyDescent="0.2">
      <c r="A20" s="266" t="str">
        <f>HYPERLINK("#'"&amp;C20&amp;"'!A1",C20)</f>
        <v>LRp PL Detail</v>
      </c>
      <c r="B20" s="180" t="s">
        <v>1349</v>
      </c>
      <c r="C20" s="51" t="s">
        <v>188</v>
      </c>
    </row>
    <row r="21" spans="1:3" ht="14.45" customHeight="1" x14ac:dyDescent="0.2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5" customHeight="1" x14ac:dyDescent="0.2">
      <c r="A22" s="266" t="str">
        <f t="shared" si="2"/>
        <v>MŽ Detail</v>
      </c>
      <c r="B22" s="180" t="s">
        <v>1535</v>
      </c>
      <c r="C22" s="51" t="s">
        <v>143</v>
      </c>
    </row>
    <row r="23" spans="1:3" ht="14.45" customHeight="1" thickBot="1" x14ac:dyDescent="0.2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5" customHeight="1" thickBot="1" x14ac:dyDescent="0.25">
      <c r="A24" s="183"/>
      <c r="B24" s="183"/>
    </row>
    <row r="25" spans="1:3" ht="14.45" customHeight="1" thickBot="1" x14ac:dyDescent="0.25">
      <c r="A25" s="515" t="s">
        <v>133</v>
      </c>
      <c r="B25" s="513"/>
    </row>
    <row r="26" spans="1:3" ht="14.45" customHeight="1" x14ac:dyDescent="0.2">
      <c r="A26" s="269" t="str">
        <f t="shared" ref="A26:A37" si="4">HYPERLINK("#'"&amp;C26&amp;"'!A1",C26)</f>
        <v>ZV Vykáz.-A</v>
      </c>
      <c r="B26" s="179" t="s">
        <v>1561</v>
      </c>
      <c r="C26" s="51" t="s">
        <v>152</v>
      </c>
    </row>
    <row r="27" spans="1:3" ht="14.45" customHeight="1" x14ac:dyDescent="0.2">
      <c r="A27" s="266" t="str">
        <f t="shared" ref="A27" si="5">HYPERLINK("#'"&amp;C27&amp;"'!A1",C27)</f>
        <v>ZV Vykáz.-A Lékaři</v>
      </c>
      <c r="B27" s="180" t="s">
        <v>1568</v>
      </c>
      <c r="C27" s="51" t="s">
        <v>254</v>
      </c>
    </row>
    <row r="28" spans="1:3" ht="14.45" customHeight="1" x14ac:dyDescent="0.2">
      <c r="A28" s="266" t="str">
        <f t="shared" si="4"/>
        <v>ZV Vykáz.-A Detail</v>
      </c>
      <c r="B28" s="180" t="s">
        <v>1735</v>
      </c>
      <c r="C28" s="51" t="s">
        <v>153</v>
      </c>
    </row>
    <row r="29" spans="1:3" ht="14.45" customHeight="1" x14ac:dyDescent="0.25">
      <c r="A29" s="432" t="str">
        <f>HYPERLINK("#'"&amp;C29&amp;"'!A1",C29)</f>
        <v>ZV Vykáz.-A Det.Lék.</v>
      </c>
      <c r="B29" s="180" t="s">
        <v>1736</v>
      </c>
      <c r="C29" s="51" t="s">
        <v>261</v>
      </c>
    </row>
    <row r="30" spans="1:3" ht="14.45" customHeight="1" x14ac:dyDescent="0.2">
      <c r="A30" s="266" t="str">
        <f t="shared" si="4"/>
        <v>ZV Vykáz.-H</v>
      </c>
      <c r="B30" s="180" t="s">
        <v>156</v>
      </c>
      <c r="C30" s="51" t="s">
        <v>154</v>
      </c>
    </row>
    <row r="31" spans="1:3" ht="14.45" customHeight="1" x14ac:dyDescent="0.2">
      <c r="A31" s="266" t="str">
        <f t="shared" si="4"/>
        <v>ZV Vykáz.-H Detail</v>
      </c>
      <c r="B31" s="180" t="s">
        <v>1834</v>
      </c>
      <c r="C31" s="51" t="s">
        <v>155</v>
      </c>
    </row>
    <row r="32" spans="1:3" ht="14.45" customHeight="1" x14ac:dyDescent="0.2">
      <c r="A32" s="269" t="str">
        <f t="shared" si="4"/>
        <v>CaseMix</v>
      </c>
      <c r="B32" s="180" t="s">
        <v>134</v>
      </c>
      <c r="C32" s="51" t="s">
        <v>145</v>
      </c>
    </row>
    <row r="33" spans="1:3" ht="14.45" customHeight="1" x14ac:dyDescent="0.2">
      <c r="A33" s="266" t="str">
        <f t="shared" si="4"/>
        <v>ALOS</v>
      </c>
      <c r="B33" s="180" t="s">
        <v>114</v>
      </c>
      <c r="C33" s="51" t="s">
        <v>85</v>
      </c>
    </row>
    <row r="34" spans="1:3" ht="14.45" customHeight="1" x14ac:dyDescent="0.2">
      <c r="A34" s="266" t="str">
        <f t="shared" si="4"/>
        <v>Total</v>
      </c>
      <c r="B34" s="180" t="s">
        <v>1850</v>
      </c>
      <c r="C34" s="51" t="s">
        <v>146</v>
      </c>
    </row>
    <row r="35" spans="1:3" ht="14.45" customHeight="1" x14ac:dyDescent="0.2">
      <c r="A35" s="266" t="str">
        <f t="shared" si="4"/>
        <v>ZV Vyžád.</v>
      </c>
      <c r="B35" s="180" t="s">
        <v>157</v>
      </c>
      <c r="C35" s="51" t="s">
        <v>149</v>
      </c>
    </row>
    <row r="36" spans="1:3" ht="14.45" customHeight="1" x14ac:dyDescent="0.2">
      <c r="A36" s="266" t="str">
        <f t="shared" si="4"/>
        <v>ZV Vyžád. Detail</v>
      </c>
      <c r="B36" s="180" t="s">
        <v>1982</v>
      </c>
      <c r="C36" s="51" t="s">
        <v>148</v>
      </c>
    </row>
    <row r="37" spans="1:3" ht="14.45" customHeight="1" x14ac:dyDescent="0.2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81461233-1286-4508-8018-96024EE96F6F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270" bestFit="1" customWidth="1"/>
    <col min="2" max="2" width="11.7109375" style="270" hidden="1" customWidth="1"/>
    <col min="3" max="4" width="11" style="272" customWidth="1"/>
    <col min="5" max="5" width="11" style="273" customWidth="1"/>
    <col min="6" max="16384" width="8.85546875" style="270"/>
  </cols>
  <sheetData>
    <row r="1" spans="1:5" ht="19.5" thickBot="1" x14ac:dyDescent="0.35">
      <c r="A1" s="516" t="s">
        <v>150</v>
      </c>
      <c r="B1" s="516"/>
      <c r="C1" s="517"/>
      <c r="D1" s="517"/>
      <c r="E1" s="517"/>
    </row>
    <row r="2" spans="1:5" ht="14.45" customHeight="1" thickBot="1" x14ac:dyDescent="0.25">
      <c r="A2" s="371" t="s">
        <v>328</v>
      </c>
      <c r="B2" s="271"/>
    </row>
    <row r="3" spans="1:5" ht="14.45" customHeight="1" thickBot="1" x14ac:dyDescent="0.25">
      <c r="A3" s="274"/>
      <c r="C3" s="275" t="s">
        <v>130</v>
      </c>
      <c r="D3" s="276" t="s">
        <v>93</v>
      </c>
      <c r="E3" s="277" t="s">
        <v>95</v>
      </c>
    </row>
    <row r="4" spans="1:5" ht="14.45" customHeight="1" thickBot="1" x14ac:dyDescent="0.2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0</v>
      </c>
      <c r="D4" s="280">
        <f ca="1">IF(ISERROR(VLOOKUP("Náklady celkem",INDIRECT("HI!$A:$G"),5,0)),0,VLOOKUP("Náklady celkem",INDIRECT("HI!$A:$G"),5,0))</f>
        <v>50592.844780000007</v>
      </c>
      <c r="E4" s="281">
        <f ca="1">IF(C4=0,0,D4/C4)</f>
        <v>0</v>
      </c>
    </row>
    <row r="5" spans="1:5" ht="14.45" customHeight="1" x14ac:dyDescent="0.2">
      <c r="A5" s="282" t="s">
        <v>193</v>
      </c>
      <c r="B5" s="283"/>
      <c r="C5" s="284"/>
      <c r="D5" s="284"/>
      <c r="E5" s="285"/>
    </row>
    <row r="6" spans="1:5" ht="14.45" customHeight="1" x14ac:dyDescent="0.2">
      <c r="A6" s="286" t="s">
        <v>198</v>
      </c>
      <c r="B6" s="287"/>
      <c r="C6" s="288"/>
      <c r="D6" s="288"/>
      <c r="E6" s="285"/>
    </row>
    <row r="7" spans="1:5" ht="14.45" customHeight="1" x14ac:dyDescent="0.25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0</v>
      </c>
      <c r="D7" s="288">
        <f>IF(ISERROR(HI!E5),"",HI!E5)</f>
        <v>14943.316549999998</v>
      </c>
      <c r="E7" s="285">
        <f t="shared" ref="E7:E15" si="0">IF(C7=0,0,D7/C7)</f>
        <v>0</v>
      </c>
    </row>
    <row r="8" spans="1:5" ht="14.45" customHeight="1" x14ac:dyDescent="0.25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0.92801873862375528</v>
      </c>
      <c r="E8" s="285">
        <f t="shared" si="0"/>
        <v>1.0311319318041725</v>
      </c>
    </row>
    <row r="9" spans="1:5" ht="14.45" customHeight="1" x14ac:dyDescent="0.25">
      <c r="A9" s="401" t="str">
        <f>HYPERLINK("#'LŽ Statim'!A1","Podíl statimových žádanek (max. 30%)")</f>
        <v>Podíl statimových žádanek (max. 30%)</v>
      </c>
      <c r="B9" s="399" t="s">
        <v>251</v>
      </c>
      <c r="C9" s="400">
        <v>0.3</v>
      </c>
      <c r="D9" s="400">
        <f>IF('LŽ Statim'!G3="",0,'LŽ Statim'!G3)</f>
        <v>1.4814814814814815E-2</v>
      </c>
      <c r="E9" s="285">
        <f>IF(C9=0,0,D9/C9)</f>
        <v>4.938271604938272E-2</v>
      </c>
    </row>
    <row r="10" spans="1:5" ht="14.45" customHeight="1" x14ac:dyDescent="0.2">
      <c r="A10" s="290" t="s">
        <v>194</v>
      </c>
      <c r="B10" s="287"/>
      <c r="C10" s="288"/>
      <c r="D10" s="288"/>
      <c r="E10" s="285"/>
    </row>
    <row r="11" spans="1:5" ht="14.45" customHeight="1" x14ac:dyDescent="0.25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0.41535537919278626</v>
      </c>
      <c r="E11" s="285">
        <f t="shared" si="0"/>
        <v>0.69225896532131048</v>
      </c>
    </row>
    <row r="12" spans="1:5" ht="14.45" customHeight="1" x14ac:dyDescent="0.25">
      <c r="A12" s="401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0.71920812514109622</v>
      </c>
      <c r="E12" s="285">
        <f t="shared" si="0"/>
        <v>0.89901015642637028</v>
      </c>
    </row>
    <row r="13" spans="1:5" ht="14.45" customHeight="1" x14ac:dyDescent="0.2">
      <c r="A13" s="290" t="s">
        <v>195</v>
      </c>
      <c r="B13" s="287"/>
      <c r="C13" s="288"/>
      <c r="D13" s="288"/>
      <c r="E13" s="285"/>
    </row>
    <row r="14" spans="1:5" ht="14.45" customHeight="1" x14ac:dyDescent="0.2">
      <c r="A14" s="291" t="s">
        <v>199</v>
      </c>
      <c r="B14" s="287"/>
      <c r="C14" s="284"/>
      <c r="D14" s="284"/>
      <c r="E14" s="285"/>
    </row>
    <row r="15" spans="1:5" ht="14.45" customHeight="1" x14ac:dyDescent="0.2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0</v>
      </c>
      <c r="D15" s="288">
        <f>IF(ISERROR(HI!E6),"",HI!E6)</f>
        <v>1621.8325100000002</v>
      </c>
      <c r="E15" s="285">
        <f t="shared" si="0"/>
        <v>0</v>
      </c>
    </row>
    <row r="16" spans="1:5" ht="14.45" customHeight="1" thickBot="1" x14ac:dyDescent="0.2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0</v>
      </c>
      <c r="D16" s="284">
        <f ca="1">IF(ISERROR(VLOOKUP("Osobní náklady (Kč) *",INDIRECT("HI!$A:$G"),5,0)),0,VLOOKUP("Osobní náklady (Kč) *",INDIRECT("HI!$A:$G"),5,0))</f>
        <v>19704.907010000003</v>
      </c>
      <c r="E16" s="285">
        <f ca="1">IF(C16=0,0,D16/C16)</f>
        <v>0</v>
      </c>
    </row>
    <row r="17" spans="1:5" ht="14.45" customHeight="1" thickBot="1" x14ac:dyDescent="0.25">
      <c r="A17" s="297"/>
      <c r="B17" s="298"/>
      <c r="C17" s="299"/>
      <c r="D17" s="299"/>
      <c r="E17" s="300"/>
    </row>
    <row r="18" spans="1:5" ht="14.45" customHeight="1" thickBot="1" x14ac:dyDescent="0.2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48472.123299999999</v>
      </c>
      <c r="D18" s="303">
        <f ca="1">IF(ISERROR(VLOOKUP("Výnosy celkem",INDIRECT("HI!$A:$G"),5,0)),0,VLOOKUP("Výnosy celkem",INDIRECT("HI!$A:$G"),5,0))</f>
        <v>44004.082340000001</v>
      </c>
      <c r="E18" s="304">
        <f t="shared" ref="E18:E31" ca="1" si="1">IF(C18=0,0,D18/C18)</f>
        <v>0.90782246256581878</v>
      </c>
    </row>
    <row r="19" spans="1:5" ht="14.45" customHeight="1" x14ac:dyDescent="0.2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44051.833299999998</v>
      </c>
      <c r="D19" s="284">
        <f ca="1">IF(ISERROR(VLOOKUP("Ambulance *",INDIRECT("HI!$A:$G"),5,0)),0,VLOOKUP("Ambulance *",INDIRECT("HI!$A:$G"),5,0))</f>
        <v>41034.802340000002</v>
      </c>
      <c r="E19" s="285">
        <f t="shared" ca="1" si="1"/>
        <v>0.93151179567366615</v>
      </c>
    </row>
    <row r="20" spans="1:5" ht="14.45" customHeight="1" x14ac:dyDescent="0.25">
      <c r="A20" s="429" t="str">
        <f>HYPERLINK("#'ZV Vykáz.-A'!A1","Zdravotní výkony vykázané u ambulantních pacientů (min. 100 % 2016)")</f>
        <v>Zdravotní výkony vykázané u ambulantních pacientů (min. 100 % 2016)</v>
      </c>
      <c r="B20" s="430" t="s">
        <v>152</v>
      </c>
      <c r="C20" s="289">
        <v>1</v>
      </c>
      <c r="D20" s="289">
        <f>IF(ISERROR(VLOOKUP("Celkem:",'ZV Vykáz.-A'!$A:$AB,10,0)),"",VLOOKUP("Celkem:",'ZV Vykáz.-A'!$A:$AB,10,0))</f>
        <v>0.93151179567366627</v>
      </c>
      <c r="E20" s="285">
        <f t="shared" si="1"/>
        <v>0.93151179567366627</v>
      </c>
    </row>
    <row r="21" spans="1:5" ht="14.45" customHeight="1" x14ac:dyDescent="0.25">
      <c r="A21" s="427" t="str">
        <f>HYPERLINK("#'ZV Vykáz.-A'!A1","Specializovaná ambulantní péče")</f>
        <v>Specializovaná ambulantní péče</v>
      </c>
      <c r="B21" s="430" t="s">
        <v>152</v>
      </c>
      <c r="C21" s="289">
        <v>1</v>
      </c>
      <c r="D21" s="400">
        <f>IF(ISERROR(VLOOKUP("Specializovaná ambulantní péče",'ZV Vykáz.-A'!$A:$AB,10,0)),"",VLOOKUP("Specializovaná ambulantní péče",'ZV Vykáz.-A'!$A:$AB,10,0))</f>
        <v>0.93151179567366604</v>
      </c>
      <c r="E21" s="285">
        <f t="shared" si="1"/>
        <v>0.93151179567366604</v>
      </c>
    </row>
    <row r="22" spans="1:5" ht="14.45" customHeight="1" x14ac:dyDescent="0.25">
      <c r="A22" s="427" t="str">
        <f>HYPERLINK("#'ZV Vykáz.-A'!A1","Ambulantní péče ve vyjmenovaných odbornostech (§9)")</f>
        <v>Ambulantní péče ve vyjmenovaných odbornostech (§9)</v>
      </c>
      <c r="B22" s="430" t="s">
        <v>152</v>
      </c>
      <c r="C22" s="289">
        <v>1</v>
      </c>
      <c r="D22" s="400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5" customHeight="1" x14ac:dyDescent="0.2">
      <c r="A23" s="306" t="str">
        <f>HYPERLINK("#'ZV Vykáz.-H'!A1","Zdravotní výkony vykázané u hospitalizovaných pacientů (max. 85 %)")</f>
        <v>Zdravotní výkony vykázané u hospitalizovaných pacientů (max. 85 %)</v>
      </c>
      <c r="B23" s="430" t="s">
        <v>154</v>
      </c>
      <c r="C23" s="289">
        <v>0.85</v>
      </c>
      <c r="D23" s="289">
        <f>IF(ISERROR(VLOOKUP("Celkem:",'ZV Vykáz.-H'!$A:$S,7,0)),"",VLOOKUP("Celkem:",'ZV Vykáz.-H'!$A:$S,7,0))</f>
        <v>0.86210986850082427</v>
      </c>
      <c r="E23" s="285">
        <f t="shared" si="1"/>
        <v>1.0142469041186168</v>
      </c>
    </row>
    <row r="24" spans="1:5" ht="14.45" customHeight="1" x14ac:dyDescent="0.2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4420.29</v>
      </c>
      <c r="D24" s="284">
        <f ca="1">IF(ISERROR(VLOOKUP("Hospitalizace *",INDIRECT("HI!$A:$G"),5,0)),0,VLOOKUP("Hospitalizace *",INDIRECT("HI!$A:$G"),5,0))</f>
        <v>2969.2799999999997</v>
      </c>
      <c r="E24" s="285">
        <f ca="1">IF(C24=0,0,D24/C24)</f>
        <v>0.67173873207413992</v>
      </c>
    </row>
    <row r="25" spans="1:5" ht="14.45" customHeight="1" x14ac:dyDescent="0.25">
      <c r="A25" s="429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0.67173873207413992</v>
      </c>
      <c r="E25" s="285">
        <f t="shared" si="1"/>
        <v>0.67173873207413992</v>
      </c>
    </row>
    <row r="26" spans="1:5" ht="14.45" customHeight="1" x14ac:dyDescent="0.25">
      <c r="A26" s="428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0.67173873207413992</v>
      </c>
      <c r="E26" s="285">
        <f t="shared" si="1"/>
        <v>0.67173873207413992</v>
      </c>
    </row>
    <row r="27" spans="1:5" ht="14.45" customHeight="1" x14ac:dyDescent="0.25">
      <c r="A27" s="428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5" customHeight="1" x14ac:dyDescent="0.25">
      <c r="A28" s="427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5" customHeight="1" x14ac:dyDescent="0.2">
      <c r="A29" s="306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0.76719576719576721</v>
      </c>
      <c r="E29" s="285">
        <f t="shared" si="1"/>
        <v>0.80757449178501817</v>
      </c>
    </row>
    <row r="30" spans="1:5" ht="14.45" customHeight="1" x14ac:dyDescent="0.2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8">
        <f>IF(ISERROR(INDEX(ALOS!$E:$E,COUNT(ALOS!$E:$E)+32)),0,INDEX(ALOS!$E:$E,COUNT(ALOS!$E:$E)+32))</f>
        <v>1.1064516129032258</v>
      </c>
      <c r="E30" s="285">
        <f t="shared" si="1"/>
        <v>1.1064516129032258</v>
      </c>
    </row>
    <row r="31" spans="1:5" ht="25.5" x14ac:dyDescent="0.2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0.2934774641482798</v>
      </c>
      <c r="D31" s="289">
        <f>IF(ISERROR(VLOOKUP("Celkem:",'ZV Vyžád.'!$A:$M,7,0)),"",VLOOKUP("Celkem:",'ZV Vyžád.'!$A:$M,7,0))</f>
        <v>0.75627738593604921</v>
      </c>
      <c r="E31" s="285">
        <f t="shared" si="1"/>
        <v>2.576952162684421</v>
      </c>
    </row>
    <row r="32" spans="1:5" ht="14.45" customHeight="1" thickBot="1" x14ac:dyDescent="0.25">
      <c r="A32" s="310" t="s">
        <v>196</v>
      </c>
      <c r="B32" s="294"/>
      <c r="C32" s="295"/>
      <c r="D32" s="295"/>
      <c r="E32" s="296"/>
    </row>
    <row r="33" spans="1:5" ht="14.45" customHeight="1" thickBot="1" x14ac:dyDescent="0.25">
      <c r="A33" s="311"/>
      <c r="B33" s="312"/>
      <c r="C33" s="313"/>
      <c r="D33" s="313"/>
      <c r="E33" s="314"/>
    </row>
    <row r="34" spans="1:5" ht="14.45" customHeight="1" thickBot="1" x14ac:dyDescent="0.25">
      <c r="A34" s="315" t="s">
        <v>197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5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4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93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92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91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90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9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8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7" priority="5" operator="lessThan">
      <formula>1</formula>
    </cfRule>
  </conditionalFormatting>
  <conditionalFormatting sqref="E30:E31 E4 E7 E15 E22:E23">
    <cfRule type="cellIs" dxfId="86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795FB8B9-4266-4340-837C-4327D78A3FD8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247" bestFit="1" customWidth="1"/>
    <col min="2" max="2" width="9.5703125" style="247" hidden="1" customWidth="1" outlineLevel="1"/>
    <col min="3" max="3" width="9.5703125" style="247" customWidth="1" collapsed="1"/>
    <col min="4" max="4" width="2.28515625" style="247" customWidth="1"/>
    <col min="5" max="8" width="9.5703125" style="247" customWidth="1"/>
    <col min="9" max="10" width="9.7109375" style="247" hidden="1" customWidth="1" outlineLevel="1"/>
    <col min="11" max="11" width="8.85546875" style="247" collapsed="1"/>
    <col min="12" max="16384" width="8.85546875" style="247"/>
  </cols>
  <sheetData>
    <row r="1" spans="1:10" ht="18.600000000000001" customHeight="1" thickBot="1" x14ac:dyDescent="0.35">
      <c r="A1" s="527" t="s">
        <v>174</v>
      </c>
      <c r="B1" s="527"/>
      <c r="C1" s="527"/>
      <c r="D1" s="527"/>
      <c r="E1" s="527"/>
      <c r="F1" s="527"/>
      <c r="G1" s="527"/>
      <c r="H1" s="527"/>
      <c r="I1" s="527"/>
      <c r="J1" s="527"/>
    </row>
    <row r="2" spans="1:10" ht="14.45" customHeight="1" thickBot="1" x14ac:dyDescent="0.25">
      <c r="A2" s="371" t="s">
        <v>328</v>
      </c>
      <c r="B2" s="220"/>
      <c r="C2" s="220"/>
      <c r="D2" s="220"/>
      <c r="E2" s="220"/>
      <c r="F2" s="220"/>
    </row>
    <row r="3" spans="1:10" ht="14.45" customHeight="1" x14ac:dyDescent="0.2">
      <c r="A3" s="518"/>
      <c r="B3" s="216">
        <v>2018</v>
      </c>
      <c r="C3" s="44">
        <v>2019</v>
      </c>
      <c r="D3" s="11"/>
      <c r="E3" s="522">
        <v>2020</v>
      </c>
      <c r="F3" s="523"/>
      <c r="G3" s="523"/>
      <c r="H3" s="524"/>
      <c r="I3" s="525">
        <v>2017</v>
      </c>
      <c r="J3" s="526"/>
    </row>
    <row r="4" spans="1:10" ht="14.45" customHeight="1" thickBot="1" x14ac:dyDescent="0.25">
      <c r="A4" s="519"/>
      <c r="B4" s="520" t="s">
        <v>93</v>
      </c>
      <c r="C4" s="521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322</v>
      </c>
      <c r="J4" s="434" t="s">
        <v>323</v>
      </c>
    </row>
    <row r="5" spans="1:10" ht="14.45" customHeight="1" x14ac:dyDescent="0.2">
      <c r="A5" s="221" t="str">
        <f>HYPERLINK("#'Léky Žádanky'!A1","Léky (Kč)")</f>
        <v>Léky (Kč)</v>
      </c>
      <c r="B5" s="31">
        <v>18686.214469999999</v>
      </c>
      <c r="C5" s="33">
        <v>16532.127909999999</v>
      </c>
      <c r="D5" s="12"/>
      <c r="E5" s="226">
        <v>14943.316549999998</v>
      </c>
      <c r="F5" s="32">
        <v>0</v>
      </c>
      <c r="G5" s="225">
        <f>E5-F5</f>
        <v>14943.316549999998</v>
      </c>
      <c r="H5" s="231" t="str">
        <f>IF(F5&lt;0.00000001,"",E5/F5)</f>
        <v/>
      </c>
    </row>
    <row r="6" spans="1:10" ht="14.45" customHeight="1" x14ac:dyDescent="0.2">
      <c r="A6" s="221" t="str">
        <f>HYPERLINK("#'Materiál Žádanky'!A1","Materiál - SZM (Kč)")</f>
        <v>Materiál - SZM (Kč)</v>
      </c>
      <c r="B6" s="14">
        <v>1744.2301400000006</v>
      </c>
      <c r="C6" s="35">
        <v>1687.4713899999999</v>
      </c>
      <c r="D6" s="12"/>
      <c r="E6" s="227">
        <v>1621.8325100000002</v>
      </c>
      <c r="F6" s="34">
        <v>0</v>
      </c>
      <c r="G6" s="228">
        <f>E6-F6</f>
        <v>1621.8325100000002</v>
      </c>
      <c r="H6" s="232" t="str">
        <f>IF(F6&lt;0.00000001,"",E6/F6)</f>
        <v/>
      </c>
    </row>
    <row r="7" spans="1:10" ht="14.45" customHeight="1" x14ac:dyDescent="0.2">
      <c r="A7" s="221" t="str">
        <f>HYPERLINK("#'Osobní náklady'!A1","Osobní náklady (Kč) *")</f>
        <v>Osobní náklady (Kč) *</v>
      </c>
      <c r="B7" s="14">
        <v>19130.599280000002</v>
      </c>
      <c r="C7" s="35">
        <v>20426.097479999997</v>
      </c>
      <c r="D7" s="12"/>
      <c r="E7" s="227">
        <v>19704.907010000003</v>
      </c>
      <c r="F7" s="34">
        <v>0</v>
      </c>
      <c r="G7" s="228">
        <f>E7-F7</f>
        <v>19704.907010000003</v>
      </c>
      <c r="H7" s="232" t="str">
        <f>IF(F7&lt;0.00000001,"",E7/F7)</f>
        <v/>
      </c>
    </row>
    <row r="8" spans="1:10" ht="14.45" customHeight="1" thickBot="1" x14ac:dyDescent="0.25">
      <c r="A8" s="1" t="s">
        <v>96</v>
      </c>
      <c r="B8" s="15">
        <v>13751.912269999986</v>
      </c>
      <c r="C8" s="37">
        <v>13855.420609999996</v>
      </c>
      <c r="D8" s="12"/>
      <c r="E8" s="229">
        <v>14322.788710000006</v>
      </c>
      <c r="F8" s="36">
        <v>0</v>
      </c>
      <c r="G8" s="230">
        <f>E8-F8</f>
        <v>14322.788710000006</v>
      </c>
      <c r="H8" s="233" t="str">
        <f>IF(F8&lt;0.00000001,"",E8/F8)</f>
        <v/>
      </c>
    </row>
    <row r="9" spans="1:10" ht="14.45" customHeight="1" thickBot="1" x14ac:dyDescent="0.25">
      <c r="A9" s="2" t="s">
        <v>97</v>
      </c>
      <c r="B9" s="3">
        <v>53312.956159999987</v>
      </c>
      <c r="C9" s="39">
        <v>52501.117389999992</v>
      </c>
      <c r="D9" s="12"/>
      <c r="E9" s="3">
        <v>50592.844780000007</v>
      </c>
      <c r="F9" s="38">
        <v>0</v>
      </c>
      <c r="G9" s="38">
        <f>E9-F9</f>
        <v>50592.844780000007</v>
      </c>
      <c r="H9" s="234" t="str">
        <f>IF(F9&lt;0.00000001,"",E9/F9)</f>
        <v/>
      </c>
    </row>
    <row r="10" spans="1:10" ht="14.45" customHeight="1" thickBot="1" x14ac:dyDescent="0.25">
      <c r="A10" s="16"/>
      <c r="B10" s="16"/>
      <c r="C10" s="217"/>
      <c r="D10" s="12"/>
      <c r="E10" s="16"/>
      <c r="F10" s="17"/>
    </row>
    <row r="11" spans="1:10" ht="14.45" customHeight="1" x14ac:dyDescent="0.2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43476.427349999991</v>
      </c>
      <c r="C11" s="33">
        <f>IF(ISERROR(VLOOKUP("Celkem:",'ZV Vykáz.-A'!A:H,5,0)),0,VLOOKUP("Celkem:",'ZV Vykáz.-A'!A:H,5,0)/1000)</f>
        <v>44051.833299999998</v>
      </c>
      <c r="D11" s="12"/>
      <c r="E11" s="226">
        <f>IF(ISERROR(VLOOKUP("Celkem:",'ZV Vykáz.-A'!A:H,8,0)),0,VLOOKUP("Celkem:",'ZV Vykáz.-A'!A:H,8,0)/1000)</f>
        <v>41034.802340000002</v>
      </c>
      <c r="F11" s="32">
        <f>C11</f>
        <v>44051.833299999998</v>
      </c>
      <c r="G11" s="225">
        <f>E11-F11</f>
        <v>-3017.0309599999964</v>
      </c>
      <c r="H11" s="231">
        <f>IF(F11&lt;0.00000001,"",E11/F11)</f>
        <v>0.93151179567366615</v>
      </c>
      <c r="I11" s="225">
        <f>E11-B11</f>
        <v>-2441.6250099999888</v>
      </c>
      <c r="J11" s="231">
        <f>IF(B11&lt;0.00000001,"",E11/B11)</f>
        <v>0.94384025646026337</v>
      </c>
    </row>
    <row r="12" spans="1:10" ht="14.45" customHeight="1" thickBot="1" x14ac:dyDescent="0.25">
      <c r="A12" s="251" t="str">
        <f>HYPERLINK("#CaseMix!A1","Hospitalizace *")</f>
        <v>Hospitalizace *</v>
      </c>
      <c r="B12" s="15">
        <f>IF(ISERROR(VLOOKUP("Celkem",CaseMix!A:D,2,0)),0,VLOOKUP("Celkem",CaseMix!A:D,2,0)*30)</f>
        <v>4025.04</v>
      </c>
      <c r="C12" s="37">
        <f>IF(ISERROR(VLOOKUP("Celkem",CaseMix!A:D,3,0)),0,VLOOKUP("Celkem",CaseMix!A:D,3,0)*30)</f>
        <v>4420.29</v>
      </c>
      <c r="D12" s="12"/>
      <c r="E12" s="229">
        <f>IF(ISERROR(VLOOKUP("Celkem",CaseMix!A:D,4,0)),0,VLOOKUP("Celkem",CaseMix!A:D,4,0)*30)</f>
        <v>2969.2799999999997</v>
      </c>
      <c r="F12" s="36">
        <f>C12</f>
        <v>4420.29</v>
      </c>
      <c r="G12" s="230">
        <f>E12-F12</f>
        <v>-1451.0100000000002</v>
      </c>
      <c r="H12" s="233">
        <f>IF(F12&lt;0.00000001,"",E12/F12)</f>
        <v>0.67173873207413992</v>
      </c>
      <c r="I12" s="230">
        <f>E12-B12</f>
        <v>-1055.7600000000002</v>
      </c>
      <c r="J12" s="233">
        <f>IF(B12&lt;0.00000001,"",E12/B12)</f>
        <v>0.73770198557032973</v>
      </c>
    </row>
    <row r="13" spans="1:10" ht="14.45" customHeight="1" thickBot="1" x14ac:dyDescent="0.25">
      <c r="A13" s="4" t="s">
        <v>100</v>
      </c>
      <c r="B13" s="9">
        <f>SUM(B11:B12)</f>
        <v>47501.467349999992</v>
      </c>
      <c r="C13" s="41">
        <f>SUM(C11:C12)</f>
        <v>48472.123299999999</v>
      </c>
      <c r="D13" s="12"/>
      <c r="E13" s="9">
        <f>SUM(E11:E12)</f>
        <v>44004.082340000001</v>
      </c>
      <c r="F13" s="40">
        <f>SUM(F11:F12)</f>
        <v>48472.123299999999</v>
      </c>
      <c r="G13" s="40">
        <f>E13-F13</f>
        <v>-4468.0409599999984</v>
      </c>
      <c r="H13" s="235">
        <f>IF(F13&lt;0.00000001,"",E13/F13)</f>
        <v>0.90782246256581878</v>
      </c>
      <c r="I13" s="40">
        <f>SUM(I11:I12)</f>
        <v>-3497.3850099999891</v>
      </c>
      <c r="J13" s="235">
        <f>IF(B13&lt;0.00000001,"",E13/B13)</f>
        <v>0.92637311634542607</v>
      </c>
    </row>
    <row r="14" spans="1:10" ht="14.45" customHeight="1" thickBot="1" x14ac:dyDescent="0.25">
      <c r="A14" s="16"/>
      <c r="B14" s="16"/>
      <c r="C14" s="217"/>
      <c r="D14" s="12"/>
      <c r="E14" s="16"/>
      <c r="F14" s="17"/>
    </row>
    <row r="15" spans="1:10" ht="14.45" customHeight="1" thickBot="1" x14ac:dyDescent="0.25">
      <c r="A15" s="252" t="str">
        <f>HYPERLINK("#'HI Graf'!A1","Hospodářský index (Výnosy / Náklady) *")</f>
        <v>Hospodářský index (Výnosy / Náklady) *</v>
      </c>
      <c r="B15" s="10">
        <f>IF(B9=0,"",B13/B9)</f>
        <v>0.89099293626564491</v>
      </c>
      <c r="C15" s="43">
        <f>IF(C9=0,"",C13/C9)</f>
        <v>0.92325888875714857</v>
      </c>
      <c r="D15" s="12"/>
      <c r="E15" s="10">
        <f>IF(E9=0,"",E13/E9)</f>
        <v>0.86976888790004103</v>
      </c>
      <c r="F15" s="42" t="str">
        <f>IF(F9=0,"",F13/F9)</f>
        <v/>
      </c>
      <c r="G15" s="42" t="str">
        <f>IF(ISERROR(F15-E15),"",E15-F15)</f>
        <v/>
      </c>
      <c r="H15" s="236" t="str">
        <f>IF(ISERROR(F15-E15),"",IF(F15&lt;0.00000001,"",E15/F15))</f>
        <v/>
      </c>
    </row>
    <row r="17" spans="1:8" ht="14.45" customHeight="1" x14ac:dyDescent="0.2">
      <c r="A17" s="222" t="s">
        <v>201</v>
      </c>
    </row>
    <row r="18" spans="1:8" ht="14.45" customHeight="1" x14ac:dyDescent="0.25">
      <c r="A18" s="374" t="s">
        <v>232</v>
      </c>
      <c r="B18" s="375"/>
      <c r="C18" s="375"/>
      <c r="D18" s="375"/>
      <c r="E18" s="375"/>
      <c r="F18" s="375"/>
      <c r="G18" s="375"/>
      <c r="H18" s="375"/>
    </row>
    <row r="19" spans="1:8" ht="15" x14ac:dyDescent="0.25">
      <c r="A19" s="373" t="s">
        <v>231</v>
      </c>
      <c r="B19" s="375"/>
      <c r="C19" s="375"/>
      <c r="D19" s="375"/>
      <c r="E19" s="375"/>
      <c r="F19" s="375"/>
      <c r="G19" s="375"/>
      <c r="H19" s="375"/>
    </row>
    <row r="20" spans="1:8" ht="14.45" customHeight="1" x14ac:dyDescent="0.2">
      <c r="A20" s="223" t="s">
        <v>252</v>
      </c>
    </row>
    <row r="21" spans="1:8" ht="14.45" customHeight="1" x14ac:dyDescent="0.2">
      <c r="A21" s="223" t="s">
        <v>202</v>
      </c>
    </row>
    <row r="22" spans="1:8" ht="14.45" customHeight="1" x14ac:dyDescent="0.2">
      <c r="A22" s="224" t="s">
        <v>301</v>
      </c>
    </row>
    <row r="23" spans="1:8" ht="14.45" customHeight="1" x14ac:dyDescent="0.2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5" priority="8" operator="greaterThan">
      <formula>0</formula>
    </cfRule>
  </conditionalFormatting>
  <conditionalFormatting sqref="G11:G13 G15">
    <cfRule type="cellIs" dxfId="84" priority="7" operator="lessThan">
      <formula>0</formula>
    </cfRule>
  </conditionalFormatting>
  <conditionalFormatting sqref="H5:H9">
    <cfRule type="cellIs" dxfId="83" priority="6" operator="greaterThan">
      <formula>1</formula>
    </cfRule>
  </conditionalFormatting>
  <conditionalFormatting sqref="H11:H13 H15">
    <cfRule type="cellIs" dxfId="82" priority="5" operator="lessThan">
      <formula>1</formula>
    </cfRule>
  </conditionalFormatting>
  <conditionalFormatting sqref="I11:I13">
    <cfRule type="cellIs" dxfId="81" priority="4" operator="lessThan">
      <formula>0</formula>
    </cfRule>
  </conditionalFormatting>
  <conditionalFormatting sqref="J11:J13">
    <cfRule type="cellIs" dxfId="80" priority="3" operator="lessThan">
      <formula>1</formula>
    </cfRule>
  </conditionalFormatting>
  <hyperlinks>
    <hyperlink ref="A2" location="Obsah!A1" display="Zpět na Obsah  KL 01  1.-4.měsíc" xr:uid="{953C9786-5DEF-44FB-B16A-B8E6F560D337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247"/>
    <col min="2" max="13" width="8.85546875" style="247" customWidth="1"/>
    <col min="14" max="16384" width="8.85546875" style="247"/>
  </cols>
  <sheetData>
    <row r="1" spans="1:13" ht="18.600000000000001" customHeight="1" thickBot="1" x14ac:dyDescent="0.35">
      <c r="A1" s="516" t="s">
        <v>127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x14ac:dyDescent="0.2">
      <c r="A2" s="371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5" customHeight="1" x14ac:dyDescent="0.2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5" customHeight="1" x14ac:dyDescent="0.2">
      <c r="A4" s="320" t="s">
        <v>101</v>
      </c>
      <c r="B4" s="323">
        <f>(B10+B8)/B6</f>
        <v>1.0385385751240754</v>
      </c>
      <c r="C4" s="323">
        <f t="shared" ref="C4:M4" si="0">(C10+C8)/C6</f>
        <v>0.98929010692330632</v>
      </c>
      <c r="D4" s="323">
        <f t="shared" si="0"/>
        <v>0.92372265782932783</v>
      </c>
      <c r="E4" s="323">
        <f t="shared" si="0"/>
        <v>0.8790506009753305</v>
      </c>
      <c r="F4" s="323">
        <f t="shared" si="0"/>
        <v>0.89460378888344338</v>
      </c>
      <c r="G4" s="323">
        <f t="shared" si="0"/>
        <v>0.89522214035726944</v>
      </c>
      <c r="H4" s="323">
        <f t="shared" si="0"/>
        <v>0.86976888691175902</v>
      </c>
      <c r="I4" s="323">
        <f t="shared" si="0"/>
        <v>0.81107916481940112</v>
      </c>
      <c r="J4" s="323">
        <f t="shared" si="0"/>
        <v>0.81107916481940112</v>
      </c>
      <c r="K4" s="323">
        <f t="shared" si="0"/>
        <v>0.81107916481940112</v>
      </c>
      <c r="L4" s="323">
        <f t="shared" si="0"/>
        <v>0.81107916481940112</v>
      </c>
      <c r="M4" s="323">
        <f t="shared" si="0"/>
        <v>0.81107916481940112</v>
      </c>
    </row>
    <row r="5" spans="1:13" ht="14.45" customHeight="1" x14ac:dyDescent="0.2">
      <c r="A5" s="324" t="s">
        <v>53</v>
      </c>
      <c r="B5" s="323">
        <f>IF(ISERROR(VLOOKUP($A5,'Man Tab'!$A:$Q,COLUMN()+2,0)),0,VLOOKUP($A5,'Man Tab'!$A:$Q,COLUMN()+2,0))</f>
        <v>7356.5721900000008</v>
      </c>
      <c r="C5" s="323">
        <f>IF(ISERROR(VLOOKUP($A5,'Man Tab'!$A:$Q,COLUMN()+2,0)),0,VLOOKUP($A5,'Man Tab'!$A:$Q,COLUMN()+2,0))</f>
        <v>7210.2940599999993</v>
      </c>
      <c r="D5" s="323">
        <f>IF(ISERROR(VLOOKUP($A5,'Man Tab'!$A:$Q,COLUMN()+2,0)),0,VLOOKUP($A5,'Man Tab'!$A:$Q,COLUMN()+2,0))</f>
        <v>6494.50839</v>
      </c>
      <c r="E5" s="323">
        <f>IF(ISERROR(VLOOKUP($A5,'Man Tab'!$A:$Q,COLUMN()+2,0)),0,VLOOKUP($A5,'Man Tab'!$A:$Q,COLUMN()+2,0))</f>
        <v>6075.1044699999993</v>
      </c>
      <c r="F5" s="323">
        <f>IF(ISERROR(VLOOKUP($A5,'Man Tab'!$A:$Q,COLUMN()+2,0)),0,VLOOKUP($A5,'Man Tab'!$A:$Q,COLUMN()+2,0))</f>
        <v>6889.0938399999995</v>
      </c>
      <c r="G5" s="323">
        <f>IF(ISERROR(VLOOKUP($A5,'Man Tab'!$A:$Q,COLUMN()+2,0)),0,VLOOKUP($A5,'Man Tab'!$A:$Q,COLUMN()+2,0))</f>
        <v>8539.5418100000006</v>
      </c>
      <c r="H5" s="323">
        <f>IF(ISERROR(VLOOKUP($A5,'Man Tab'!$A:$Q,COLUMN()+2,0)),0,VLOOKUP($A5,'Man Tab'!$A:$Q,COLUMN()+2,0))</f>
        <v>8027.73002</v>
      </c>
      <c r="I5" s="323">
        <f>IF(ISERROR(VLOOKUP($A5,'Man Tab'!$A:$Q,COLUMN()+2,0)),0,VLOOKUP($A5,'Man Tab'!$A:$Q,COLUMN()+2,0))</f>
        <v>0</v>
      </c>
      <c r="J5" s="323">
        <f>IF(ISERROR(VLOOKUP($A5,'Man Tab'!$A:$Q,COLUMN()+2,0)),0,VLOOKUP($A5,'Man Tab'!$A:$Q,COLUMN()+2,0))</f>
        <v>0</v>
      </c>
      <c r="K5" s="323">
        <f>IF(ISERROR(VLOOKUP($A5,'Man Tab'!$A:$Q,COLUMN()+2,0)),0,VLOOKUP($A5,'Man Tab'!$A:$Q,COLUMN()+2,0))</f>
        <v>0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5" customHeight="1" x14ac:dyDescent="0.2">
      <c r="A6" s="324" t="s">
        <v>97</v>
      </c>
      <c r="B6" s="325">
        <f>B5</f>
        <v>7356.5721900000008</v>
      </c>
      <c r="C6" s="325">
        <f t="shared" ref="C6:M6" si="1">C5+B6</f>
        <v>14566.866249999999</v>
      </c>
      <c r="D6" s="325">
        <f t="shared" si="1"/>
        <v>21061.374639999998</v>
      </c>
      <c r="E6" s="325">
        <f t="shared" si="1"/>
        <v>27136.479109999997</v>
      </c>
      <c r="F6" s="325">
        <f t="shared" si="1"/>
        <v>34025.572949999994</v>
      </c>
      <c r="G6" s="325">
        <f t="shared" si="1"/>
        <v>42565.114759999997</v>
      </c>
      <c r="H6" s="325">
        <f t="shared" si="1"/>
        <v>50592.844779999999</v>
      </c>
      <c r="I6" s="325">
        <f t="shared" si="1"/>
        <v>50592.844779999999</v>
      </c>
      <c r="J6" s="325">
        <f t="shared" si="1"/>
        <v>50592.844779999999</v>
      </c>
      <c r="K6" s="325">
        <f t="shared" si="1"/>
        <v>50592.844779999999</v>
      </c>
      <c r="L6" s="325">
        <f t="shared" si="1"/>
        <v>50592.844779999999</v>
      </c>
      <c r="M6" s="325">
        <f t="shared" si="1"/>
        <v>50592.844779999999</v>
      </c>
    </row>
    <row r="7" spans="1:13" ht="14.45" customHeight="1" x14ac:dyDescent="0.2">
      <c r="A7" s="324" t="s">
        <v>125</v>
      </c>
      <c r="B7" s="324">
        <v>12.493</v>
      </c>
      <c r="C7" s="324">
        <v>30.225000000000001</v>
      </c>
      <c r="D7" s="324">
        <v>46.914000000000001</v>
      </c>
      <c r="E7" s="324">
        <v>57.65</v>
      </c>
      <c r="F7" s="324">
        <v>73.632000000000005</v>
      </c>
      <c r="G7" s="324">
        <v>92.802000000000007</v>
      </c>
      <c r="H7" s="324">
        <v>98.975999999999999</v>
      </c>
      <c r="I7" s="324"/>
      <c r="J7" s="324"/>
      <c r="K7" s="324"/>
      <c r="L7" s="324"/>
      <c r="M7" s="324"/>
    </row>
    <row r="8" spans="1:13" ht="14.45" customHeight="1" x14ac:dyDescent="0.2">
      <c r="A8" s="324" t="s">
        <v>98</v>
      </c>
      <c r="B8" s="325">
        <f>B7*30</f>
        <v>374.79</v>
      </c>
      <c r="C8" s="325">
        <f t="shared" ref="C8:M8" si="2">C7*30</f>
        <v>906.75</v>
      </c>
      <c r="D8" s="325">
        <f t="shared" si="2"/>
        <v>1407.42</v>
      </c>
      <c r="E8" s="325">
        <f t="shared" si="2"/>
        <v>1729.5</v>
      </c>
      <c r="F8" s="325">
        <f t="shared" si="2"/>
        <v>2208.96</v>
      </c>
      <c r="G8" s="325">
        <f t="shared" si="2"/>
        <v>2784.0600000000004</v>
      </c>
      <c r="H8" s="325">
        <f t="shared" si="2"/>
        <v>2969.2799999999997</v>
      </c>
      <c r="I8" s="325">
        <f t="shared" si="2"/>
        <v>0</v>
      </c>
      <c r="J8" s="325">
        <f t="shared" si="2"/>
        <v>0</v>
      </c>
      <c r="K8" s="325">
        <f t="shared" si="2"/>
        <v>0</v>
      </c>
      <c r="L8" s="325">
        <f t="shared" si="2"/>
        <v>0</v>
      </c>
      <c r="M8" s="325">
        <f t="shared" si="2"/>
        <v>0</v>
      </c>
    </row>
    <row r="9" spans="1:13" ht="14.45" customHeight="1" x14ac:dyDescent="0.2">
      <c r="A9" s="324" t="s">
        <v>126</v>
      </c>
      <c r="B9" s="324">
        <v>7265294</v>
      </c>
      <c r="C9" s="324">
        <v>6238812.6699999999</v>
      </c>
      <c r="D9" s="324">
        <v>4543342.2899999991</v>
      </c>
      <c r="E9" s="324">
        <v>4077389.3100000005</v>
      </c>
      <c r="F9" s="324">
        <v>6105608.21</v>
      </c>
      <c r="G9" s="324">
        <v>7090726.6600000001</v>
      </c>
      <c r="H9" s="324">
        <v>5713629.1500000013</v>
      </c>
      <c r="I9" s="324">
        <v>0</v>
      </c>
      <c r="J9" s="324">
        <v>0</v>
      </c>
      <c r="K9" s="324">
        <v>0</v>
      </c>
      <c r="L9" s="324">
        <v>0</v>
      </c>
      <c r="M9" s="324">
        <v>0</v>
      </c>
    </row>
    <row r="10" spans="1:13" ht="14.45" customHeight="1" x14ac:dyDescent="0.2">
      <c r="A10" s="324" t="s">
        <v>99</v>
      </c>
      <c r="B10" s="325">
        <f>B9/1000</f>
        <v>7265.2939999999999</v>
      </c>
      <c r="C10" s="325">
        <f t="shared" ref="C10:M10" si="3">C9/1000+B10</f>
        <v>13504.106670000001</v>
      </c>
      <c r="D10" s="325">
        <f t="shared" si="3"/>
        <v>18047.448960000002</v>
      </c>
      <c r="E10" s="325">
        <f t="shared" si="3"/>
        <v>22124.83827</v>
      </c>
      <c r="F10" s="325">
        <f t="shared" si="3"/>
        <v>28230.446479999999</v>
      </c>
      <c r="G10" s="325">
        <f t="shared" si="3"/>
        <v>35321.173139999999</v>
      </c>
      <c r="H10" s="325">
        <f t="shared" si="3"/>
        <v>41034.80229</v>
      </c>
      <c r="I10" s="325">
        <f t="shared" si="3"/>
        <v>41034.80229</v>
      </c>
      <c r="J10" s="325">
        <f t="shared" si="3"/>
        <v>41034.80229</v>
      </c>
      <c r="K10" s="325">
        <f t="shared" si="3"/>
        <v>41034.80229</v>
      </c>
      <c r="L10" s="325">
        <f t="shared" si="3"/>
        <v>41034.80229</v>
      </c>
      <c r="M10" s="325">
        <f t="shared" si="3"/>
        <v>41034.80229</v>
      </c>
    </row>
    <row r="11" spans="1:13" ht="14.45" customHeight="1" x14ac:dyDescent="0.2">
      <c r="A11" s="320"/>
      <c r="B11" s="320" t="s">
        <v>115</v>
      </c>
      <c r="C11" s="320">
        <f ca="1">IF(MONTH(TODAY())=1,12,MONTH(TODAY())-1)</f>
        <v>7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5" customHeight="1" x14ac:dyDescent="0.2">
      <c r="A12" s="320">
        <v>0</v>
      </c>
      <c r="B12" s="323" t="str">
        <f>IF(ISERROR(HI!F15),#REF!,HI!F15)</f>
        <v/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5" customHeight="1" x14ac:dyDescent="0.2">
      <c r="A13" s="320">
        <v>1</v>
      </c>
      <c r="B13" s="323" t="str">
        <f>IF(ISERROR(HI!F15),#REF!,HI!F15)</f>
        <v/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 xr:uid="{016FC1B1-A50C-4C80-A3A9-1663439FF496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247" bestFit="1" customWidth="1"/>
    <col min="2" max="2" width="12.7109375" style="247" bestFit="1" customWidth="1"/>
    <col min="3" max="3" width="13.7109375" style="247" bestFit="1" customWidth="1"/>
    <col min="4" max="15" width="7.7109375" style="247" bestFit="1" customWidth="1"/>
    <col min="16" max="16" width="8.85546875" style="247" customWidth="1"/>
    <col min="17" max="17" width="6.7109375" style="247" bestFit="1" customWidth="1"/>
    <col min="18" max="16384" width="8.85546875" style="247"/>
  </cols>
  <sheetData>
    <row r="1" spans="1:17" s="326" customFormat="1" ht="18.600000000000001" customHeight="1" thickBot="1" x14ac:dyDescent="0.35">
      <c r="A1" s="528" t="s">
        <v>330</v>
      </c>
      <c r="B1" s="528"/>
      <c r="C1" s="528"/>
      <c r="D1" s="528"/>
      <c r="E1" s="528"/>
      <c r="F1" s="528"/>
      <c r="G1" s="528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s="326" customFormat="1" ht="14.45" customHeight="1" thickBot="1" x14ac:dyDescent="0.25">
      <c r="A2" s="371" t="s">
        <v>328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5" customHeight="1" x14ac:dyDescent="0.2">
      <c r="A3" s="101"/>
      <c r="B3" s="529" t="s">
        <v>29</v>
      </c>
      <c r="C3" s="530"/>
      <c r="D3" s="530"/>
      <c r="E3" s="530"/>
      <c r="F3" s="530"/>
      <c r="G3" s="530"/>
      <c r="H3" s="530"/>
      <c r="I3" s="530"/>
      <c r="J3" s="530"/>
      <c r="K3" s="530"/>
      <c r="L3" s="530"/>
      <c r="M3" s="530"/>
      <c r="N3" s="530"/>
      <c r="O3" s="530"/>
      <c r="P3" s="256"/>
      <c r="Q3" s="258"/>
    </row>
    <row r="4" spans="1:17" ht="14.45" customHeight="1" x14ac:dyDescent="0.2">
      <c r="A4" s="102"/>
      <c r="B4" s="24">
        <v>2020</v>
      </c>
      <c r="C4" s="257" t="s">
        <v>30</v>
      </c>
      <c r="D4" s="406" t="s">
        <v>302</v>
      </c>
      <c r="E4" s="406" t="s">
        <v>303</v>
      </c>
      <c r="F4" s="406" t="s">
        <v>304</v>
      </c>
      <c r="G4" s="406" t="s">
        <v>305</v>
      </c>
      <c r="H4" s="406" t="s">
        <v>306</v>
      </c>
      <c r="I4" s="406" t="s">
        <v>307</v>
      </c>
      <c r="J4" s="406" t="s">
        <v>308</v>
      </c>
      <c r="K4" s="406" t="s">
        <v>309</v>
      </c>
      <c r="L4" s="406" t="s">
        <v>310</v>
      </c>
      <c r="M4" s="406" t="s">
        <v>311</v>
      </c>
      <c r="N4" s="406" t="s">
        <v>312</v>
      </c>
      <c r="O4" s="406" t="s">
        <v>313</v>
      </c>
      <c r="P4" s="531" t="s">
        <v>3</v>
      </c>
      <c r="Q4" s="532"/>
    </row>
    <row r="5" spans="1:17" ht="14.45" customHeight="1" thickBot="1" x14ac:dyDescent="0.2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5" customHeight="1" x14ac:dyDescent="0.2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5" customHeight="1" x14ac:dyDescent="0.2">
      <c r="A7" s="19" t="s">
        <v>35</v>
      </c>
      <c r="B7" s="55">
        <v>32104.9999995</v>
      </c>
      <c r="C7" s="56">
        <v>2675.4166666249998</v>
      </c>
      <c r="D7" s="56">
        <v>2248.2307999999998</v>
      </c>
      <c r="E7" s="56">
        <v>2101.6396199999999</v>
      </c>
      <c r="F7" s="56">
        <v>1771.69812</v>
      </c>
      <c r="G7" s="56">
        <v>1793.11465</v>
      </c>
      <c r="H7" s="56">
        <v>2098.2795699999997</v>
      </c>
      <c r="I7" s="56">
        <v>2804.8136300000001</v>
      </c>
      <c r="J7" s="56">
        <v>2125.54016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14943.31655</v>
      </c>
      <c r="Q7" s="185">
        <v>0.46545137985462476</v>
      </c>
    </row>
    <row r="8" spans="1:17" ht="14.45" customHeight="1" x14ac:dyDescent="0.2">
      <c r="A8" s="19" t="s">
        <v>36</v>
      </c>
      <c r="B8" s="55">
        <v>8.2234424999999991</v>
      </c>
      <c r="C8" s="56">
        <v>0.68528687499999996</v>
      </c>
      <c r="D8" s="56">
        <v>0</v>
      </c>
      <c r="E8" s="56">
        <v>0</v>
      </c>
      <c r="F8" s="56">
        <v>0</v>
      </c>
      <c r="G8" s="56">
        <v>0</v>
      </c>
      <c r="H8" s="56">
        <v>0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0</v>
      </c>
      <c r="Q8" s="185">
        <v>0</v>
      </c>
    </row>
    <row r="9" spans="1:17" ht="14.45" customHeight="1" x14ac:dyDescent="0.2">
      <c r="A9" s="19" t="s">
        <v>37</v>
      </c>
      <c r="B9" s="55">
        <v>3020.0000005000002</v>
      </c>
      <c r="C9" s="56">
        <v>251.66666670833334</v>
      </c>
      <c r="D9" s="56">
        <v>219.18379000000002</v>
      </c>
      <c r="E9" s="56">
        <v>253.09601000000001</v>
      </c>
      <c r="F9" s="56">
        <v>281.15890999999999</v>
      </c>
      <c r="G9" s="56">
        <v>174.83853999999999</v>
      </c>
      <c r="H9" s="56">
        <v>225.14981</v>
      </c>
      <c r="I9" s="56">
        <v>228.97344000000001</v>
      </c>
      <c r="J9" s="56">
        <v>239.43201000000002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1621.83251</v>
      </c>
      <c r="Q9" s="185">
        <v>0.53703063236141868</v>
      </c>
    </row>
    <row r="10" spans="1:17" ht="14.45" customHeight="1" x14ac:dyDescent="0.2">
      <c r="A10" s="19" t="s">
        <v>38</v>
      </c>
      <c r="B10" s="55">
        <v>142.1793241</v>
      </c>
      <c r="C10" s="56">
        <v>11.848277008333334</v>
      </c>
      <c r="D10" s="56">
        <v>11.41541</v>
      </c>
      <c r="E10" s="56">
        <v>12.67412</v>
      </c>
      <c r="F10" s="56">
        <v>8.8601700000000001</v>
      </c>
      <c r="G10" s="56">
        <v>6.5680299999999994</v>
      </c>
      <c r="H10" s="56">
        <v>10.82118</v>
      </c>
      <c r="I10" s="56">
        <v>11.858360000000001</v>
      </c>
      <c r="J10" s="56">
        <v>0.66957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62.866840000000003</v>
      </c>
      <c r="Q10" s="185">
        <v>0.44216583809178484</v>
      </c>
    </row>
    <row r="11" spans="1:17" ht="14.45" customHeight="1" x14ac:dyDescent="0.2">
      <c r="A11" s="19" t="s">
        <v>39</v>
      </c>
      <c r="B11" s="55">
        <v>222.9516027</v>
      </c>
      <c r="C11" s="56">
        <v>18.579300225000001</v>
      </c>
      <c r="D11" s="56">
        <v>16.420259999999999</v>
      </c>
      <c r="E11" s="56">
        <v>14.131790000000001</v>
      </c>
      <c r="F11" s="56">
        <v>15.500170000000001</v>
      </c>
      <c r="G11" s="56">
        <v>14.22118</v>
      </c>
      <c r="H11" s="56">
        <v>27.79486</v>
      </c>
      <c r="I11" s="56">
        <v>25.264140000000001</v>
      </c>
      <c r="J11" s="56">
        <v>28.474610000000002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141.80701000000002</v>
      </c>
      <c r="Q11" s="185">
        <v>0.63604391393774007</v>
      </c>
    </row>
    <row r="12" spans="1:17" ht="14.45" customHeight="1" x14ac:dyDescent="0.2">
      <c r="A12" s="19" t="s">
        <v>40</v>
      </c>
      <c r="B12" s="55">
        <v>7.6929634999999994</v>
      </c>
      <c r="C12" s="56">
        <v>0.64108029166666658</v>
      </c>
      <c r="D12" s="56">
        <v>1.11E-2</v>
      </c>
      <c r="E12" s="56">
        <v>41.067399999999999</v>
      </c>
      <c r="F12" s="56">
        <v>0</v>
      </c>
      <c r="G12" s="56">
        <v>0.41139999999999999</v>
      </c>
      <c r="H12" s="56">
        <v>0.71299999999999997</v>
      </c>
      <c r="I12" s="56">
        <v>549.14956000000006</v>
      </c>
      <c r="J12" s="56">
        <v>9.8554500000000012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601.20791000000008</v>
      </c>
      <c r="Q12" s="185">
        <v>78.150365590581586</v>
      </c>
    </row>
    <row r="13" spans="1:17" ht="14.45" customHeight="1" x14ac:dyDescent="0.2">
      <c r="A13" s="19" t="s">
        <v>41</v>
      </c>
      <c r="B13" s="55">
        <v>38.000000200000002</v>
      </c>
      <c r="C13" s="56">
        <v>3.1666666833333337</v>
      </c>
      <c r="D13" s="56">
        <v>3.9950000000000001</v>
      </c>
      <c r="E13" s="56">
        <v>4.4881700000000002</v>
      </c>
      <c r="F13" s="56">
        <v>6.4544300000000003</v>
      </c>
      <c r="G13" s="56">
        <v>51.578319999999998</v>
      </c>
      <c r="H13" s="56">
        <v>78.903089999999992</v>
      </c>
      <c r="I13" s="56">
        <v>32.309840000000001</v>
      </c>
      <c r="J13" s="56">
        <v>31.763349999999999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209.4922</v>
      </c>
      <c r="Q13" s="185">
        <v>5.5129526025634066</v>
      </c>
    </row>
    <row r="14" spans="1:17" ht="14.45" customHeight="1" x14ac:dyDescent="0.2">
      <c r="A14" s="19" t="s">
        <v>42</v>
      </c>
      <c r="B14" s="55">
        <v>2360.9609356999999</v>
      </c>
      <c r="C14" s="56">
        <v>196.74674464166665</v>
      </c>
      <c r="D14" s="56">
        <v>291.10199999999998</v>
      </c>
      <c r="E14" s="56">
        <v>224.125</v>
      </c>
      <c r="F14" s="56">
        <v>224.43799999999999</v>
      </c>
      <c r="G14" s="56">
        <v>179.07599999999999</v>
      </c>
      <c r="H14" s="56">
        <v>166.184</v>
      </c>
      <c r="I14" s="56">
        <v>136.042</v>
      </c>
      <c r="J14" s="56">
        <v>134.90199999999999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1355.8689999999999</v>
      </c>
      <c r="Q14" s="185">
        <v>0.57428692677543147</v>
      </c>
    </row>
    <row r="15" spans="1:17" ht="14.45" customHeight="1" x14ac:dyDescent="0.2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5" customHeight="1" x14ac:dyDescent="0.2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5" customHeight="1" x14ac:dyDescent="0.2">
      <c r="A17" s="19" t="s">
        <v>45</v>
      </c>
      <c r="B17" s="55">
        <v>442.38001350000002</v>
      </c>
      <c r="C17" s="56">
        <v>36.865001124999999</v>
      </c>
      <c r="D17" s="56">
        <v>9.8756200000000014</v>
      </c>
      <c r="E17" s="56">
        <v>8.0806500000000003</v>
      </c>
      <c r="F17" s="56">
        <v>1.8176199999999998</v>
      </c>
      <c r="G17" s="56">
        <v>2.8218800000000002</v>
      </c>
      <c r="H17" s="56">
        <v>8.5486500000000003</v>
      </c>
      <c r="I17" s="56">
        <v>272.26769000000002</v>
      </c>
      <c r="J17" s="56">
        <v>5.44285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308.85496000000006</v>
      </c>
      <c r="Q17" s="185">
        <v>0.69816662275589003</v>
      </c>
    </row>
    <row r="18" spans="1:17" ht="14.45" customHeight="1" x14ac:dyDescent="0.2">
      <c r="A18" s="19" t="s">
        <v>46</v>
      </c>
      <c r="B18" s="55">
        <v>0</v>
      </c>
      <c r="C18" s="56">
        <v>0</v>
      </c>
      <c r="D18" s="56">
        <v>36.941000000000003</v>
      </c>
      <c r="E18" s="56">
        <v>-13.930999999999999</v>
      </c>
      <c r="F18" s="56">
        <v>0.73599999999999999</v>
      </c>
      <c r="G18" s="56">
        <v>0</v>
      </c>
      <c r="H18" s="56">
        <v>-14.581</v>
      </c>
      <c r="I18" s="56">
        <v>8.6999999999999994E-2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9.252000000000006</v>
      </c>
      <c r="Q18" s="185" t="s">
        <v>329</v>
      </c>
    </row>
    <row r="19" spans="1:17" ht="14.45" customHeight="1" x14ac:dyDescent="0.2">
      <c r="A19" s="19" t="s">
        <v>47</v>
      </c>
      <c r="B19" s="55">
        <v>5179.7087717000004</v>
      </c>
      <c r="C19" s="56">
        <v>431.64239764166672</v>
      </c>
      <c r="D19" s="56">
        <v>543.06892000000005</v>
      </c>
      <c r="E19" s="56">
        <v>566.32368999999994</v>
      </c>
      <c r="F19" s="56">
        <v>609.02320999999995</v>
      </c>
      <c r="G19" s="56">
        <v>562.3446899999999</v>
      </c>
      <c r="H19" s="56">
        <v>579.57389000000001</v>
      </c>
      <c r="I19" s="56">
        <v>586.06308000000001</v>
      </c>
      <c r="J19" s="56">
        <v>147.55228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3593.9497599999995</v>
      </c>
      <c r="Q19" s="185">
        <v>0.69385170448887057</v>
      </c>
    </row>
    <row r="20" spans="1:17" ht="14.45" customHeight="1" x14ac:dyDescent="0.2">
      <c r="A20" s="19" t="s">
        <v>48</v>
      </c>
      <c r="B20" s="55">
        <v>37680.037357000001</v>
      </c>
      <c r="C20" s="56">
        <v>3140.0031130833336</v>
      </c>
      <c r="D20" s="56">
        <v>2842.9062699999999</v>
      </c>
      <c r="E20" s="56">
        <v>2877.00027</v>
      </c>
      <c r="F20" s="56">
        <v>2310.4208699999999</v>
      </c>
      <c r="G20" s="56">
        <v>2173.7734300000002</v>
      </c>
      <c r="H20" s="56">
        <v>2596.71848</v>
      </c>
      <c r="I20" s="56">
        <v>2766.76899</v>
      </c>
      <c r="J20" s="56">
        <v>4137.3186999999998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19704.907009999999</v>
      </c>
      <c r="Q20" s="185">
        <v>0.52295348922575646</v>
      </c>
    </row>
    <row r="21" spans="1:17" ht="14.45" customHeight="1" x14ac:dyDescent="0.2">
      <c r="A21" s="20" t="s">
        <v>49</v>
      </c>
      <c r="B21" s="55">
        <v>14450.5325976</v>
      </c>
      <c r="C21" s="56">
        <v>1204.2110498</v>
      </c>
      <c r="D21" s="56">
        <v>1116.56834</v>
      </c>
      <c r="E21" s="56">
        <v>1115.35634</v>
      </c>
      <c r="F21" s="56">
        <v>1115.35634</v>
      </c>
      <c r="G21" s="56">
        <v>1115.35634</v>
      </c>
      <c r="H21" s="56">
        <v>1115.35634</v>
      </c>
      <c r="I21" s="56">
        <v>1115.3553400000001</v>
      </c>
      <c r="J21" s="56">
        <v>1115.3540800000001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7808.703120000001</v>
      </c>
      <c r="Q21" s="185">
        <v>0.54037476247047811</v>
      </c>
    </row>
    <row r="22" spans="1:17" ht="14.45" customHeight="1" x14ac:dyDescent="0.2">
      <c r="A22" s="19" t="s">
        <v>50</v>
      </c>
      <c r="B22" s="55">
        <v>0</v>
      </c>
      <c r="C22" s="56">
        <v>0</v>
      </c>
      <c r="D22" s="56">
        <v>0</v>
      </c>
      <c r="E22" s="56">
        <v>5.6870000000000003</v>
      </c>
      <c r="F22" s="56">
        <v>147.44454999999999</v>
      </c>
      <c r="G22" s="56">
        <v>0</v>
      </c>
      <c r="H22" s="56">
        <v>4.4770000000000003</v>
      </c>
      <c r="I22" s="56">
        <v>0</v>
      </c>
      <c r="J22" s="56">
        <v>51.424999999999997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209.03354999999999</v>
      </c>
      <c r="Q22" s="185" t="s">
        <v>329</v>
      </c>
    </row>
    <row r="23" spans="1:17" ht="14.45" customHeight="1" x14ac:dyDescent="0.2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5" customHeight="1" x14ac:dyDescent="0.2">
      <c r="A24" s="20" t="s">
        <v>52</v>
      </c>
      <c r="B24" s="55">
        <v>105.86904479979421</v>
      </c>
      <c r="C24" s="56">
        <v>8.8224203999828514</v>
      </c>
      <c r="D24" s="56">
        <v>16.853680000001987</v>
      </c>
      <c r="E24" s="56">
        <v>0.55499999999938154</v>
      </c>
      <c r="F24" s="56">
        <v>1.6000000000003638</v>
      </c>
      <c r="G24" s="56">
        <v>1.0000099999988379</v>
      </c>
      <c r="H24" s="56">
        <v>-8.8450300000004063</v>
      </c>
      <c r="I24" s="56">
        <v>10.588739999999234</v>
      </c>
      <c r="J24" s="56">
        <v>-3.9999999899009708E-5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21.752359999999499</v>
      </c>
      <c r="Q24" s="185">
        <v>0.20546478001322047</v>
      </c>
    </row>
    <row r="25" spans="1:17" ht="14.45" customHeight="1" x14ac:dyDescent="0.2">
      <c r="A25" s="21" t="s">
        <v>53</v>
      </c>
      <c r="B25" s="58">
        <v>95763.536053299802</v>
      </c>
      <c r="C25" s="59">
        <v>7980.2946711083168</v>
      </c>
      <c r="D25" s="59">
        <v>7356.5721900000008</v>
      </c>
      <c r="E25" s="59">
        <v>7210.2940599999993</v>
      </c>
      <c r="F25" s="59">
        <v>6494.50839</v>
      </c>
      <c r="G25" s="59">
        <v>6075.1044699999993</v>
      </c>
      <c r="H25" s="59">
        <v>6889.0938399999995</v>
      </c>
      <c r="I25" s="59">
        <v>8539.5418100000006</v>
      </c>
      <c r="J25" s="59">
        <v>8027.73002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50592.844779999999</v>
      </c>
      <c r="Q25" s="186">
        <v>0.52831011536417338</v>
      </c>
    </row>
    <row r="26" spans="1:17" ht="14.45" customHeight="1" x14ac:dyDescent="0.2">
      <c r="A26" s="19" t="s">
        <v>54</v>
      </c>
      <c r="B26" s="55">
        <v>0</v>
      </c>
      <c r="C26" s="56">
        <v>0</v>
      </c>
      <c r="D26" s="56">
        <v>452.82410999999996</v>
      </c>
      <c r="E26" s="56">
        <v>313.06582000000003</v>
      </c>
      <c r="F26" s="56">
        <v>310.8184</v>
      </c>
      <c r="G26" s="56">
        <v>332.12648999999999</v>
      </c>
      <c r="H26" s="56">
        <v>232.23510000000002</v>
      </c>
      <c r="I26" s="56">
        <v>552.54813000000001</v>
      </c>
      <c r="J26" s="56">
        <v>386.40889000000004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2580.0269400000002</v>
      </c>
      <c r="Q26" s="185" t="s">
        <v>329</v>
      </c>
    </row>
    <row r="27" spans="1:17" ht="14.45" customHeight="1" x14ac:dyDescent="0.2">
      <c r="A27" s="22" t="s">
        <v>55</v>
      </c>
      <c r="B27" s="58">
        <v>95763.536053299802</v>
      </c>
      <c r="C27" s="59">
        <v>7980.2946711083168</v>
      </c>
      <c r="D27" s="59">
        <v>7809.3963000000003</v>
      </c>
      <c r="E27" s="59">
        <v>7523.3598799999991</v>
      </c>
      <c r="F27" s="59">
        <v>6805.3267900000001</v>
      </c>
      <c r="G27" s="59">
        <v>6407.230959999999</v>
      </c>
      <c r="H27" s="59">
        <v>7121.3289399999994</v>
      </c>
      <c r="I27" s="59">
        <v>9092.0899399999998</v>
      </c>
      <c r="J27" s="59">
        <v>8414.1389099999997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53172.871719999996</v>
      </c>
      <c r="Q27" s="186">
        <v>0.55525175772963509</v>
      </c>
    </row>
    <row r="28" spans="1:17" ht="14.45" customHeight="1" x14ac:dyDescent="0.2">
      <c r="A28" s="20" t="s">
        <v>56</v>
      </c>
      <c r="B28" s="55">
        <v>106.2104568</v>
      </c>
      <c r="C28" s="56">
        <v>8.8508714000000008</v>
      </c>
      <c r="D28" s="56">
        <v>0</v>
      </c>
      <c r="E28" s="56">
        <v>0</v>
      </c>
      <c r="F28" s="56">
        <v>0</v>
      </c>
      <c r="G28" s="56">
        <v>0</v>
      </c>
      <c r="H28" s="56">
        <v>0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0</v>
      </c>
      <c r="Q28" s="185">
        <v>0</v>
      </c>
    </row>
    <row r="29" spans="1:17" ht="14.45" customHeight="1" x14ac:dyDescent="0.2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5" customHeight="1" x14ac:dyDescent="0.2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 t="s">
        <v>329</v>
      </c>
    </row>
    <row r="31" spans="1:17" ht="14.45" customHeight="1" thickBot="1" x14ac:dyDescent="0.2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87" t="s">
        <v>329</v>
      </c>
    </row>
    <row r="32" spans="1:17" ht="14.45" customHeight="1" x14ac:dyDescent="0.2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5" customHeight="1" x14ac:dyDescent="0.2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5" customHeight="1" x14ac:dyDescent="0.2">
      <c r="A34" s="253" t="s">
        <v>300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5" customHeight="1" x14ac:dyDescent="0.2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274A4C47-3D49-4F82-88A4-587F7D40C2CC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247" customWidth="1"/>
    <col min="2" max="11" width="10" style="247" customWidth="1"/>
    <col min="12" max="16384" width="8.85546875" style="247"/>
  </cols>
  <sheetData>
    <row r="1" spans="1:13" s="64" customFormat="1" ht="18.600000000000001" customHeight="1" thickBot="1" x14ac:dyDescent="0.35">
      <c r="A1" s="528" t="s">
        <v>61</v>
      </c>
      <c r="B1" s="528"/>
      <c r="C1" s="528"/>
      <c r="D1" s="528"/>
      <c r="E1" s="528"/>
      <c r="F1" s="528"/>
      <c r="G1" s="528"/>
      <c r="H1" s="533"/>
      <c r="I1" s="533"/>
      <c r="J1" s="533"/>
      <c r="K1" s="533"/>
    </row>
    <row r="2" spans="1:13" s="64" customFormat="1" ht="14.45" customHeight="1" thickBot="1" x14ac:dyDescent="0.25">
      <c r="A2" s="371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3" ht="14.45" customHeight="1" x14ac:dyDescent="0.2">
      <c r="A3" s="101"/>
      <c r="B3" s="529" t="s">
        <v>62</v>
      </c>
      <c r="C3" s="530"/>
      <c r="D3" s="530"/>
      <c r="E3" s="530"/>
      <c r="F3" s="536" t="s">
        <v>63</v>
      </c>
      <c r="G3" s="530"/>
      <c r="H3" s="530"/>
      <c r="I3" s="530"/>
      <c r="J3" s="530"/>
      <c r="K3" s="537"/>
    </row>
    <row r="4" spans="1:13" ht="14.45" customHeight="1" x14ac:dyDescent="0.2">
      <c r="A4" s="102"/>
      <c r="B4" s="534"/>
      <c r="C4" s="535"/>
      <c r="D4" s="535"/>
      <c r="E4" s="535"/>
      <c r="F4" s="538" t="s">
        <v>318</v>
      </c>
      <c r="G4" s="540" t="s">
        <v>64</v>
      </c>
      <c r="H4" s="259" t="s">
        <v>182</v>
      </c>
      <c r="I4" s="538" t="s">
        <v>65</v>
      </c>
      <c r="J4" s="540" t="s">
        <v>320</v>
      </c>
      <c r="K4" s="541" t="s">
        <v>321</v>
      </c>
    </row>
    <row r="5" spans="1:13" ht="39" thickBot="1" x14ac:dyDescent="0.25">
      <c r="A5" s="103"/>
      <c r="B5" s="28" t="s">
        <v>314</v>
      </c>
      <c r="C5" s="29" t="s">
        <v>315</v>
      </c>
      <c r="D5" s="30" t="s">
        <v>316</v>
      </c>
      <c r="E5" s="30" t="s">
        <v>317</v>
      </c>
      <c r="F5" s="539"/>
      <c r="G5" s="539"/>
      <c r="H5" s="29" t="s">
        <v>319</v>
      </c>
      <c r="I5" s="539"/>
      <c r="J5" s="539"/>
      <c r="K5" s="542"/>
    </row>
    <row r="6" spans="1:13" ht="14.45" customHeight="1" x14ac:dyDescent="0.2">
      <c r="A6" s="710" t="s">
        <v>66</v>
      </c>
      <c r="B6" s="706">
        <v>81091.170168999903</v>
      </c>
      <c r="C6" s="707">
        <v>73254.440600000104</v>
      </c>
      <c r="D6" s="707">
        <v>-7836.7295689997991</v>
      </c>
      <c r="E6" s="708">
        <v>0.90335902722001071</v>
      </c>
      <c r="F6" s="706">
        <v>-95646.053895899808</v>
      </c>
      <c r="G6" s="707">
        <v>-55793.531439274884</v>
      </c>
      <c r="H6" s="707">
        <v>5741.79342</v>
      </c>
      <c r="I6" s="707">
        <v>47811.65857</v>
      </c>
      <c r="J6" s="707">
        <v>103605.19000927488</v>
      </c>
      <c r="K6" s="709">
        <v>-0.49988114117115301</v>
      </c>
      <c r="L6" s="270"/>
      <c r="M6" s="705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710" t="s">
        <v>331</v>
      </c>
      <c r="B7" s="706">
        <v>92160.044256000096</v>
      </c>
      <c r="C7" s="707">
        <v>90071.420900000012</v>
      </c>
      <c r="D7" s="707">
        <v>-2088.6233560000837</v>
      </c>
      <c r="E7" s="708">
        <v>0.9773369970374759</v>
      </c>
      <c r="F7" s="706">
        <v>95763.536053299802</v>
      </c>
      <c r="G7" s="707">
        <v>55862.062697758214</v>
      </c>
      <c r="H7" s="707">
        <v>8027.73002</v>
      </c>
      <c r="I7" s="707">
        <v>50592.844779999999</v>
      </c>
      <c r="J7" s="707">
        <v>-5269.2179177582148</v>
      </c>
      <c r="K7" s="709">
        <v>0.52831011536417338</v>
      </c>
      <c r="L7" s="270"/>
      <c r="M7" s="705" t="str">
        <f t="shared" si="0"/>
        <v/>
      </c>
    </row>
    <row r="8" spans="1:13" ht="14.45" customHeight="1" x14ac:dyDescent="0.2">
      <c r="A8" s="710" t="s">
        <v>332</v>
      </c>
      <c r="B8" s="706">
        <v>37364.842553999995</v>
      </c>
      <c r="C8" s="707">
        <v>33583.061649999996</v>
      </c>
      <c r="D8" s="707">
        <v>-3781.7809039999993</v>
      </c>
      <c r="E8" s="708">
        <v>0.89878772007309982</v>
      </c>
      <c r="F8" s="706">
        <v>37905.008268700003</v>
      </c>
      <c r="G8" s="707">
        <v>22111.254823408337</v>
      </c>
      <c r="H8" s="707">
        <v>2570.6371099999997</v>
      </c>
      <c r="I8" s="707">
        <v>18936.655629999997</v>
      </c>
      <c r="J8" s="707">
        <v>-3174.5991934083395</v>
      </c>
      <c r="K8" s="709">
        <v>0.49958188890930566</v>
      </c>
      <c r="L8" s="270"/>
      <c r="M8" s="705" t="str">
        <f t="shared" si="0"/>
        <v/>
      </c>
    </row>
    <row r="9" spans="1:13" ht="14.45" customHeight="1" x14ac:dyDescent="0.2">
      <c r="A9" s="710" t="s">
        <v>333</v>
      </c>
      <c r="B9" s="706">
        <v>34962.048984000001</v>
      </c>
      <c r="C9" s="707">
        <v>31189.914649999999</v>
      </c>
      <c r="D9" s="707">
        <v>-3772.1343340000021</v>
      </c>
      <c r="E9" s="708">
        <v>0.8921077441506281</v>
      </c>
      <c r="F9" s="706">
        <v>35544.047332999995</v>
      </c>
      <c r="G9" s="707">
        <v>20734.027610916666</v>
      </c>
      <c r="H9" s="707">
        <v>2435.7351100000001</v>
      </c>
      <c r="I9" s="707">
        <v>17580.786629999999</v>
      </c>
      <c r="J9" s="707">
        <v>-3153.2409809166675</v>
      </c>
      <c r="K9" s="709">
        <v>0.49461971691888756</v>
      </c>
      <c r="L9" s="270"/>
      <c r="M9" s="705" t="str">
        <f t="shared" si="0"/>
        <v/>
      </c>
    </row>
    <row r="10" spans="1:13" ht="14.45" customHeight="1" x14ac:dyDescent="0.2">
      <c r="A10" s="710" t="s">
        <v>334</v>
      </c>
      <c r="B10" s="706">
        <v>0</v>
      </c>
      <c r="C10" s="707">
        <v>-4.0000000000000001E-3</v>
      </c>
      <c r="D10" s="707">
        <v>-4.0000000000000001E-3</v>
      </c>
      <c r="E10" s="708">
        <v>0</v>
      </c>
      <c r="F10" s="706">
        <v>0</v>
      </c>
      <c r="G10" s="707">
        <v>0</v>
      </c>
      <c r="H10" s="707">
        <v>-4.0000000000000003E-5</v>
      </c>
      <c r="I10" s="707">
        <v>-3.8999999999999999E-4</v>
      </c>
      <c r="J10" s="707">
        <v>-3.8999999999999999E-4</v>
      </c>
      <c r="K10" s="709">
        <v>0</v>
      </c>
      <c r="L10" s="270"/>
      <c r="M10" s="705" t="str">
        <f t="shared" si="0"/>
        <v>X</v>
      </c>
    </row>
    <row r="11" spans="1:13" ht="14.45" customHeight="1" x14ac:dyDescent="0.2">
      <c r="A11" s="710" t="s">
        <v>335</v>
      </c>
      <c r="B11" s="706">
        <v>0</v>
      </c>
      <c r="C11" s="707">
        <v>-4.0000000000000001E-3</v>
      </c>
      <c r="D11" s="707">
        <v>-4.0000000000000001E-3</v>
      </c>
      <c r="E11" s="708">
        <v>0</v>
      </c>
      <c r="F11" s="706">
        <v>0</v>
      </c>
      <c r="G11" s="707">
        <v>0</v>
      </c>
      <c r="H11" s="707">
        <v>-4.0000000000000003E-5</v>
      </c>
      <c r="I11" s="707">
        <v>-3.8999999999999999E-4</v>
      </c>
      <c r="J11" s="707">
        <v>-3.8999999999999999E-4</v>
      </c>
      <c r="K11" s="709">
        <v>0</v>
      </c>
      <c r="L11" s="270"/>
      <c r="M11" s="705" t="str">
        <f t="shared" si="0"/>
        <v/>
      </c>
    </row>
    <row r="12" spans="1:13" ht="14.45" customHeight="1" x14ac:dyDescent="0.2">
      <c r="A12" s="710" t="s">
        <v>336</v>
      </c>
      <c r="B12" s="706">
        <v>31505.000004000001</v>
      </c>
      <c r="C12" s="707">
        <v>27834.513469999998</v>
      </c>
      <c r="D12" s="707">
        <v>-3670.4865340000033</v>
      </c>
      <c r="E12" s="708">
        <v>0.88349511082260013</v>
      </c>
      <c r="F12" s="706">
        <v>32104.9999995</v>
      </c>
      <c r="G12" s="707">
        <v>18727.916666375</v>
      </c>
      <c r="H12" s="707">
        <v>2125.54016</v>
      </c>
      <c r="I12" s="707">
        <v>14943.316550000001</v>
      </c>
      <c r="J12" s="707">
        <v>-3784.6001163749988</v>
      </c>
      <c r="K12" s="709">
        <v>0.46545137985462476</v>
      </c>
      <c r="L12" s="270"/>
      <c r="M12" s="705" t="str">
        <f t="shared" si="0"/>
        <v>X</v>
      </c>
    </row>
    <row r="13" spans="1:13" ht="14.45" customHeight="1" x14ac:dyDescent="0.2">
      <c r="A13" s="710" t="s">
        <v>337</v>
      </c>
      <c r="B13" s="706">
        <v>99.999998000000005</v>
      </c>
      <c r="C13" s="707">
        <v>77.249669999999995</v>
      </c>
      <c r="D13" s="707">
        <v>-22.75032800000001</v>
      </c>
      <c r="E13" s="708">
        <v>0.77249671544993426</v>
      </c>
      <c r="F13" s="706">
        <v>84.999999800000012</v>
      </c>
      <c r="G13" s="707">
        <v>49.583333216666674</v>
      </c>
      <c r="H13" s="707">
        <v>8.0222800000000003</v>
      </c>
      <c r="I13" s="707">
        <v>49.233890000000002</v>
      </c>
      <c r="J13" s="707">
        <v>-0.34944321666667122</v>
      </c>
      <c r="K13" s="709">
        <v>0.57922223665699346</v>
      </c>
      <c r="L13" s="270"/>
      <c r="M13" s="705" t="str">
        <f t="shared" si="0"/>
        <v/>
      </c>
    </row>
    <row r="14" spans="1:13" ht="14.45" customHeight="1" x14ac:dyDescent="0.2">
      <c r="A14" s="710" t="s">
        <v>338</v>
      </c>
      <c r="B14" s="706">
        <v>26000.000004000001</v>
      </c>
      <c r="C14" s="707">
        <v>25306.221149999998</v>
      </c>
      <c r="D14" s="707">
        <v>-693.77885400000378</v>
      </c>
      <c r="E14" s="708">
        <v>0.97331619792718194</v>
      </c>
      <c r="F14" s="706">
        <v>26020.000000199998</v>
      </c>
      <c r="G14" s="707">
        <v>15178.33333345</v>
      </c>
      <c r="H14" s="707">
        <v>1698.5709399999998</v>
      </c>
      <c r="I14" s="707">
        <v>12893.778189999999</v>
      </c>
      <c r="J14" s="707">
        <v>-2284.5551434500012</v>
      </c>
      <c r="K14" s="709">
        <v>0.49553336625291672</v>
      </c>
      <c r="L14" s="270"/>
      <c r="M14" s="705" t="str">
        <f t="shared" si="0"/>
        <v/>
      </c>
    </row>
    <row r="15" spans="1:13" ht="14.45" customHeight="1" x14ac:dyDescent="0.2">
      <c r="A15" s="710" t="s">
        <v>339</v>
      </c>
      <c r="B15" s="706">
        <v>1999.9999990000001</v>
      </c>
      <c r="C15" s="707">
        <v>1835.0993999999998</v>
      </c>
      <c r="D15" s="707">
        <v>-164.90059900000028</v>
      </c>
      <c r="E15" s="708">
        <v>0.91754970045877471</v>
      </c>
      <c r="F15" s="706">
        <v>1999.9999998999999</v>
      </c>
      <c r="G15" s="707">
        <v>1166.6666666083333</v>
      </c>
      <c r="H15" s="707">
        <v>201.83333999999999</v>
      </c>
      <c r="I15" s="707">
        <v>995.09556000000009</v>
      </c>
      <c r="J15" s="707">
        <v>-171.57110660833325</v>
      </c>
      <c r="K15" s="709">
        <v>0.49754778002487743</v>
      </c>
      <c r="L15" s="270"/>
      <c r="M15" s="705" t="str">
        <f t="shared" si="0"/>
        <v/>
      </c>
    </row>
    <row r="16" spans="1:13" ht="14.45" customHeight="1" x14ac:dyDescent="0.2">
      <c r="A16" s="710" t="s">
        <v>340</v>
      </c>
      <c r="B16" s="706">
        <v>3400.0000030000001</v>
      </c>
      <c r="C16" s="707">
        <v>615.94325000000003</v>
      </c>
      <c r="D16" s="707">
        <v>-2784.0567529999998</v>
      </c>
      <c r="E16" s="708">
        <v>0.18115977925191784</v>
      </c>
      <c r="F16" s="706">
        <v>3999.9999996000001</v>
      </c>
      <c r="G16" s="707">
        <v>2333.3333330999999</v>
      </c>
      <c r="H16" s="707">
        <v>217.11360000000002</v>
      </c>
      <c r="I16" s="707">
        <v>1005.2089100000001</v>
      </c>
      <c r="J16" s="707">
        <v>-1328.1244230999998</v>
      </c>
      <c r="K16" s="709">
        <v>0.25130222752513021</v>
      </c>
      <c r="L16" s="270"/>
      <c r="M16" s="705" t="str">
        <f t="shared" si="0"/>
        <v/>
      </c>
    </row>
    <row r="17" spans="1:13" ht="14.45" customHeight="1" x14ac:dyDescent="0.2">
      <c r="A17" s="710" t="s">
        <v>341</v>
      </c>
      <c r="B17" s="706">
        <v>5</v>
      </c>
      <c r="C17" s="707">
        <v>0</v>
      </c>
      <c r="D17" s="707">
        <v>-5</v>
      </c>
      <c r="E17" s="708">
        <v>0</v>
      </c>
      <c r="F17" s="706">
        <v>0</v>
      </c>
      <c r="G17" s="707">
        <v>0</v>
      </c>
      <c r="H17" s="707">
        <v>0</v>
      </c>
      <c r="I17" s="707">
        <v>0</v>
      </c>
      <c r="J17" s="707">
        <v>0</v>
      </c>
      <c r="K17" s="709">
        <v>0</v>
      </c>
      <c r="L17" s="270"/>
      <c r="M17" s="705" t="str">
        <f t="shared" si="0"/>
        <v/>
      </c>
    </row>
    <row r="18" spans="1:13" ht="14.45" customHeight="1" x14ac:dyDescent="0.2">
      <c r="A18" s="710" t="s">
        <v>342</v>
      </c>
      <c r="B18" s="706">
        <v>10.831299999999999</v>
      </c>
      <c r="C18" s="707">
        <v>7.8090000000000002</v>
      </c>
      <c r="D18" s="707">
        <v>-3.0222999999999987</v>
      </c>
      <c r="E18" s="708">
        <v>0.72096608901978532</v>
      </c>
      <c r="F18" s="706">
        <v>8.2234424999999991</v>
      </c>
      <c r="G18" s="707">
        <v>4.7970081249999996</v>
      </c>
      <c r="H18" s="707">
        <v>0</v>
      </c>
      <c r="I18" s="707">
        <v>0</v>
      </c>
      <c r="J18" s="707">
        <v>-4.7970081249999996</v>
      </c>
      <c r="K18" s="709">
        <v>0</v>
      </c>
      <c r="L18" s="270"/>
      <c r="M18" s="705" t="str">
        <f t="shared" si="0"/>
        <v>X</v>
      </c>
    </row>
    <row r="19" spans="1:13" ht="14.45" customHeight="1" x14ac:dyDescent="0.2">
      <c r="A19" s="710" t="s">
        <v>343</v>
      </c>
      <c r="B19" s="706">
        <v>10.831299999999999</v>
      </c>
      <c r="C19" s="707">
        <v>7.8090000000000002</v>
      </c>
      <c r="D19" s="707">
        <v>-3.0222999999999987</v>
      </c>
      <c r="E19" s="708">
        <v>0.72096608901978532</v>
      </c>
      <c r="F19" s="706">
        <v>8.2234424999999991</v>
      </c>
      <c r="G19" s="707">
        <v>4.7970081249999996</v>
      </c>
      <c r="H19" s="707">
        <v>0</v>
      </c>
      <c r="I19" s="707">
        <v>0</v>
      </c>
      <c r="J19" s="707">
        <v>-4.7970081249999996</v>
      </c>
      <c r="K19" s="709">
        <v>0</v>
      </c>
      <c r="L19" s="270"/>
      <c r="M19" s="705" t="str">
        <f t="shared" si="0"/>
        <v/>
      </c>
    </row>
    <row r="20" spans="1:13" ht="14.45" customHeight="1" x14ac:dyDescent="0.2">
      <c r="A20" s="710" t="s">
        <v>344</v>
      </c>
      <c r="B20" s="706">
        <v>3020.0000070000001</v>
      </c>
      <c r="C20" s="707">
        <v>2905.6781099999998</v>
      </c>
      <c r="D20" s="707">
        <v>-114.32189700000026</v>
      </c>
      <c r="E20" s="708">
        <v>0.96214506730628613</v>
      </c>
      <c r="F20" s="706">
        <v>3020.0000005000002</v>
      </c>
      <c r="G20" s="707">
        <v>1761.6666669583333</v>
      </c>
      <c r="H20" s="707">
        <v>239.43201000000002</v>
      </c>
      <c r="I20" s="707">
        <v>1621.83251</v>
      </c>
      <c r="J20" s="707">
        <v>-139.83415695833332</v>
      </c>
      <c r="K20" s="709">
        <v>0.53703063236141868</v>
      </c>
      <c r="L20" s="270"/>
      <c r="M20" s="705" t="str">
        <f t="shared" si="0"/>
        <v>X</v>
      </c>
    </row>
    <row r="21" spans="1:13" ht="14.45" customHeight="1" x14ac:dyDescent="0.2">
      <c r="A21" s="710" t="s">
        <v>345</v>
      </c>
      <c r="B21" s="706">
        <v>3</v>
      </c>
      <c r="C21" s="707">
        <v>1.03383</v>
      </c>
      <c r="D21" s="707">
        <v>-1.96617</v>
      </c>
      <c r="E21" s="708">
        <v>0.34461000000000003</v>
      </c>
      <c r="F21" s="706">
        <v>2</v>
      </c>
      <c r="G21" s="707">
        <v>1.1666666666666665</v>
      </c>
      <c r="H21" s="707">
        <v>0.71929999999999994</v>
      </c>
      <c r="I21" s="707">
        <v>0.71929999999999994</v>
      </c>
      <c r="J21" s="707">
        <v>-0.44736666666666658</v>
      </c>
      <c r="K21" s="709">
        <v>0.35964999999999997</v>
      </c>
      <c r="L21" s="270"/>
      <c r="M21" s="705" t="str">
        <f t="shared" si="0"/>
        <v/>
      </c>
    </row>
    <row r="22" spans="1:13" ht="14.45" customHeight="1" x14ac:dyDescent="0.2">
      <c r="A22" s="710" t="s">
        <v>346</v>
      </c>
      <c r="B22" s="706">
        <v>35.000004000000004</v>
      </c>
      <c r="C22" s="707">
        <v>28.890979999999999</v>
      </c>
      <c r="D22" s="707">
        <v>-6.1090240000000051</v>
      </c>
      <c r="E22" s="708">
        <v>0.82545647709068826</v>
      </c>
      <c r="F22" s="706">
        <v>28</v>
      </c>
      <c r="G22" s="707">
        <v>16.333333333333336</v>
      </c>
      <c r="H22" s="707">
        <v>3.43859</v>
      </c>
      <c r="I22" s="707">
        <v>11.343219999999999</v>
      </c>
      <c r="J22" s="707">
        <v>-4.990113333333337</v>
      </c>
      <c r="K22" s="709">
        <v>0.40511499999999995</v>
      </c>
      <c r="L22" s="270"/>
      <c r="M22" s="705" t="str">
        <f t="shared" si="0"/>
        <v/>
      </c>
    </row>
    <row r="23" spans="1:13" ht="14.45" customHeight="1" x14ac:dyDescent="0.2">
      <c r="A23" s="710" t="s">
        <v>347</v>
      </c>
      <c r="B23" s="706">
        <v>2900.0000010000003</v>
      </c>
      <c r="C23" s="707">
        <v>2800.18786</v>
      </c>
      <c r="D23" s="707">
        <v>-99.812141000000338</v>
      </c>
      <c r="E23" s="708">
        <v>0.96558202035669571</v>
      </c>
      <c r="F23" s="706">
        <v>2899.9999997999998</v>
      </c>
      <c r="G23" s="707">
        <v>1691.6666665499999</v>
      </c>
      <c r="H23" s="707">
        <v>227.79849999999999</v>
      </c>
      <c r="I23" s="707">
        <v>1567.02703</v>
      </c>
      <c r="J23" s="707">
        <v>-124.63963654999998</v>
      </c>
      <c r="K23" s="709">
        <v>0.54035414831312789</v>
      </c>
      <c r="L23" s="270"/>
      <c r="M23" s="705" t="str">
        <f t="shared" si="0"/>
        <v/>
      </c>
    </row>
    <row r="24" spans="1:13" ht="14.45" customHeight="1" x14ac:dyDescent="0.2">
      <c r="A24" s="710" t="s">
        <v>348</v>
      </c>
      <c r="B24" s="706">
        <v>10</v>
      </c>
      <c r="C24" s="707">
        <v>7.3471200000000003</v>
      </c>
      <c r="D24" s="707">
        <v>-2.6528799999999997</v>
      </c>
      <c r="E24" s="708">
        <v>0.73471200000000003</v>
      </c>
      <c r="F24" s="706">
        <v>12</v>
      </c>
      <c r="G24" s="707">
        <v>7</v>
      </c>
      <c r="H24" s="707">
        <v>0</v>
      </c>
      <c r="I24" s="707">
        <v>4.1013599999999997</v>
      </c>
      <c r="J24" s="707">
        <v>-2.8986400000000003</v>
      </c>
      <c r="K24" s="709">
        <v>0.34177999999999997</v>
      </c>
      <c r="L24" s="270"/>
      <c r="M24" s="705" t="str">
        <f t="shared" si="0"/>
        <v/>
      </c>
    </row>
    <row r="25" spans="1:13" ht="14.45" customHeight="1" x14ac:dyDescent="0.2">
      <c r="A25" s="710" t="s">
        <v>349</v>
      </c>
      <c r="B25" s="706">
        <v>9.999998999999999</v>
      </c>
      <c r="C25" s="707">
        <v>20.93985</v>
      </c>
      <c r="D25" s="707">
        <v>10.939851000000001</v>
      </c>
      <c r="E25" s="708">
        <v>2.0939852093985212</v>
      </c>
      <c r="F25" s="706">
        <v>23</v>
      </c>
      <c r="G25" s="707">
        <v>13.416666666666668</v>
      </c>
      <c r="H25" s="707">
        <v>1.35402</v>
      </c>
      <c r="I25" s="707">
        <v>9.5112699999999997</v>
      </c>
      <c r="J25" s="707">
        <v>-3.9053966666666682</v>
      </c>
      <c r="K25" s="709">
        <v>0.41353347826086956</v>
      </c>
      <c r="L25" s="270"/>
      <c r="M25" s="705" t="str">
        <f t="shared" si="0"/>
        <v/>
      </c>
    </row>
    <row r="26" spans="1:13" ht="14.45" customHeight="1" x14ac:dyDescent="0.2">
      <c r="A26" s="710" t="s">
        <v>350</v>
      </c>
      <c r="B26" s="706">
        <v>60.000003</v>
      </c>
      <c r="C26" s="707">
        <v>47.278469999999999</v>
      </c>
      <c r="D26" s="707">
        <v>-12.721533000000001</v>
      </c>
      <c r="E26" s="708">
        <v>0.78797446060127696</v>
      </c>
      <c r="F26" s="706">
        <v>53.000000299999996</v>
      </c>
      <c r="G26" s="707">
        <v>30.916666841666665</v>
      </c>
      <c r="H26" s="707">
        <v>6.1215999999999999</v>
      </c>
      <c r="I26" s="707">
        <v>29.130330000000001</v>
      </c>
      <c r="J26" s="707">
        <v>-1.7863368416666638</v>
      </c>
      <c r="K26" s="709">
        <v>0.54962886481342155</v>
      </c>
      <c r="L26" s="270"/>
      <c r="M26" s="705" t="str">
        <f t="shared" si="0"/>
        <v/>
      </c>
    </row>
    <row r="27" spans="1:13" ht="14.45" customHeight="1" x14ac:dyDescent="0.2">
      <c r="A27" s="710" t="s">
        <v>351</v>
      </c>
      <c r="B27" s="706">
        <v>2</v>
      </c>
      <c r="C27" s="707">
        <v>0</v>
      </c>
      <c r="D27" s="707">
        <v>-2</v>
      </c>
      <c r="E27" s="708">
        <v>0</v>
      </c>
      <c r="F27" s="706">
        <v>2.0000003999999998</v>
      </c>
      <c r="G27" s="707">
        <v>1.1666668999999998</v>
      </c>
      <c r="H27" s="707">
        <v>0</v>
      </c>
      <c r="I27" s="707">
        <v>0</v>
      </c>
      <c r="J27" s="707">
        <v>-1.1666668999999998</v>
      </c>
      <c r="K27" s="709">
        <v>0</v>
      </c>
      <c r="L27" s="270"/>
      <c r="M27" s="705" t="str">
        <f t="shared" si="0"/>
        <v/>
      </c>
    </row>
    <row r="28" spans="1:13" ht="14.45" customHeight="1" x14ac:dyDescent="0.2">
      <c r="A28" s="710" t="s">
        <v>352</v>
      </c>
      <c r="B28" s="706">
        <v>121.459248</v>
      </c>
      <c r="C28" s="707">
        <v>141.84824</v>
      </c>
      <c r="D28" s="707">
        <v>20.388992000000002</v>
      </c>
      <c r="E28" s="708">
        <v>1.1678669375591721</v>
      </c>
      <c r="F28" s="706">
        <v>142.1793241</v>
      </c>
      <c r="G28" s="707">
        <v>82.937939058333342</v>
      </c>
      <c r="H28" s="707">
        <v>0.66957</v>
      </c>
      <c r="I28" s="707">
        <v>62.866839999999996</v>
      </c>
      <c r="J28" s="707">
        <v>-20.071099058333346</v>
      </c>
      <c r="K28" s="709">
        <v>0.44216583809178478</v>
      </c>
      <c r="L28" s="270"/>
      <c r="M28" s="705" t="str">
        <f t="shared" si="0"/>
        <v>X</v>
      </c>
    </row>
    <row r="29" spans="1:13" ht="14.45" customHeight="1" x14ac:dyDescent="0.2">
      <c r="A29" s="710" t="s">
        <v>353</v>
      </c>
      <c r="B29" s="706">
        <v>111.980232</v>
      </c>
      <c r="C29" s="707">
        <v>130.78810999999999</v>
      </c>
      <c r="D29" s="707">
        <v>18.807877999999988</v>
      </c>
      <c r="E29" s="708">
        <v>1.1679571265756976</v>
      </c>
      <c r="F29" s="706">
        <v>130.4990057</v>
      </c>
      <c r="G29" s="707">
        <v>76.124419991666656</v>
      </c>
      <c r="H29" s="707">
        <v>0.66957</v>
      </c>
      <c r="I29" s="707">
        <v>57.76878</v>
      </c>
      <c r="J29" s="707">
        <v>-18.355639991666656</v>
      </c>
      <c r="K29" s="709">
        <v>0.44267601649626975</v>
      </c>
      <c r="L29" s="270"/>
      <c r="M29" s="705" t="str">
        <f t="shared" si="0"/>
        <v/>
      </c>
    </row>
    <row r="30" spans="1:13" ht="14.45" customHeight="1" x14ac:dyDescent="0.2">
      <c r="A30" s="710" t="s">
        <v>354</v>
      </c>
      <c r="B30" s="706">
        <v>9.4790159999999997</v>
      </c>
      <c r="C30" s="707">
        <v>11.060129999999999</v>
      </c>
      <c r="D30" s="707">
        <v>1.5811139999999995</v>
      </c>
      <c r="E30" s="708">
        <v>1.1668014907876514</v>
      </c>
      <c r="F30" s="706">
        <v>11.680318400000001</v>
      </c>
      <c r="G30" s="707">
        <v>6.8135190666666672</v>
      </c>
      <c r="H30" s="707">
        <v>0</v>
      </c>
      <c r="I30" s="707">
        <v>5.0980600000000003</v>
      </c>
      <c r="J30" s="707">
        <v>-1.7154590666666669</v>
      </c>
      <c r="K30" s="709">
        <v>0.43646584154760709</v>
      </c>
      <c r="L30" s="270"/>
      <c r="M30" s="705" t="str">
        <f t="shared" si="0"/>
        <v/>
      </c>
    </row>
    <row r="31" spans="1:13" ht="14.45" customHeight="1" x14ac:dyDescent="0.2">
      <c r="A31" s="710" t="s">
        <v>355</v>
      </c>
      <c r="B31" s="706">
        <v>251.22767300000001</v>
      </c>
      <c r="C31" s="707">
        <v>231.02204</v>
      </c>
      <c r="D31" s="707">
        <v>-20.205633000000006</v>
      </c>
      <c r="E31" s="708">
        <v>0.91957242305866516</v>
      </c>
      <c r="F31" s="706">
        <v>222.9516027</v>
      </c>
      <c r="G31" s="707">
        <v>130.05510157500001</v>
      </c>
      <c r="H31" s="707">
        <v>28.474610000000002</v>
      </c>
      <c r="I31" s="707">
        <v>141.80701000000002</v>
      </c>
      <c r="J31" s="707">
        <v>11.751908425000011</v>
      </c>
      <c r="K31" s="709">
        <v>0.63604391393774007</v>
      </c>
      <c r="L31" s="270"/>
      <c r="M31" s="705" t="str">
        <f t="shared" si="0"/>
        <v>X</v>
      </c>
    </row>
    <row r="32" spans="1:13" ht="14.45" customHeight="1" x14ac:dyDescent="0.2">
      <c r="A32" s="710" t="s">
        <v>356</v>
      </c>
      <c r="B32" s="706">
        <v>0</v>
      </c>
      <c r="C32" s="707">
        <v>5.5267799999999996</v>
      </c>
      <c r="D32" s="707">
        <v>5.5267799999999996</v>
      </c>
      <c r="E32" s="708">
        <v>0</v>
      </c>
      <c r="F32" s="706">
        <v>0</v>
      </c>
      <c r="G32" s="707">
        <v>0</v>
      </c>
      <c r="H32" s="707">
        <v>0</v>
      </c>
      <c r="I32" s="707">
        <v>2.42</v>
      </c>
      <c r="J32" s="707">
        <v>2.42</v>
      </c>
      <c r="K32" s="709">
        <v>0</v>
      </c>
      <c r="L32" s="270"/>
      <c r="M32" s="705" t="str">
        <f t="shared" si="0"/>
        <v/>
      </c>
    </row>
    <row r="33" spans="1:13" ht="14.45" customHeight="1" x14ac:dyDescent="0.2">
      <c r="A33" s="710" t="s">
        <v>357</v>
      </c>
      <c r="B33" s="706">
        <v>10</v>
      </c>
      <c r="C33" s="707">
        <v>8.2832099999999986</v>
      </c>
      <c r="D33" s="707">
        <v>-1.7167900000000014</v>
      </c>
      <c r="E33" s="708">
        <v>0.82832099999999986</v>
      </c>
      <c r="F33" s="706">
        <v>9.9999999000000006</v>
      </c>
      <c r="G33" s="707">
        <v>5.8333332750000002</v>
      </c>
      <c r="H33" s="707">
        <v>1.4087000000000001</v>
      </c>
      <c r="I33" s="707">
        <v>5.99505</v>
      </c>
      <c r="J33" s="707">
        <v>0.16171672499999978</v>
      </c>
      <c r="K33" s="709">
        <v>0.59950500599505008</v>
      </c>
      <c r="L33" s="270"/>
      <c r="M33" s="705" t="str">
        <f t="shared" si="0"/>
        <v/>
      </c>
    </row>
    <row r="34" spans="1:13" ht="14.45" customHeight="1" x14ac:dyDescent="0.2">
      <c r="A34" s="710" t="s">
        <v>358</v>
      </c>
      <c r="B34" s="706">
        <v>44.999999000000003</v>
      </c>
      <c r="C34" s="707">
        <v>34.599930000000001</v>
      </c>
      <c r="D34" s="707">
        <v>-10.400069000000002</v>
      </c>
      <c r="E34" s="708">
        <v>0.7688873504197189</v>
      </c>
      <c r="F34" s="706">
        <v>42.000000099999994</v>
      </c>
      <c r="G34" s="707">
        <v>24.500000058333328</v>
      </c>
      <c r="H34" s="707">
        <v>11.051870000000001</v>
      </c>
      <c r="I34" s="707">
        <v>45.477260000000001</v>
      </c>
      <c r="J34" s="707">
        <v>20.977259941666674</v>
      </c>
      <c r="K34" s="709">
        <v>1.082791902183829</v>
      </c>
      <c r="L34" s="270"/>
      <c r="M34" s="705" t="str">
        <f t="shared" si="0"/>
        <v/>
      </c>
    </row>
    <row r="35" spans="1:13" ht="14.45" customHeight="1" x14ac:dyDescent="0.2">
      <c r="A35" s="710" t="s">
        <v>359</v>
      </c>
      <c r="B35" s="706">
        <v>35.000004999999994</v>
      </c>
      <c r="C35" s="707">
        <v>37.804250000000003</v>
      </c>
      <c r="D35" s="707">
        <v>2.8042450000000088</v>
      </c>
      <c r="E35" s="708">
        <v>1.0801212742683897</v>
      </c>
      <c r="F35" s="706">
        <v>39.000000299999996</v>
      </c>
      <c r="G35" s="707">
        <v>22.750000175</v>
      </c>
      <c r="H35" s="707">
        <v>3.8370600000000001</v>
      </c>
      <c r="I35" s="707">
        <v>23.936880000000002</v>
      </c>
      <c r="J35" s="707">
        <v>1.1868798250000019</v>
      </c>
      <c r="K35" s="709">
        <v>0.61376614912487593</v>
      </c>
      <c r="L35" s="270"/>
      <c r="M35" s="705" t="str">
        <f t="shared" si="0"/>
        <v/>
      </c>
    </row>
    <row r="36" spans="1:13" ht="14.45" customHeight="1" x14ac:dyDescent="0.2">
      <c r="A36" s="710" t="s">
        <v>360</v>
      </c>
      <c r="B36" s="706">
        <v>5.5478339999999999</v>
      </c>
      <c r="C36" s="707">
        <v>21.617360000000001</v>
      </c>
      <c r="D36" s="707">
        <v>16.069526000000003</v>
      </c>
      <c r="E36" s="708">
        <v>3.8965405237431403</v>
      </c>
      <c r="F36" s="706">
        <v>19.3501683</v>
      </c>
      <c r="G36" s="707">
        <v>11.287598175000001</v>
      </c>
      <c r="H36" s="707">
        <v>0.27200000000000002</v>
      </c>
      <c r="I36" s="707">
        <v>5.6390000000000002</v>
      </c>
      <c r="J36" s="707">
        <v>-5.6485981750000009</v>
      </c>
      <c r="K36" s="709">
        <v>0.29141865396591926</v>
      </c>
      <c r="L36" s="270"/>
      <c r="M36" s="705" t="str">
        <f t="shared" si="0"/>
        <v/>
      </c>
    </row>
    <row r="37" spans="1:13" ht="14.45" customHeight="1" x14ac:dyDescent="0.2">
      <c r="A37" s="710" t="s">
        <v>361</v>
      </c>
      <c r="B37" s="706">
        <v>0</v>
      </c>
      <c r="C37" s="707">
        <v>0</v>
      </c>
      <c r="D37" s="707">
        <v>0</v>
      </c>
      <c r="E37" s="708">
        <v>0</v>
      </c>
      <c r="F37" s="706">
        <v>0</v>
      </c>
      <c r="G37" s="707">
        <v>0</v>
      </c>
      <c r="H37" s="707">
        <v>0</v>
      </c>
      <c r="I37" s="707">
        <v>0.10914</v>
      </c>
      <c r="J37" s="707">
        <v>0.10914</v>
      </c>
      <c r="K37" s="709">
        <v>0</v>
      </c>
      <c r="L37" s="270"/>
      <c r="M37" s="705" t="str">
        <f t="shared" si="0"/>
        <v/>
      </c>
    </row>
    <row r="38" spans="1:13" ht="14.45" customHeight="1" x14ac:dyDescent="0.2">
      <c r="A38" s="710" t="s">
        <v>362</v>
      </c>
      <c r="B38" s="706">
        <v>0</v>
      </c>
      <c r="C38" s="707">
        <v>1.7605500000000001</v>
      </c>
      <c r="D38" s="707">
        <v>1.7605500000000001</v>
      </c>
      <c r="E38" s="708">
        <v>0</v>
      </c>
      <c r="F38" s="706">
        <v>0</v>
      </c>
      <c r="G38" s="707">
        <v>0</v>
      </c>
      <c r="H38" s="707">
        <v>0</v>
      </c>
      <c r="I38" s="707">
        <v>0.23474</v>
      </c>
      <c r="J38" s="707">
        <v>0.23474</v>
      </c>
      <c r="K38" s="709">
        <v>0</v>
      </c>
      <c r="L38" s="270"/>
      <c r="M38" s="705" t="str">
        <f t="shared" si="0"/>
        <v/>
      </c>
    </row>
    <row r="39" spans="1:13" ht="14.45" customHeight="1" x14ac:dyDescent="0.2">
      <c r="A39" s="710" t="s">
        <v>363</v>
      </c>
      <c r="B39" s="706">
        <v>0</v>
      </c>
      <c r="C39" s="707">
        <v>0.99836000000000003</v>
      </c>
      <c r="D39" s="707">
        <v>0.99836000000000003</v>
      </c>
      <c r="E39" s="708">
        <v>0</v>
      </c>
      <c r="F39" s="706">
        <v>0</v>
      </c>
      <c r="G39" s="707">
        <v>0</v>
      </c>
      <c r="H39" s="707">
        <v>0</v>
      </c>
      <c r="I39" s="707">
        <v>0.27227999999999997</v>
      </c>
      <c r="J39" s="707">
        <v>0.27227999999999997</v>
      </c>
      <c r="K39" s="709">
        <v>0</v>
      </c>
      <c r="L39" s="270"/>
      <c r="M39" s="705" t="str">
        <f t="shared" si="0"/>
        <v/>
      </c>
    </row>
    <row r="40" spans="1:13" ht="14.45" customHeight="1" x14ac:dyDescent="0.2">
      <c r="A40" s="710" t="s">
        <v>364</v>
      </c>
      <c r="B40" s="706">
        <v>90.679835000000011</v>
      </c>
      <c r="C40" s="707">
        <v>51.81353</v>
      </c>
      <c r="D40" s="707">
        <v>-38.866305000000011</v>
      </c>
      <c r="E40" s="708">
        <v>0.57138976929104468</v>
      </c>
      <c r="F40" s="706">
        <v>48.601434099999999</v>
      </c>
      <c r="G40" s="707">
        <v>28.350836558333334</v>
      </c>
      <c r="H40" s="707">
        <v>7.0921000000000003</v>
      </c>
      <c r="I40" s="707">
        <v>21.55481</v>
      </c>
      <c r="J40" s="707">
        <v>-6.7960265583333346</v>
      </c>
      <c r="K40" s="709">
        <v>0.44350152210837746</v>
      </c>
      <c r="L40" s="270"/>
      <c r="M40" s="705" t="str">
        <f t="shared" si="0"/>
        <v/>
      </c>
    </row>
    <row r="41" spans="1:13" ht="14.45" customHeight="1" x14ac:dyDescent="0.2">
      <c r="A41" s="710" t="s">
        <v>365</v>
      </c>
      <c r="B41" s="706">
        <v>0</v>
      </c>
      <c r="C41" s="707">
        <v>6.3677999999999999</v>
      </c>
      <c r="D41" s="707">
        <v>6.3677999999999999</v>
      </c>
      <c r="E41" s="708">
        <v>0</v>
      </c>
      <c r="F41" s="706">
        <v>0</v>
      </c>
      <c r="G41" s="707">
        <v>0</v>
      </c>
      <c r="H41" s="707">
        <v>0</v>
      </c>
      <c r="I41" s="707">
        <v>2.6619999999999999</v>
      </c>
      <c r="J41" s="707">
        <v>2.6619999999999999</v>
      </c>
      <c r="K41" s="709">
        <v>0</v>
      </c>
      <c r="L41" s="270"/>
      <c r="M41" s="705" t="str">
        <f t="shared" si="0"/>
        <v/>
      </c>
    </row>
    <row r="42" spans="1:13" ht="14.45" customHeight="1" x14ac:dyDescent="0.2">
      <c r="A42" s="710" t="s">
        <v>366</v>
      </c>
      <c r="B42" s="706">
        <v>65</v>
      </c>
      <c r="C42" s="707">
        <v>62.250269999999993</v>
      </c>
      <c r="D42" s="707">
        <v>-2.7497300000000067</v>
      </c>
      <c r="E42" s="708">
        <v>0.95769646153846144</v>
      </c>
      <c r="F42" s="706">
        <v>64</v>
      </c>
      <c r="G42" s="707">
        <v>37.333333333333329</v>
      </c>
      <c r="H42" s="707">
        <v>4.8128799999999998</v>
      </c>
      <c r="I42" s="707">
        <v>33.505849999999995</v>
      </c>
      <c r="J42" s="707">
        <v>-3.8274833333333333</v>
      </c>
      <c r="K42" s="709">
        <v>0.52352890624999993</v>
      </c>
      <c r="L42" s="270"/>
      <c r="M42" s="705" t="str">
        <f t="shared" si="0"/>
        <v/>
      </c>
    </row>
    <row r="43" spans="1:13" ht="14.45" customHeight="1" x14ac:dyDescent="0.2">
      <c r="A43" s="710" t="s">
        <v>367</v>
      </c>
      <c r="B43" s="706">
        <v>15.530752</v>
      </c>
      <c r="C43" s="707">
        <v>16.679080000000003</v>
      </c>
      <c r="D43" s="707">
        <v>1.1483280000000029</v>
      </c>
      <c r="E43" s="708">
        <v>1.0739389824781185</v>
      </c>
      <c r="F43" s="706">
        <v>7.6929634999999994</v>
      </c>
      <c r="G43" s="707">
        <v>4.4875620416666662</v>
      </c>
      <c r="H43" s="707">
        <v>9.8554500000000012</v>
      </c>
      <c r="I43" s="707">
        <v>601.20791000000008</v>
      </c>
      <c r="J43" s="707">
        <v>596.72034795833338</v>
      </c>
      <c r="K43" s="709">
        <v>78.150365590581586</v>
      </c>
      <c r="L43" s="270"/>
      <c r="M43" s="705" t="str">
        <f t="shared" si="0"/>
        <v>X</v>
      </c>
    </row>
    <row r="44" spans="1:13" ht="14.45" customHeight="1" x14ac:dyDescent="0.2">
      <c r="A44" s="710" t="s">
        <v>368</v>
      </c>
      <c r="B44" s="706">
        <v>3.766035</v>
      </c>
      <c r="C44" s="707">
        <v>13.55607</v>
      </c>
      <c r="D44" s="707">
        <v>9.7900349999999996</v>
      </c>
      <c r="E44" s="708">
        <v>3.5995602802416866</v>
      </c>
      <c r="F44" s="706">
        <v>1.2245051</v>
      </c>
      <c r="G44" s="707">
        <v>0.71429464166666667</v>
      </c>
      <c r="H44" s="707">
        <v>0</v>
      </c>
      <c r="I44" s="707">
        <v>0</v>
      </c>
      <c r="J44" s="707">
        <v>-0.71429464166666667</v>
      </c>
      <c r="K44" s="709">
        <v>0</v>
      </c>
      <c r="L44" s="270"/>
      <c r="M44" s="705" t="str">
        <f t="shared" si="0"/>
        <v/>
      </c>
    </row>
    <row r="45" spans="1:13" ht="14.45" customHeight="1" x14ac:dyDescent="0.2">
      <c r="A45" s="710" t="s">
        <v>369</v>
      </c>
      <c r="B45" s="706">
        <v>1.29227</v>
      </c>
      <c r="C45" s="707">
        <v>1.4590000000000001</v>
      </c>
      <c r="D45" s="707">
        <v>0.16673000000000004</v>
      </c>
      <c r="E45" s="708">
        <v>1.1290210250179917</v>
      </c>
      <c r="F45" s="706">
        <v>1.4684584000000001</v>
      </c>
      <c r="G45" s="707">
        <v>0.85660073333333342</v>
      </c>
      <c r="H45" s="707">
        <v>9.5589999999999993</v>
      </c>
      <c r="I45" s="707">
        <v>599.55016000000001</v>
      </c>
      <c r="J45" s="707">
        <v>598.69355926666663</v>
      </c>
      <c r="K45" s="709">
        <v>408.28542367969021</v>
      </c>
      <c r="L45" s="270"/>
      <c r="M45" s="705" t="str">
        <f t="shared" si="0"/>
        <v/>
      </c>
    </row>
    <row r="46" spans="1:13" ht="14.45" customHeight="1" x14ac:dyDescent="0.2">
      <c r="A46" s="710" t="s">
        <v>370</v>
      </c>
      <c r="B46" s="706">
        <v>0</v>
      </c>
      <c r="C46" s="707">
        <v>0</v>
      </c>
      <c r="D46" s="707">
        <v>0</v>
      </c>
      <c r="E46" s="708">
        <v>0</v>
      </c>
      <c r="F46" s="706">
        <v>0</v>
      </c>
      <c r="G46" s="707">
        <v>0</v>
      </c>
      <c r="H46" s="707">
        <v>0.29644999999999999</v>
      </c>
      <c r="I46" s="707">
        <v>0.70784999999999998</v>
      </c>
      <c r="J46" s="707">
        <v>0.70784999999999998</v>
      </c>
      <c r="K46" s="709">
        <v>0</v>
      </c>
      <c r="L46" s="270"/>
      <c r="M46" s="705" t="str">
        <f t="shared" si="0"/>
        <v/>
      </c>
    </row>
    <row r="47" spans="1:13" ht="14.45" customHeight="1" x14ac:dyDescent="0.2">
      <c r="A47" s="710" t="s">
        <v>371</v>
      </c>
      <c r="B47" s="706">
        <v>1.685033</v>
      </c>
      <c r="C47" s="707">
        <v>1.66401</v>
      </c>
      <c r="D47" s="707">
        <v>-2.1023000000000014E-2</v>
      </c>
      <c r="E47" s="708">
        <v>0.98752368647973066</v>
      </c>
      <c r="F47" s="706">
        <v>5</v>
      </c>
      <c r="G47" s="707">
        <v>2.916666666666667</v>
      </c>
      <c r="H47" s="707">
        <v>0</v>
      </c>
      <c r="I47" s="707">
        <v>0.94989999999999997</v>
      </c>
      <c r="J47" s="707">
        <v>-1.966766666666667</v>
      </c>
      <c r="K47" s="709">
        <v>0.18997999999999998</v>
      </c>
      <c r="L47" s="270"/>
      <c r="M47" s="705" t="str">
        <f t="shared" si="0"/>
        <v/>
      </c>
    </row>
    <row r="48" spans="1:13" ht="14.45" customHeight="1" x14ac:dyDescent="0.2">
      <c r="A48" s="710" t="s">
        <v>372</v>
      </c>
      <c r="B48" s="706">
        <v>8.7874140000000001</v>
      </c>
      <c r="C48" s="707">
        <v>0</v>
      </c>
      <c r="D48" s="707">
        <v>-8.7874140000000001</v>
      </c>
      <c r="E48" s="708">
        <v>0</v>
      </c>
      <c r="F48" s="706">
        <v>0</v>
      </c>
      <c r="G48" s="707">
        <v>0</v>
      </c>
      <c r="H48" s="707">
        <v>0</v>
      </c>
      <c r="I48" s="707">
        <v>0</v>
      </c>
      <c r="J48" s="707">
        <v>0</v>
      </c>
      <c r="K48" s="709">
        <v>0</v>
      </c>
      <c r="L48" s="270"/>
      <c r="M48" s="705" t="str">
        <f t="shared" si="0"/>
        <v/>
      </c>
    </row>
    <row r="49" spans="1:13" ht="14.45" customHeight="1" x14ac:dyDescent="0.2">
      <c r="A49" s="710" t="s">
        <v>373</v>
      </c>
      <c r="B49" s="706">
        <v>38</v>
      </c>
      <c r="C49" s="707">
        <v>52.104709999999997</v>
      </c>
      <c r="D49" s="707">
        <v>14.104709999999997</v>
      </c>
      <c r="E49" s="708">
        <v>1.3711765789473684</v>
      </c>
      <c r="F49" s="706">
        <v>38.000000200000002</v>
      </c>
      <c r="G49" s="707">
        <v>22.166666783333337</v>
      </c>
      <c r="H49" s="707">
        <v>31.763349999999999</v>
      </c>
      <c r="I49" s="707">
        <v>209.49220000000003</v>
      </c>
      <c r="J49" s="707">
        <v>187.32553321666668</v>
      </c>
      <c r="K49" s="709">
        <v>5.5129526025634075</v>
      </c>
      <c r="L49" s="270"/>
      <c r="M49" s="705" t="str">
        <f t="shared" si="0"/>
        <v>X</v>
      </c>
    </row>
    <row r="50" spans="1:13" ht="14.45" customHeight="1" x14ac:dyDescent="0.2">
      <c r="A50" s="710" t="s">
        <v>374</v>
      </c>
      <c r="B50" s="706">
        <v>0</v>
      </c>
      <c r="C50" s="707">
        <v>14.354200000000001</v>
      </c>
      <c r="D50" s="707">
        <v>14.354200000000001</v>
      </c>
      <c r="E50" s="708">
        <v>0</v>
      </c>
      <c r="F50" s="706">
        <v>0</v>
      </c>
      <c r="G50" s="707">
        <v>0</v>
      </c>
      <c r="H50" s="707">
        <v>0.31218000000000001</v>
      </c>
      <c r="I50" s="707">
        <v>3.5041599999999997</v>
      </c>
      <c r="J50" s="707">
        <v>3.5041599999999997</v>
      </c>
      <c r="K50" s="709">
        <v>0</v>
      </c>
      <c r="L50" s="270"/>
      <c r="M50" s="705" t="str">
        <f t="shared" si="0"/>
        <v/>
      </c>
    </row>
    <row r="51" spans="1:13" ht="14.45" customHeight="1" x14ac:dyDescent="0.2">
      <c r="A51" s="710" t="s">
        <v>375</v>
      </c>
      <c r="B51" s="706">
        <v>0</v>
      </c>
      <c r="C51" s="707">
        <v>0</v>
      </c>
      <c r="D51" s="707">
        <v>0</v>
      </c>
      <c r="E51" s="708">
        <v>0</v>
      </c>
      <c r="F51" s="706">
        <v>0</v>
      </c>
      <c r="G51" s="707">
        <v>0</v>
      </c>
      <c r="H51" s="707">
        <v>0</v>
      </c>
      <c r="I51" s="707">
        <v>0.51900000000000002</v>
      </c>
      <c r="J51" s="707">
        <v>0.51900000000000002</v>
      </c>
      <c r="K51" s="709">
        <v>0</v>
      </c>
      <c r="L51" s="270"/>
      <c r="M51" s="705" t="str">
        <f t="shared" si="0"/>
        <v/>
      </c>
    </row>
    <row r="52" spans="1:13" ht="14.45" customHeight="1" x14ac:dyDescent="0.2">
      <c r="A52" s="710" t="s">
        <v>376</v>
      </c>
      <c r="B52" s="706">
        <v>1</v>
      </c>
      <c r="C52" s="707">
        <v>1.1040399999999999</v>
      </c>
      <c r="D52" s="707">
        <v>0.10403999999999991</v>
      </c>
      <c r="E52" s="708">
        <v>1.1040399999999999</v>
      </c>
      <c r="F52" s="706">
        <v>1.0000001000000001</v>
      </c>
      <c r="G52" s="707">
        <v>0.58333339166666676</v>
      </c>
      <c r="H52" s="707">
        <v>0</v>
      </c>
      <c r="I52" s="707">
        <v>5.00305</v>
      </c>
      <c r="J52" s="707">
        <v>4.4197166083333332</v>
      </c>
      <c r="K52" s="709">
        <v>5.0030494996950496</v>
      </c>
      <c r="L52" s="270"/>
      <c r="M52" s="705" t="str">
        <f t="shared" si="0"/>
        <v/>
      </c>
    </row>
    <row r="53" spans="1:13" ht="14.45" customHeight="1" x14ac:dyDescent="0.2">
      <c r="A53" s="710" t="s">
        <v>377</v>
      </c>
      <c r="B53" s="706">
        <v>37</v>
      </c>
      <c r="C53" s="707">
        <v>36.646470000000001</v>
      </c>
      <c r="D53" s="707">
        <v>-0.35352999999999923</v>
      </c>
      <c r="E53" s="708">
        <v>0.9904451351351351</v>
      </c>
      <c r="F53" s="706">
        <v>37.000000099999994</v>
      </c>
      <c r="G53" s="707">
        <v>21.583333391666663</v>
      </c>
      <c r="H53" s="707">
        <v>2.5558700000000001</v>
      </c>
      <c r="I53" s="707">
        <v>18.322689999999998</v>
      </c>
      <c r="J53" s="707">
        <v>-3.2606433916666653</v>
      </c>
      <c r="K53" s="709">
        <v>0.49520783649943828</v>
      </c>
      <c r="L53" s="270"/>
      <c r="M53" s="705" t="str">
        <f t="shared" si="0"/>
        <v/>
      </c>
    </row>
    <row r="54" spans="1:13" ht="14.45" customHeight="1" x14ac:dyDescent="0.2">
      <c r="A54" s="710" t="s">
        <v>378</v>
      </c>
      <c r="B54" s="706">
        <v>0</v>
      </c>
      <c r="C54" s="707">
        <v>0</v>
      </c>
      <c r="D54" s="707">
        <v>0</v>
      </c>
      <c r="E54" s="708">
        <v>0</v>
      </c>
      <c r="F54" s="706">
        <v>0</v>
      </c>
      <c r="G54" s="707">
        <v>0</v>
      </c>
      <c r="H54" s="707">
        <v>24.393599999999999</v>
      </c>
      <c r="I54" s="707">
        <v>165.74579999999997</v>
      </c>
      <c r="J54" s="707">
        <v>165.74579999999997</v>
      </c>
      <c r="K54" s="709">
        <v>0</v>
      </c>
      <c r="L54" s="270"/>
      <c r="M54" s="705" t="str">
        <f t="shared" si="0"/>
        <v/>
      </c>
    </row>
    <row r="55" spans="1:13" ht="14.45" customHeight="1" x14ac:dyDescent="0.2">
      <c r="A55" s="710" t="s">
        <v>379</v>
      </c>
      <c r="B55" s="706">
        <v>0</v>
      </c>
      <c r="C55" s="707">
        <v>0</v>
      </c>
      <c r="D55" s="707">
        <v>0</v>
      </c>
      <c r="E55" s="708">
        <v>0</v>
      </c>
      <c r="F55" s="706">
        <v>0</v>
      </c>
      <c r="G55" s="707">
        <v>0</v>
      </c>
      <c r="H55" s="707">
        <v>4.5016999999999996</v>
      </c>
      <c r="I55" s="707">
        <v>16.397500000000001</v>
      </c>
      <c r="J55" s="707">
        <v>16.397500000000001</v>
      </c>
      <c r="K55" s="709">
        <v>0</v>
      </c>
      <c r="L55" s="270"/>
      <c r="M55" s="705" t="str">
        <f t="shared" si="0"/>
        <v/>
      </c>
    </row>
    <row r="56" spans="1:13" ht="14.45" customHeight="1" x14ac:dyDescent="0.2">
      <c r="A56" s="710" t="s">
        <v>380</v>
      </c>
      <c r="B56" s="706">
        <v>0</v>
      </c>
      <c r="C56" s="707">
        <v>0.26400000000000001</v>
      </c>
      <c r="D56" s="707">
        <v>0.26400000000000001</v>
      </c>
      <c r="E56" s="708">
        <v>0</v>
      </c>
      <c r="F56" s="706">
        <v>0</v>
      </c>
      <c r="G56" s="707">
        <v>0</v>
      </c>
      <c r="H56" s="707">
        <v>0</v>
      </c>
      <c r="I56" s="707">
        <v>0.26400000000000001</v>
      </c>
      <c r="J56" s="707">
        <v>0.26400000000000001</v>
      </c>
      <c r="K56" s="709">
        <v>0</v>
      </c>
      <c r="L56" s="270"/>
      <c r="M56" s="705" t="str">
        <f t="shared" si="0"/>
        <v>X</v>
      </c>
    </row>
    <row r="57" spans="1:13" ht="14.45" customHeight="1" x14ac:dyDescent="0.2">
      <c r="A57" s="710" t="s">
        <v>381</v>
      </c>
      <c r="B57" s="706">
        <v>0</v>
      </c>
      <c r="C57" s="707">
        <v>0.26400000000000001</v>
      </c>
      <c r="D57" s="707">
        <v>0.26400000000000001</v>
      </c>
      <c r="E57" s="708">
        <v>0</v>
      </c>
      <c r="F57" s="706">
        <v>0</v>
      </c>
      <c r="G57" s="707">
        <v>0</v>
      </c>
      <c r="H57" s="707">
        <v>0</v>
      </c>
      <c r="I57" s="707">
        <v>0.26400000000000001</v>
      </c>
      <c r="J57" s="707">
        <v>0.26400000000000001</v>
      </c>
      <c r="K57" s="709">
        <v>0</v>
      </c>
      <c r="L57" s="270"/>
      <c r="M57" s="705" t="str">
        <f t="shared" si="0"/>
        <v/>
      </c>
    </row>
    <row r="58" spans="1:13" ht="14.45" customHeight="1" x14ac:dyDescent="0.2">
      <c r="A58" s="710" t="s">
        <v>382</v>
      </c>
      <c r="B58" s="706">
        <v>2402.7935699999998</v>
      </c>
      <c r="C58" s="707">
        <v>2393.1469999999999</v>
      </c>
      <c r="D58" s="707">
        <v>-9.6465699999998833</v>
      </c>
      <c r="E58" s="708">
        <v>0.99598526893011463</v>
      </c>
      <c r="F58" s="706">
        <v>2360.9609356999999</v>
      </c>
      <c r="G58" s="707">
        <v>1377.2272124916665</v>
      </c>
      <c r="H58" s="707">
        <v>134.90199999999999</v>
      </c>
      <c r="I58" s="707">
        <v>1355.8689999999999</v>
      </c>
      <c r="J58" s="707">
        <v>-21.358212491666563</v>
      </c>
      <c r="K58" s="709">
        <v>0.57428692677543147</v>
      </c>
      <c r="L58" s="270"/>
      <c r="M58" s="705" t="str">
        <f t="shared" si="0"/>
        <v/>
      </c>
    </row>
    <row r="59" spans="1:13" ht="14.45" customHeight="1" x14ac:dyDescent="0.2">
      <c r="A59" s="710" t="s">
        <v>383</v>
      </c>
      <c r="B59" s="706">
        <v>2402.7935699999998</v>
      </c>
      <c r="C59" s="707">
        <v>2393.1469999999999</v>
      </c>
      <c r="D59" s="707">
        <v>-9.6465699999998833</v>
      </c>
      <c r="E59" s="708">
        <v>0.99598526893011463</v>
      </c>
      <c r="F59" s="706">
        <v>2360.9609356999999</v>
      </c>
      <c r="G59" s="707">
        <v>1377.2272124916665</v>
      </c>
      <c r="H59" s="707">
        <v>134.90199999999999</v>
      </c>
      <c r="I59" s="707">
        <v>1355.8689999999999</v>
      </c>
      <c r="J59" s="707">
        <v>-21.358212491666563</v>
      </c>
      <c r="K59" s="709">
        <v>0.57428692677543147</v>
      </c>
      <c r="L59" s="270"/>
      <c r="M59" s="705" t="str">
        <f t="shared" si="0"/>
        <v>X</v>
      </c>
    </row>
    <row r="60" spans="1:13" ht="14.45" customHeight="1" x14ac:dyDescent="0.2">
      <c r="A60" s="710" t="s">
        <v>384</v>
      </c>
      <c r="B60" s="706">
        <v>799.56787300000008</v>
      </c>
      <c r="C60" s="707">
        <v>850.39800000000002</v>
      </c>
      <c r="D60" s="707">
        <v>50.830126999999948</v>
      </c>
      <c r="E60" s="708">
        <v>1.0635719977208238</v>
      </c>
      <c r="F60" s="706">
        <v>773.84042949999991</v>
      </c>
      <c r="G60" s="707">
        <v>451.40691720833331</v>
      </c>
      <c r="H60" s="707">
        <v>65.625</v>
      </c>
      <c r="I60" s="707">
        <v>431.04199999999997</v>
      </c>
      <c r="J60" s="707">
        <v>-20.364917208333338</v>
      </c>
      <c r="K60" s="709">
        <v>0.5570166452514097</v>
      </c>
      <c r="L60" s="270"/>
      <c r="M60" s="705" t="str">
        <f t="shared" si="0"/>
        <v/>
      </c>
    </row>
    <row r="61" spans="1:13" ht="14.45" customHeight="1" x14ac:dyDescent="0.2">
      <c r="A61" s="710" t="s">
        <v>385</v>
      </c>
      <c r="B61" s="706">
        <v>258.34932600000002</v>
      </c>
      <c r="C61" s="707">
        <v>247.87799999999999</v>
      </c>
      <c r="D61" s="707">
        <v>-10.471326000000033</v>
      </c>
      <c r="E61" s="708">
        <v>0.95946834403585779</v>
      </c>
      <c r="F61" s="706">
        <v>269.9119298</v>
      </c>
      <c r="G61" s="707">
        <v>157.44862571666667</v>
      </c>
      <c r="H61" s="707">
        <v>21.096</v>
      </c>
      <c r="I61" s="707">
        <v>146.36799999999999</v>
      </c>
      <c r="J61" s="707">
        <v>-11.080625716666674</v>
      </c>
      <c r="K61" s="709">
        <v>0.54228058799941192</v>
      </c>
      <c r="L61" s="270"/>
      <c r="M61" s="705" t="str">
        <f t="shared" si="0"/>
        <v/>
      </c>
    </row>
    <row r="62" spans="1:13" ht="14.45" customHeight="1" x14ac:dyDescent="0.2">
      <c r="A62" s="710" t="s">
        <v>386</v>
      </c>
      <c r="B62" s="706">
        <v>1344.8763710000001</v>
      </c>
      <c r="C62" s="707">
        <v>1294.8710000000001</v>
      </c>
      <c r="D62" s="707">
        <v>-50.005370999999968</v>
      </c>
      <c r="E62" s="708">
        <v>0.96281786781426026</v>
      </c>
      <c r="F62" s="706">
        <v>1317.2085763999999</v>
      </c>
      <c r="G62" s="707">
        <v>768.37166956666658</v>
      </c>
      <c r="H62" s="707">
        <v>48.180999999999997</v>
      </c>
      <c r="I62" s="707">
        <v>778.45899999999995</v>
      </c>
      <c r="J62" s="707">
        <v>10.087330433333364</v>
      </c>
      <c r="K62" s="709">
        <v>0.59099144505084322</v>
      </c>
      <c r="L62" s="270"/>
      <c r="M62" s="705" t="str">
        <f t="shared" si="0"/>
        <v/>
      </c>
    </row>
    <row r="63" spans="1:13" ht="14.45" customHeight="1" x14ac:dyDescent="0.2">
      <c r="A63" s="710" t="s">
        <v>387</v>
      </c>
      <c r="B63" s="706">
        <v>7347.5317480000103</v>
      </c>
      <c r="C63" s="707">
        <v>7165.1774400000004</v>
      </c>
      <c r="D63" s="707">
        <v>-182.35430800000995</v>
      </c>
      <c r="E63" s="708">
        <v>0.97518155562245146</v>
      </c>
      <c r="F63" s="706">
        <v>5622.0887851999996</v>
      </c>
      <c r="G63" s="707">
        <v>3279.5517913666667</v>
      </c>
      <c r="H63" s="707">
        <v>152.99513000000002</v>
      </c>
      <c r="I63" s="707">
        <v>3912.05672</v>
      </c>
      <c r="J63" s="707">
        <v>632.50492863333329</v>
      </c>
      <c r="K63" s="709">
        <v>0.69583688011089151</v>
      </c>
      <c r="L63" s="270"/>
      <c r="M63" s="705" t="str">
        <f t="shared" si="0"/>
        <v/>
      </c>
    </row>
    <row r="64" spans="1:13" ht="14.45" customHeight="1" x14ac:dyDescent="0.2">
      <c r="A64" s="710" t="s">
        <v>388</v>
      </c>
      <c r="B64" s="706">
        <v>503.00481300000001</v>
      </c>
      <c r="C64" s="707">
        <v>320.30265000000003</v>
      </c>
      <c r="D64" s="707">
        <v>-182.70216299999998</v>
      </c>
      <c r="E64" s="708">
        <v>0.6367784993739215</v>
      </c>
      <c r="F64" s="706">
        <v>442.38001350000002</v>
      </c>
      <c r="G64" s="707">
        <v>258.055007875</v>
      </c>
      <c r="H64" s="707">
        <v>5.44285</v>
      </c>
      <c r="I64" s="707">
        <v>308.85496000000001</v>
      </c>
      <c r="J64" s="707">
        <v>50.799952125000004</v>
      </c>
      <c r="K64" s="709">
        <v>0.69816662275588992</v>
      </c>
      <c r="L64" s="270"/>
      <c r="M64" s="705" t="str">
        <f t="shared" si="0"/>
        <v/>
      </c>
    </row>
    <row r="65" spans="1:13" ht="14.45" customHeight="1" x14ac:dyDescent="0.2">
      <c r="A65" s="710" t="s">
        <v>389</v>
      </c>
      <c r="B65" s="706">
        <v>503.00481300000001</v>
      </c>
      <c r="C65" s="707">
        <v>320.30265000000003</v>
      </c>
      <c r="D65" s="707">
        <v>-182.70216299999998</v>
      </c>
      <c r="E65" s="708">
        <v>0.6367784993739215</v>
      </c>
      <c r="F65" s="706">
        <v>442.38001350000002</v>
      </c>
      <c r="G65" s="707">
        <v>258.055007875</v>
      </c>
      <c r="H65" s="707">
        <v>5.44285</v>
      </c>
      <c r="I65" s="707">
        <v>308.85496000000001</v>
      </c>
      <c r="J65" s="707">
        <v>50.799952125000004</v>
      </c>
      <c r="K65" s="709">
        <v>0.69816662275588992</v>
      </c>
      <c r="L65" s="270"/>
      <c r="M65" s="705" t="str">
        <f t="shared" si="0"/>
        <v>X</v>
      </c>
    </row>
    <row r="66" spans="1:13" ht="14.45" customHeight="1" x14ac:dyDescent="0.2">
      <c r="A66" s="710" t="s">
        <v>390</v>
      </c>
      <c r="B66" s="706">
        <v>237.55135000000001</v>
      </c>
      <c r="C66" s="707">
        <v>170.9836</v>
      </c>
      <c r="D66" s="707">
        <v>-66.567750000000018</v>
      </c>
      <c r="E66" s="708">
        <v>0.71977532436671054</v>
      </c>
      <c r="F66" s="706">
        <v>175.04799869999999</v>
      </c>
      <c r="G66" s="707">
        <v>102.11133257500001</v>
      </c>
      <c r="H66" s="707">
        <v>2.2989999999999999</v>
      </c>
      <c r="I66" s="707">
        <v>265.47399999999999</v>
      </c>
      <c r="J66" s="707">
        <v>163.36266742499998</v>
      </c>
      <c r="K66" s="709">
        <v>1.5165783212121922</v>
      </c>
      <c r="L66" s="270"/>
      <c r="M66" s="705" t="str">
        <f t="shared" si="0"/>
        <v/>
      </c>
    </row>
    <row r="67" spans="1:13" ht="14.45" customHeight="1" x14ac:dyDescent="0.2">
      <c r="A67" s="710" t="s">
        <v>391</v>
      </c>
      <c r="B67" s="706">
        <v>8.6980130000000013</v>
      </c>
      <c r="C67" s="707">
        <v>0</v>
      </c>
      <c r="D67" s="707">
        <v>-8.6980130000000013</v>
      </c>
      <c r="E67" s="708">
        <v>0</v>
      </c>
      <c r="F67" s="706">
        <v>0</v>
      </c>
      <c r="G67" s="707">
        <v>0</v>
      </c>
      <c r="H67" s="707">
        <v>0</v>
      </c>
      <c r="I67" s="707">
        <v>0</v>
      </c>
      <c r="J67" s="707">
        <v>0</v>
      </c>
      <c r="K67" s="709">
        <v>0</v>
      </c>
      <c r="L67" s="270"/>
      <c r="M67" s="705" t="str">
        <f t="shared" si="0"/>
        <v/>
      </c>
    </row>
    <row r="68" spans="1:13" ht="14.45" customHeight="1" x14ac:dyDescent="0.2">
      <c r="A68" s="710" t="s">
        <v>392</v>
      </c>
      <c r="B68" s="706">
        <v>2.26973</v>
      </c>
      <c r="C68" s="707">
        <v>94.585419999999999</v>
      </c>
      <c r="D68" s="707">
        <v>92.315690000000004</v>
      </c>
      <c r="E68" s="708">
        <v>41.672542549113771</v>
      </c>
      <c r="F68" s="706">
        <v>4.0377345</v>
      </c>
      <c r="G68" s="707">
        <v>2.3553451249999999</v>
      </c>
      <c r="H68" s="707">
        <v>0</v>
      </c>
      <c r="I68" s="707">
        <v>0.26900000000000002</v>
      </c>
      <c r="J68" s="707">
        <v>-2.0863451249999998</v>
      </c>
      <c r="K68" s="709">
        <v>6.662151758616125E-2</v>
      </c>
      <c r="L68" s="270"/>
      <c r="M68" s="705" t="str">
        <f t="shared" si="0"/>
        <v/>
      </c>
    </row>
    <row r="69" spans="1:13" ht="14.45" customHeight="1" x14ac:dyDescent="0.2">
      <c r="A69" s="710" t="s">
        <v>393</v>
      </c>
      <c r="B69" s="706">
        <v>170.47526099999999</v>
      </c>
      <c r="C69" s="707">
        <v>12.13691</v>
      </c>
      <c r="D69" s="707">
        <v>-158.33835099999999</v>
      </c>
      <c r="E69" s="708">
        <v>7.1194552973876959E-2</v>
      </c>
      <c r="F69" s="706">
        <v>160</v>
      </c>
      <c r="G69" s="707">
        <v>93.333333333333343</v>
      </c>
      <c r="H69" s="707">
        <v>1.2463</v>
      </c>
      <c r="I69" s="707">
        <v>11.550660000000001</v>
      </c>
      <c r="J69" s="707">
        <v>-81.782673333333349</v>
      </c>
      <c r="K69" s="709">
        <v>7.2191625000000009E-2</v>
      </c>
      <c r="L69" s="270"/>
      <c r="M69" s="705" t="str">
        <f t="shared" si="0"/>
        <v/>
      </c>
    </row>
    <row r="70" spans="1:13" ht="14.45" customHeight="1" x14ac:dyDescent="0.2">
      <c r="A70" s="710" t="s">
        <v>394</v>
      </c>
      <c r="B70" s="706">
        <v>36.836779999999997</v>
      </c>
      <c r="C70" s="707">
        <v>39.735720000000001</v>
      </c>
      <c r="D70" s="707">
        <v>2.8989400000000032</v>
      </c>
      <c r="E70" s="708">
        <v>1.0786968893589506</v>
      </c>
      <c r="F70" s="706">
        <v>35.412924500000003</v>
      </c>
      <c r="G70" s="707">
        <v>20.657539291666666</v>
      </c>
      <c r="H70" s="707">
        <v>1.8975499999999998</v>
      </c>
      <c r="I70" s="707">
        <v>16.546410000000002</v>
      </c>
      <c r="J70" s="707">
        <v>-4.1111292916666642</v>
      </c>
      <c r="K70" s="709">
        <v>0.46724212229351464</v>
      </c>
      <c r="L70" s="270"/>
      <c r="M70" s="705" t="str">
        <f t="shared" ref="M70:M133" si="1">IF(A70="HV","HV",IF(OR(LEFT(A70,16)="               5",LEFT(A70,16)="               6",LEFT(A70,16)="               7",LEFT(A70,16)="               8"),"X",""))</f>
        <v/>
      </c>
    </row>
    <row r="71" spans="1:13" ht="14.45" customHeight="1" x14ac:dyDescent="0.2">
      <c r="A71" s="710" t="s">
        <v>395</v>
      </c>
      <c r="B71" s="706">
        <v>0</v>
      </c>
      <c r="C71" s="707">
        <v>1.331</v>
      </c>
      <c r="D71" s="707">
        <v>1.331</v>
      </c>
      <c r="E71" s="708">
        <v>0</v>
      </c>
      <c r="F71" s="706">
        <v>7.8813558000000006</v>
      </c>
      <c r="G71" s="707">
        <v>4.5974575500000006</v>
      </c>
      <c r="H71" s="707">
        <v>0</v>
      </c>
      <c r="I71" s="707">
        <v>0</v>
      </c>
      <c r="J71" s="707">
        <v>-4.5974575500000006</v>
      </c>
      <c r="K71" s="709">
        <v>0</v>
      </c>
      <c r="L71" s="270"/>
      <c r="M71" s="705" t="str">
        <f t="shared" si="1"/>
        <v/>
      </c>
    </row>
    <row r="72" spans="1:13" ht="14.45" customHeight="1" x14ac:dyDescent="0.2">
      <c r="A72" s="710" t="s">
        <v>396</v>
      </c>
      <c r="B72" s="706">
        <v>2.4807250000000001</v>
      </c>
      <c r="C72" s="707">
        <v>0</v>
      </c>
      <c r="D72" s="707">
        <v>-2.4807250000000001</v>
      </c>
      <c r="E72" s="708">
        <v>0</v>
      </c>
      <c r="F72" s="706">
        <v>0</v>
      </c>
      <c r="G72" s="707">
        <v>0</v>
      </c>
      <c r="H72" s="707">
        <v>0</v>
      </c>
      <c r="I72" s="707">
        <v>0</v>
      </c>
      <c r="J72" s="707">
        <v>0</v>
      </c>
      <c r="K72" s="709">
        <v>0</v>
      </c>
      <c r="L72" s="270"/>
      <c r="M72" s="705" t="str">
        <f t="shared" si="1"/>
        <v/>
      </c>
    </row>
    <row r="73" spans="1:13" ht="14.45" customHeight="1" x14ac:dyDescent="0.2">
      <c r="A73" s="710" t="s">
        <v>397</v>
      </c>
      <c r="B73" s="706">
        <v>33.747741000000005</v>
      </c>
      <c r="C73" s="707">
        <v>1.53</v>
      </c>
      <c r="D73" s="707">
        <v>-32.217741000000004</v>
      </c>
      <c r="E73" s="708">
        <v>4.5336367847554591E-2</v>
      </c>
      <c r="F73" s="706">
        <v>60</v>
      </c>
      <c r="G73" s="707">
        <v>35</v>
      </c>
      <c r="H73" s="707">
        <v>0</v>
      </c>
      <c r="I73" s="707">
        <v>0</v>
      </c>
      <c r="J73" s="707">
        <v>-35</v>
      </c>
      <c r="K73" s="709">
        <v>0</v>
      </c>
      <c r="L73" s="270"/>
      <c r="M73" s="705" t="str">
        <f t="shared" si="1"/>
        <v/>
      </c>
    </row>
    <row r="74" spans="1:13" ht="14.45" customHeight="1" x14ac:dyDescent="0.2">
      <c r="A74" s="710" t="s">
        <v>398</v>
      </c>
      <c r="B74" s="706">
        <v>10.945212999999999</v>
      </c>
      <c r="C74" s="707">
        <v>0</v>
      </c>
      <c r="D74" s="707">
        <v>-10.945212999999999</v>
      </c>
      <c r="E74" s="708">
        <v>0</v>
      </c>
      <c r="F74" s="706">
        <v>0</v>
      </c>
      <c r="G74" s="707">
        <v>0</v>
      </c>
      <c r="H74" s="707">
        <v>0</v>
      </c>
      <c r="I74" s="707">
        <v>15.014889999999999</v>
      </c>
      <c r="J74" s="707">
        <v>15.014889999999999</v>
      </c>
      <c r="K74" s="709">
        <v>0</v>
      </c>
      <c r="L74" s="270"/>
      <c r="M74" s="705" t="str">
        <f t="shared" si="1"/>
        <v/>
      </c>
    </row>
    <row r="75" spans="1:13" ht="14.45" customHeight="1" x14ac:dyDescent="0.2">
      <c r="A75" s="710" t="s">
        <v>399</v>
      </c>
      <c r="B75" s="706">
        <v>0</v>
      </c>
      <c r="C75" s="707">
        <v>52.944000000000003</v>
      </c>
      <c r="D75" s="707">
        <v>52.944000000000003</v>
      </c>
      <c r="E75" s="708">
        <v>0</v>
      </c>
      <c r="F75" s="706">
        <v>0</v>
      </c>
      <c r="G75" s="707">
        <v>0</v>
      </c>
      <c r="H75" s="707">
        <v>0</v>
      </c>
      <c r="I75" s="707">
        <v>9.2520000000000007</v>
      </c>
      <c r="J75" s="707">
        <v>9.2520000000000007</v>
      </c>
      <c r="K75" s="709">
        <v>0</v>
      </c>
      <c r="L75" s="270"/>
      <c r="M75" s="705" t="str">
        <f t="shared" si="1"/>
        <v/>
      </c>
    </row>
    <row r="76" spans="1:13" ht="14.45" customHeight="1" x14ac:dyDescent="0.2">
      <c r="A76" s="710" t="s">
        <v>400</v>
      </c>
      <c r="B76" s="706">
        <v>0</v>
      </c>
      <c r="C76" s="707">
        <v>49.944000000000003</v>
      </c>
      <c r="D76" s="707">
        <v>49.944000000000003</v>
      </c>
      <c r="E76" s="708">
        <v>0</v>
      </c>
      <c r="F76" s="706">
        <v>0</v>
      </c>
      <c r="G76" s="707">
        <v>0</v>
      </c>
      <c r="H76" s="707">
        <v>0</v>
      </c>
      <c r="I76" s="707">
        <v>9.2520000000000007</v>
      </c>
      <c r="J76" s="707">
        <v>9.2520000000000007</v>
      </c>
      <c r="K76" s="709">
        <v>0</v>
      </c>
      <c r="L76" s="270"/>
      <c r="M76" s="705" t="str">
        <f t="shared" si="1"/>
        <v>X</v>
      </c>
    </row>
    <row r="77" spans="1:13" ht="14.45" customHeight="1" x14ac:dyDescent="0.2">
      <c r="A77" s="710" t="s">
        <v>401</v>
      </c>
      <c r="B77" s="706">
        <v>0</v>
      </c>
      <c r="C77" s="707">
        <v>14.279</v>
      </c>
      <c r="D77" s="707">
        <v>14.279</v>
      </c>
      <c r="E77" s="708">
        <v>0</v>
      </c>
      <c r="F77" s="706">
        <v>0</v>
      </c>
      <c r="G77" s="707">
        <v>0</v>
      </c>
      <c r="H77" s="707">
        <v>0</v>
      </c>
      <c r="I77" s="707">
        <v>1.6519999999999999</v>
      </c>
      <c r="J77" s="707">
        <v>1.6519999999999999</v>
      </c>
      <c r="K77" s="709">
        <v>0</v>
      </c>
      <c r="L77" s="270"/>
      <c r="M77" s="705" t="str">
        <f t="shared" si="1"/>
        <v/>
      </c>
    </row>
    <row r="78" spans="1:13" ht="14.45" customHeight="1" x14ac:dyDescent="0.2">
      <c r="A78" s="710" t="s">
        <v>402</v>
      </c>
      <c r="B78" s="706">
        <v>0</v>
      </c>
      <c r="C78" s="707">
        <v>35.664999999999999</v>
      </c>
      <c r="D78" s="707">
        <v>35.664999999999999</v>
      </c>
      <c r="E78" s="708">
        <v>0</v>
      </c>
      <c r="F78" s="706">
        <v>0</v>
      </c>
      <c r="G78" s="707">
        <v>0</v>
      </c>
      <c r="H78" s="707">
        <v>0</v>
      </c>
      <c r="I78" s="707">
        <v>7.6</v>
      </c>
      <c r="J78" s="707">
        <v>7.6</v>
      </c>
      <c r="K78" s="709">
        <v>0</v>
      </c>
      <c r="L78" s="270"/>
      <c r="M78" s="705" t="str">
        <f t="shared" si="1"/>
        <v/>
      </c>
    </row>
    <row r="79" spans="1:13" ht="14.45" customHeight="1" x14ac:dyDescent="0.2">
      <c r="A79" s="710" t="s">
        <v>403</v>
      </c>
      <c r="B79" s="706">
        <v>0</v>
      </c>
      <c r="C79" s="707">
        <v>3</v>
      </c>
      <c r="D79" s="707">
        <v>3</v>
      </c>
      <c r="E79" s="708">
        <v>0</v>
      </c>
      <c r="F79" s="706">
        <v>0</v>
      </c>
      <c r="G79" s="707">
        <v>0</v>
      </c>
      <c r="H79" s="707">
        <v>0</v>
      </c>
      <c r="I79" s="707">
        <v>0</v>
      </c>
      <c r="J79" s="707">
        <v>0</v>
      </c>
      <c r="K79" s="709">
        <v>0</v>
      </c>
      <c r="L79" s="270"/>
      <c r="M79" s="705" t="str">
        <f t="shared" si="1"/>
        <v>X</v>
      </c>
    </row>
    <row r="80" spans="1:13" ht="14.45" customHeight="1" x14ac:dyDescent="0.2">
      <c r="A80" s="710" t="s">
        <v>404</v>
      </c>
      <c r="B80" s="706">
        <v>0</v>
      </c>
      <c r="C80" s="707">
        <v>3</v>
      </c>
      <c r="D80" s="707">
        <v>3</v>
      </c>
      <c r="E80" s="708">
        <v>0</v>
      </c>
      <c r="F80" s="706">
        <v>0</v>
      </c>
      <c r="G80" s="707">
        <v>0</v>
      </c>
      <c r="H80" s="707">
        <v>0</v>
      </c>
      <c r="I80" s="707">
        <v>0</v>
      </c>
      <c r="J80" s="707">
        <v>0</v>
      </c>
      <c r="K80" s="709">
        <v>0</v>
      </c>
      <c r="L80" s="270"/>
      <c r="M80" s="705" t="str">
        <f t="shared" si="1"/>
        <v/>
      </c>
    </row>
    <row r="81" spans="1:13" ht="14.45" customHeight="1" x14ac:dyDescent="0.2">
      <c r="A81" s="710" t="s">
        <v>405</v>
      </c>
      <c r="B81" s="706">
        <v>6844.5269350000099</v>
      </c>
      <c r="C81" s="707">
        <v>6791.9307900000003</v>
      </c>
      <c r="D81" s="707">
        <v>-52.596145000009528</v>
      </c>
      <c r="E81" s="708">
        <v>0.99231559090942356</v>
      </c>
      <c r="F81" s="706">
        <v>5179.7087717000004</v>
      </c>
      <c r="G81" s="707">
        <v>3021.496783491667</v>
      </c>
      <c r="H81" s="707">
        <v>147.55228</v>
      </c>
      <c r="I81" s="707">
        <v>3593.94976</v>
      </c>
      <c r="J81" s="707">
        <v>572.45297650833299</v>
      </c>
      <c r="K81" s="709">
        <v>0.69385170448887068</v>
      </c>
      <c r="L81" s="270"/>
      <c r="M81" s="705" t="str">
        <f t="shared" si="1"/>
        <v/>
      </c>
    </row>
    <row r="82" spans="1:13" ht="14.45" customHeight="1" x14ac:dyDescent="0.2">
      <c r="A82" s="710" t="s">
        <v>406</v>
      </c>
      <c r="B82" s="706">
        <v>86.350048000000001</v>
      </c>
      <c r="C82" s="707">
        <v>88.290039999999991</v>
      </c>
      <c r="D82" s="707">
        <v>1.9399919999999895</v>
      </c>
      <c r="E82" s="708">
        <v>1.0224666001343738</v>
      </c>
      <c r="F82" s="706">
        <v>91.571440700000011</v>
      </c>
      <c r="G82" s="707">
        <v>53.416673741666678</v>
      </c>
      <c r="H82" s="707">
        <v>8.0470699999999997</v>
      </c>
      <c r="I82" s="707">
        <v>50.570879999999995</v>
      </c>
      <c r="J82" s="707">
        <v>-2.8457937416666823</v>
      </c>
      <c r="K82" s="709">
        <v>0.55225602669807061</v>
      </c>
      <c r="L82" s="270"/>
      <c r="M82" s="705" t="str">
        <f t="shared" si="1"/>
        <v>X</v>
      </c>
    </row>
    <row r="83" spans="1:13" ht="14.45" customHeight="1" x14ac:dyDescent="0.2">
      <c r="A83" s="710" t="s">
        <v>407</v>
      </c>
      <c r="B83" s="706">
        <v>59.927673000000006</v>
      </c>
      <c r="C83" s="707">
        <v>58.421300000000002</v>
      </c>
      <c r="D83" s="707">
        <v>-1.5063730000000035</v>
      </c>
      <c r="E83" s="708">
        <v>0.97486348251833499</v>
      </c>
      <c r="F83" s="706">
        <v>59.220021699999997</v>
      </c>
      <c r="G83" s="707">
        <v>34.545012658333334</v>
      </c>
      <c r="H83" s="707">
        <v>3.9806999999999997</v>
      </c>
      <c r="I83" s="707">
        <v>28.598200000000002</v>
      </c>
      <c r="J83" s="707">
        <v>-5.9468126583333323</v>
      </c>
      <c r="K83" s="709">
        <v>0.48291437893883793</v>
      </c>
      <c r="L83" s="270"/>
      <c r="M83" s="705" t="str">
        <f t="shared" si="1"/>
        <v/>
      </c>
    </row>
    <row r="84" spans="1:13" ht="14.45" customHeight="1" x14ac:dyDescent="0.2">
      <c r="A84" s="710" t="s">
        <v>408</v>
      </c>
      <c r="B84" s="706">
        <v>26.422374999999999</v>
      </c>
      <c r="C84" s="707">
        <v>29.868740000000003</v>
      </c>
      <c r="D84" s="707">
        <v>3.4463650000000037</v>
      </c>
      <c r="E84" s="708">
        <v>1.1304335813869875</v>
      </c>
      <c r="F84" s="706">
        <v>32.351419</v>
      </c>
      <c r="G84" s="707">
        <v>18.871661083333333</v>
      </c>
      <c r="H84" s="707">
        <v>4.06637</v>
      </c>
      <c r="I84" s="707">
        <v>21.97268</v>
      </c>
      <c r="J84" s="707">
        <v>3.1010189166666677</v>
      </c>
      <c r="K84" s="709">
        <v>0.6791875187916796</v>
      </c>
      <c r="L84" s="270"/>
      <c r="M84" s="705" t="str">
        <f t="shared" si="1"/>
        <v/>
      </c>
    </row>
    <row r="85" spans="1:13" ht="14.45" customHeight="1" x14ac:dyDescent="0.2">
      <c r="A85" s="710" t="s">
        <v>409</v>
      </c>
      <c r="B85" s="706">
        <v>23.768751000000002</v>
      </c>
      <c r="C85" s="707">
        <v>23.937799999999999</v>
      </c>
      <c r="D85" s="707">
        <v>0.16904899999999756</v>
      </c>
      <c r="E85" s="708">
        <v>1.0071122374078469</v>
      </c>
      <c r="F85" s="706">
        <v>25.774589899999999</v>
      </c>
      <c r="G85" s="707">
        <v>15.035177441666665</v>
      </c>
      <c r="H85" s="707">
        <v>4.8600000000000003</v>
      </c>
      <c r="I85" s="707">
        <v>17.526</v>
      </c>
      <c r="J85" s="707">
        <v>2.4908225583333348</v>
      </c>
      <c r="K85" s="709">
        <v>0.67997202159169956</v>
      </c>
      <c r="L85" s="270"/>
      <c r="M85" s="705" t="str">
        <f t="shared" si="1"/>
        <v>X</v>
      </c>
    </row>
    <row r="86" spans="1:13" ht="14.45" customHeight="1" x14ac:dyDescent="0.2">
      <c r="A86" s="710" t="s">
        <v>410</v>
      </c>
      <c r="B86" s="706">
        <v>20.000004000000001</v>
      </c>
      <c r="C86" s="707">
        <v>20.25</v>
      </c>
      <c r="D86" s="707">
        <v>0.24999599999999944</v>
      </c>
      <c r="E86" s="708">
        <v>1.0124997975000405</v>
      </c>
      <c r="F86" s="706">
        <v>21.87</v>
      </c>
      <c r="G86" s="707">
        <v>12.7575</v>
      </c>
      <c r="H86" s="707">
        <v>4.8600000000000003</v>
      </c>
      <c r="I86" s="707">
        <v>14.984999999999999</v>
      </c>
      <c r="J86" s="707">
        <v>2.2274999999999991</v>
      </c>
      <c r="K86" s="709">
        <v>0.68518518518518512</v>
      </c>
      <c r="L86" s="270"/>
      <c r="M86" s="705" t="str">
        <f t="shared" si="1"/>
        <v/>
      </c>
    </row>
    <row r="87" spans="1:13" ht="14.45" customHeight="1" x14ac:dyDescent="0.2">
      <c r="A87" s="710" t="s">
        <v>411</v>
      </c>
      <c r="B87" s="706">
        <v>3.7687469999999998</v>
      </c>
      <c r="C87" s="707">
        <v>3.6878000000000002</v>
      </c>
      <c r="D87" s="707">
        <v>-8.0946999999999658E-2</v>
      </c>
      <c r="E87" s="708">
        <v>0.97852150860750275</v>
      </c>
      <c r="F87" s="706">
        <v>3.9045898999999999</v>
      </c>
      <c r="G87" s="707">
        <v>2.2776774416666665</v>
      </c>
      <c r="H87" s="707">
        <v>0</v>
      </c>
      <c r="I87" s="707">
        <v>2.5409999999999999</v>
      </c>
      <c r="J87" s="707">
        <v>0.2633225583333334</v>
      </c>
      <c r="K87" s="709">
        <v>0.65077256897068758</v>
      </c>
      <c r="L87" s="270"/>
      <c r="M87" s="705" t="str">
        <f t="shared" si="1"/>
        <v/>
      </c>
    </row>
    <row r="88" spans="1:13" ht="14.45" customHeight="1" x14ac:dyDescent="0.2">
      <c r="A88" s="710" t="s">
        <v>412</v>
      </c>
      <c r="B88" s="706">
        <v>633.52599299999997</v>
      </c>
      <c r="C88" s="707">
        <v>821.43101000000104</v>
      </c>
      <c r="D88" s="707">
        <v>187.90501700000107</v>
      </c>
      <c r="E88" s="708">
        <v>1.2966019059615776</v>
      </c>
      <c r="F88" s="706">
        <v>1039.2937745000002</v>
      </c>
      <c r="G88" s="707">
        <v>606.25470179166678</v>
      </c>
      <c r="H88" s="707">
        <v>54.828830000000004</v>
      </c>
      <c r="I88" s="707">
        <v>529.33491000000004</v>
      </c>
      <c r="J88" s="707">
        <v>-76.919791791666739</v>
      </c>
      <c r="K88" s="709">
        <v>0.50932173653658308</v>
      </c>
      <c r="L88" s="270"/>
      <c r="M88" s="705" t="str">
        <f t="shared" si="1"/>
        <v>X</v>
      </c>
    </row>
    <row r="89" spans="1:13" ht="14.45" customHeight="1" x14ac:dyDescent="0.2">
      <c r="A89" s="710" t="s">
        <v>413</v>
      </c>
      <c r="B89" s="706">
        <v>542.34273600000006</v>
      </c>
      <c r="C89" s="707">
        <v>523.26030000000003</v>
      </c>
      <c r="D89" s="707">
        <v>-19.08243600000003</v>
      </c>
      <c r="E89" s="708">
        <v>0.96481480301415889</v>
      </c>
      <c r="F89" s="706">
        <v>616.26584230000003</v>
      </c>
      <c r="G89" s="707">
        <v>359.48840800833335</v>
      </c>
      <c r="H89" s="707">
        <v>37.386099999999999</v>
      </c>
      <c r="I89" s="707">
        <v>330.49286999999998</v>
      </c>
      <c r="J89" s="707">
        <v>-28.995538008333369</v>
      </c>
      <c r="K89" s="709">
        <v>0.53628295990988106</v>
      </c>
      <c r="L89" s="270"/>
      <c r="M89" s="705" t="str">
        <f t="shared" si="1"/>
        <v/>
      </c>
    </row>
    <row r="90" spans="1:13" ht="14.45" customHeight="1" x14ac:dyDescent="0.2">
      <c r="A90" s="710" t="s">
        <v>414</v>
      </c>
      <c r="B90" s="706">
        <v>0</v>
      </c>
      <c r="C90" s="707">
        <v>26.154349999999997</v>
      </c>
      <c r="D90" s="707">
        <v>26.154349999999997</v>
      </c>
      <c r="E90" s="708">
        <v>0</v>
      </c>
      <c r="F90" s="706">
        <v>16.0085634</v>
      </c>
      <c r="G90" s="707">
        <v>9.3383286500000011</v>
      </c>
      <c r="H90" s="707">
        <v>0</v>
      </c>
      <c r="I90" s="707">
        <v>5.8776599999999997</v>
      </c>
      <c r="J90" s="707">
        <v>-3.4606686500000015</v>
      </c>
      <c r="K90" s="709">
        <v>0.36715724285415891</v>
      </c>
      <c r="L90" s="270"/>
      <c r="M90" s="705" t="str">
        <f t="shared" si="1"/>
        <v/>
      </c>
    </row>
    <row r="91" spans="1:13" ht="14.45" customHeight="1" x14ac:dyDescent="0.2">
      <c r="A91" s="710" t="s">
        <v>415</v>
      </c>
      <c r="B91" s="706">
        <v>91.183256999999998</v>
      </c>
      <c r="C91" s="707">
        <v>92.725259999999992</v>
      </c>
      <c r="D91" s="707">
        <v>1.542002999999994</v>
      </c>
      <c r="E91" s="708">
        <v>1.0169110322523354</v>
      </c>
      <c r="F91" s="706">
        <v>93.314368000000002</v>
      </c>
      <c r="G91" s="707">
        <v>54.43338133333333</v>
      </c>
      <c r="H91" s="707">
        <v>6.95458</v>
      </c>
      <c r="I91" s="707">
        <v>51.502249999999997</v>
      </c>
      <c r="J91" s="707">
        <v>-2.9311313333333331</v>
      </c>
      <c r="K91" s="709">
        <v>0.5519219719732763</v>
      </c>
      <c r="L91" s="270"/>
      <c r="M91" s="705" t="str">
        <f t="shared" si="1"/>
        <v/>
      </c>
    </row>
    <row r="92" spans="1:13" ht="14.45" customHeight="1" x14ac:dyDescent="0.2">
      <c r="A92" s="710" t="s">
        <v>416</v>
      </c>
      <c r="B92" s="706">
        <v>0</v>
      </c>
      <c r="C92" s="707">
        <v>179.2911</v>
      </c>
      <c r="D92" s="707">
        <v>179.2911</v>
      </c>
      <c r="E92" s="708">
        <v>0</v>
      </c>
      <c r="F92" s="706">
        <v>313.70500079999999</v>
      </c>
      <c r="G92" s="707">
        <v>182.99458380000002</v>
      </c>
      <c r="H92" s="707">
        <v>10.488149999999999</v>
      </c>
      <c r="I92" s="707">
        <v>141.46213</v>
      </c>
      <c r="J92" s="707">
        <v>-41.532453800000013</v>
      </c>
      <c r="K92" s="709">
        <v>0.45093999024321579</v>
      </c>
      <c r="L92" s="270"/>
      <c r="M92" s="705" t="str">
        <f t="shared" si="1"/>
        <v/>
      </c>
    </row>
    <row r="93" spans="1:13" ht="14.45" customHeight="1" x14ac:dyDescent="0.2">
      <c r="A93" s="710" t="s">
        <v>417</v>
      </c>
      <c r="B93" s="706">
        <v>6065.8821390000003</v>
      </c>
      <c r="C93" s="707">
        <v>5833.3459400000002</v>
      </c>
      <c r="D93" s="707">
        <v>-232.53619900000012</v>
      </c>
      <c r="E93" s="708">
        <v>0.96166489989890647</v>
      </c>
      <c r="F93" s="706">
        <v>3951.4605791000004</v>
      </c>
      <c r="G93" s="707">
        <v>2305.0186711416668</v>
      </c>
      <c r="H93" s="707">
        <v>79.816380000000009</v>
      </c>
      <c r="I93" s="707">
        <v>2996.5179700000003</v>
      </c>
      <c r="J93" s="707">
        <v>691.49929885833353</v>
      </c>
      <c r="K93" s="709">
        <v>0.75833173835749079</v>
      </c>
      <c r="L93" s="270"/>
      <c r="M93" s="705" t="str">
        <f t="shared" si="1"/>
        <v>X</v>
      </c>
    </row>
    <row r="94" spans="1:13" ht="14.45" customHeight="1" x14ac:dyDescent="0.2">
      <c r="A94" s="710" t="s">
        <v>418</v>
      </c>
      <c r="B94" s="706">
        <v>19.807080000000003</v>
      </c>
      <c r="C94" s="707">
        <v>0</v>
      </c>
      <c r="D94" s="707">
        <v>-19.807080000000003</v>
      </c>
      <c r="E94" s="708">
        <v>0</v>
      </c>
      <c r="F94" s="706">
        <v>0</v>
      </c>
      <c r="G94" s="707">
        <v>0</v>
      </c>
      <c r="H94" s="707">
        <v>0</v>
      </c>
      <c r="I94" s="707">
        <v>0</v>
      </c>
      <c r="J94" s="707">
        <v>0</v>
      </c>
      <c r="K94" s="709">
        <v>0</v>
      </c>
      <c r="L94" s="270"/>
      <c r="M94" s="705" t="str">
        <f t="shared" si="1"/>
        <v/>
      </c>
    </row>
    <row r="95" spans="1:13" ht="14.45" customHeight="1" x14ac:dyDescent="0.2">
      <c r="A95" s="710" t="s">
        <v>419</v>
      </c>
      <c r="B95" s="706">
        <v>115.16140700000001</v>
      </c>
      <c r="C95" s="707">
        <v>178.45542</v>
      </c>
      <c r="D95" s="707">
        <v>63.294012999999993</v>
      </c>
      <c r="E95" s="708">
        <v>1.5496113207439361</v>
      </c>
      <c r="F95" s="706">
        <v>159.59370000000001</v>
      </c>
      <c r="G95" s="707">
        <v>93.096325000000007</v>
      </c>
      <c r="H95" s="707">
        <v>0</v>
      </c>
      <c r="I95" s="707">
        <v>70.782830000000004</v>
      </c>
      <c r="J95" s="707">
        <v>-22.313495000000003</v>
      </c>
      <c r="K95" s="709">
        <v>0.4435189484296686</v>
      </c>
      <c r="L95" s="270"/>
      <c r="M95" s="705" t="str">
        <f t="shared" si="1"/>
        <v/>
      </c>
    </row>
    <row r="96" spans="1:13" ht="14.45" customHeight="1" x14ac:dyDescent="0.2">
      <c r="A96" s="710" t="s">
        <v>420</v>
      </c>
      <c r="B96" s="706">
        <v>6</v>
      </c>
      <c r="C96" s="707">
        <v>3.9242300000000001</v>
      </c>
      <c r="D96" s="707">
        <v>-2.0757699999999999</v>
      </c>
      <c r="E96" s="708">
        <v>0.65403833333333339</v>
      </c>
      <c r="F96" s="706">
        <v>6</v>
      </c>
      <c r="G96" s="707">
        <v>3.5</v>
      </c>
      <c r="H96" s="707">
        <v>0</v>
      </c>
      <c r="I96" s="707">
        <v>0.87112000000000001</v>
      </c>
      <c r="J96" s="707">
        <v>-2.6288800000000001</v>
      </c>
      <c r="K96" s="709">
        <v>0.14518666666666666</v>
      </c>
      <c r="L96" s="270"/>
      <c r="M96" s="705" t="str">
        <f t="shared" si="1"/>
        <v/>
      </c>
    </row>
    <row r="97" spans="1:13" ht="14.45" customHeight="1" x14ac:dyDescent="0.2">
      <c r="A97" s="710" t="s">
        <v>421</v>
      </c>
      <c r="B97" s="706">
        <v>405.50886300000002</v>
      </c>
      <c r="C97" s="707">
        <v>283.38427000000001</v>
      </c>
      <c r="D97" s="707">
        <v>-122.124593</v>
      </c>
      <c r="E97" s="708">
        <v>0.69883619288488896</v>
      </c>
      <c r="F97" s="706">
        <v>296.43167200000005</v>
      </c>
      <c r="G97" s="707">
        <v>172.91847533333336</v>
      </c>
      <c r="H97" s="707">
        <v>0</v>
      </c>
      <c r="I97" s="707">
        <v>22.349</v>
      </c>
      <c r="J97" s="707">
        <v>-150.56947533333337</v>
      </c>
      <c r="K97" s="709">
        <v>7.5393428270377247E-2</v>
      </c>
      <c r="L97" s="270"/>
      <c r="M97" s="705" t="str">
        <f t="shared" si="1"/>
        <v/>
      </c>
    </row>
    <row r="98" spans="1:13" ht="14.45" customHeight="1" x14ac:dyDescent="0.2">
      <c r="A98" s="710" t="s">
        <v>422</v>
      </c>
      <c r="B98" s="706">
        <v>5519.4047890000002</v>
      </c>
      <c r="C98" s="707">
        <v>5256.8799000000008</v>
      </c>
      <c r="D98" s="707">
        <v>-262.52488899999935</v>
      </c>
      <c r="E98" s="708">
        <v>0.9524360145638886</v>
      </c>
      <c r="F98" s="706">
        <v>3451.2099996000002</v>
      </c>
      <c r="G98" s="707">
        <v>2013.2058331000003</v>
      </c>
      <c r="H98" s="707">
        <v>79.816380000000009</v>
      </c>
      <c r="I98" s="707">
        <v>2898.7398199999998</v>
      </c>
      <c r="J98" s="707">
        <v>885.53398689999949</v>
      </c>
      <c r="K98" s="709">
        <v>0.8399198600884813</v>
      </c>
      <c r="L98" s="270"/>
      <c r="M98" s="705" t="str">
        <f t="shared" si="1"/>
        <v/>
      </c>
    </row>
    <row r="99" spans="1:13" ht="14.45" customHeight="1" x14ac:dyDescent="0.2">
      <c r="A99" s="710" t="s">
        <v>423</v>
      </c>
      <c r="B99" s="706">
        <v>0</v>
      </c>
      <c r="C99" s="707">
        <v>1.331</v>
      </c>
      <c r="D99" s="707">
        <v>1.331</v>
      </c>
      <c r="E99" s="708">
        <v>0</v>
      </c>
      <c r="F99" s="706">
        <v>0.99520750000000002</v>
      </c>
      <c r="G99" s="707">
        <v>0.5805377083333334</v>
      </c>
      <c r="H99" s="707">
        <v>0</v>
      </c>
      <c r="I99" s="707">
        <v>2.0811999999999999</v>
      </c>
      <c r="J99" s="707">
        <v>1.5006622916666665</v>
      </c>
      <c r="K99" s="709">
        <v>2.0912221823087145</v>
      </c>
      <c r="L99" s="270"/>
      <c r="M99" s="705" t="str">
        <f t="shared" si="1"/>
        <v/>
      </c>
    </row>
    <row r="100" spans="1:13" ht="14.45" customHeight="1" x14ac:dyDescent="0.2">
      <c r="A100" s="710" t="s">
        <v>424</v>
      </c>
      <c r="B100" s="706">
        <v>0</v>
      </c>
      <c r="C100" s="707">
        <v>98.783619999999999</v>
      </c>
      <c r="D100" s="707">
        <v>98.783619999999999</v>
      </c>
      <c r="E100" s="708">
        <v>0</v>
      </c>
      <c r="F100" s="706">
        <v>27.230000400000002</v>
      </c>
      <c r="G100" s="707">
        <v>15.8841669</v>
      </c>
      <c r="H100" s="707">
        <v>0</v>
      </c>
      <c r="I100" s="707">
        <v>1.694</v>
      </c>
      <c r="J100" s="707">
        <v>-14.190166900000001</v>
      </c>
      <c r="K100" s="709">
        <v>6.2210796001310374E-2</v>
      </c>
      <c r="L100" s="270"/>
      <c r="M100" s="705" t="str">
        <f t="shared" si="1"/>
        <v/>
      </c>
    </row>
    <row r="101" spans="1:13" ht="14.45" customHeight="1" x14ac:dyDescent="0.2">
      <c r="A101" s="710" t="s">
        <v>425</v>
      </c>
      <c r="B101" s="706">
        <v>0</v>
      </c>
      <c r="C101" s="707">
        <v>10.5875</v>
      </c>
      <c r="D101" s="707">
        <v>10.5875</v>
      </c>
      <c r="E101" s="708">
        <v>0</v>
      </c>
      <c r="F101" s="706">
        <v>9.9999995999999989</v>
      </c>
      <c r="G101" s="707">
        <v>5.8333330999999999</v>
      </c>
      <c r="H101" s="707">
        <v>0</v>
      </c>
      <c r="I101" s="707">
        <v>0</v>
      </c>
      <c r="J101" s="707">
        <v>-5.8333330999999999</v>
      </c>
      <c r="K101" s="709">
        <v>0</v>
      </c>
      <c r="L101" s="270"/>
      <c r="M101" s="705" t="str">
        <f t="shared" si="1"/>
        <v/>
      </c>
    </row>
    <row r="102" spans="1:13" ht="14.45" customHeight="1" x14ac:dyDescent="0.2">
      <c r="A102" s="710" t="s">
        <v>426</v>
      </c>
      <c r="B102" s="706">
        <v>35.000004000000004</v>
      </c>
      <c r="C102" s="707">
        <v>24.925999999999998</v>
      </c>
      <c r="D102" s="707">
        <v>-10.074004000000006</v>
      </c>
      <c r="E102" s="708">
        <v>0.7121713471804173</v>
      </c>
      <c r="F102" s="706">
        <v>71.608387499999992</v>
      </c>
      <c r="G102" s="707">
        <v>41.771559374999995</v>
      </c>
      <c r="H102" s="707">
        <v>0</v>
      </c>
      <c r="I102" s="707">
        <v>0</v>
      </c>
      <c r="J102" s="707">
        <v>-41.771559374999995</v>
      </c>
      <c r="K102" s="709">
        <v>0</v>
      </c>
      <c r="L102" s="270"/>
      <c r="M102" s="705" t="str">
        <f t="shared" si="1"/>
        <v>X</v>
      </c>
    </row>
    <row r="103" spans="1:13" ht="14.45" customHeight="1" x14ac:dyDescent="0.2">
      <c r="A103" s="710" t="s">
        <v>427</v>
      </c>
      <c r="B103" s="706">
        <v>35.000004000000004</v>
      </c>
      <c r="C103" s="707">
        <v>24.925999999999998</v>
      </c>
      <c r="D103" s="707">
        <v>-10.074004000000006</v>
      </c>
      <c r="E103" s="708">
        <v>0.7121713471804173</v>
      </c>
      <c r="F103" s="706">
        <v>71.608387499999992</v>
      </c>
      <c r="G103" s="707">
        <v>41.771559374999995</v>
      </c>
      <c r="H103" s="707">
        <v>0</v>
      </c>
      <c r="I103" s="707">
        <v>0</v>
      </c>
      <c r="J103" s="707">
        <v>-41.771559374999995</v>
      </c>
      <c r="K103" s="709">
        <v>0</v>
      </c>
      <c r="L103" s="270"/>
      <c r="M103" s="705" t="str">
        <f t="shared" si="1"/>
        <v/>
      </c>
    </row>
    <row r="104" spans="1:13" ht="14.45" customHeight="1" x14ac:dyDescent="0.2">
      <c r="A104" s="710" t="s">
        <v>428</v>
      </c>
      <c r="B104" s="706">
        <v>33227.669933999998</v>
      </c>
      <c r="C104" s="707">
        <v>35647.44771</v>
      </c>
      <c r="D104" s="707">
        <v>2419.7777760000026</v>
      </c>
      <c r="E104" s="708">
        <v>1.0728241787885338</v>
      </c>
      <c r="F104" s="706">
        <v>37680.037357000001</v>
      </c>
      <c r="G104" s="707">
        <v>21980.021791583335</v>
      </c>
      <c r="H104" s="707">
        <v>4137.3186999999998</v>
      </c>
      <c r="I104" s="707">
        <v>19704.907010000003</v>
      </c>
      <c r="J104" s="707">
        <v>-2275.1147815833319</v>
      </c>
      <c r="K104" s="709">
        <v>0.52295348922575646</v>
      </c>
      <c r="L104" s="270"/>
      <c r="M104" s="705" t="str">
        <f t="shared" si="1"/>
        <v/>
      </c>
    </row>
    <row r="105" spans="1:13" ht="14.45" customHeight="1" x14ac:dyDescent="0.2">
      <c r="A105" s="710" t="s">
        <v>429</v>
      </c>
      <c r="B105" s="706">
        <v>23849.41</v>
      </c>
      <c r="C105" s="707">
        <v>26264.282999999999</v>
      </c>
      <c r="D105" s="707">
        <v>2414.8729999999996</v>
      </c>
      <c r="E105" s="708">
        <v>1.1012550415293292</v>
      </c>
      <c r="F105" s="706">
        <v>27673.816099</v>
      </c>
      <c r="G105" s="707">
        <v>16143.059391083334</v>
      </c>
      <c r="H105" s="707">
        <v>3048.2820000000002</v>
      </c>
      <c r="I105" s="707">
        <v>14560.027</v>
      </c>
      <c r="J105" s="707">
        <v>-1583.032391083334</v>
      </c>
      <c r="K105" s="709">
        <v>0.52613007717884386</v>
      </c>
      <c r="L105" s="270"/>
      <c r="M105" s="705" t="str">
        <f t="shared" si="1"/>
        <v/>
      </c>
    </row>
    <row r="106" spans="1:13" ht="14.45" customHeight="1" x14ac:dyDescent="0.2">
      <c r="A106" s="710" t="s">
        <v>430</v>
      </c>
      <c r="B106" s="706">
        <v>23762.25</v>
      </c>
      <c r="C106" s="707">
        <v>26057.871999999999</v>
      </c>
      <c r="D106" s="707">
        <v>2295.6219999999994</v>
      </c>
      <c r="E106" s="708">
        <v>1.0966079390630097</v>
      </c>
      <c r="F106" s="706">
        <v>27488.891240699999</v>
      </c>
      <c r="G106" s="707">
        <v>16035.186557074998</v>
      </c>
      <c r="H106" s="707">
        <v>3039.49</v>
      </c>
      <c r="I106" s="707">
        <v>14299.945</v>
      </c>
      <c r="J106" s="707">
        <v>-1735.2415570749981</v>
      </c>
      <c r="K106" s="709">
        <v>0.52020814061891041</v>
      </c>
      <c r="L106" s="270"/>
      <c r="M106" s="705" t="str">
        <f t="shared" si="1"/>
        <v>X</v>
      </c>
    </row>
    <row r="107" spans="1:13" ht="14.45" customHeight="1" x14ac:dyDescent="0.2">
      <c r="A107" s="710" t="s">
        <v>431</v>
      </c>
      <c r="B107" s="706">
        <v>23762.25</v>
      </c>
      <c r="C107" s="707">
        <v>26057.871999999999</v>
      </c>
      <c r="D107" s="707">
        <v>2295.6219999999994</v>
      </c>
      <c r="E107" s="708">
        <v>1.0966079390630097</v>
      </c>
      <c r="F107" s="706">
        <v>27488.891240699999</v>
      </c>
      <c r="G107" s="707">
        <v>16035.186557074998</v>
      </c>
      <c r="H107" s="707">
        <v>3039.49</v>
      </c>
      <c r="I107" s="707">
        <v>14299.945</v>
      </c>
      <c r="J107" s="707">
        <v>-1735.2415570749981</v>
      </c>
      <c r="K107" s="709">
        <v>0.52020814061891041</v>
      </c>
      <c r="L107" s="270"/>
      <c r="M107" s="705" t="str">
        <f t="shared" si="1"/>
        <v/>
      </c>
    </row>
    <row r="108" spans="1:13" ht="14.45" customHeight="1" x14ac:dyDescent="0.2">
      <c r="A108" s="710" t="s">
        <v>432</v>
      </c>
      <c r="B108" s="706">
        <v>42.24</v>
      </c>
      <c r="C108" s="707">
        <v>43.2</v>
      </c>
      <c r="D108" s="707">
        <v>0.96000000000000085</v>
      </c>
      <c r="E108" s="708">
        <v>1.0227272727272727</v>
      </c>
      <c r="F108" s="706">
        <v>47.127272400000003</v>
      </c>
      <c r="G108" s="707">
        <v>27.490908900000001</v>
      </c>
      <c r="H108" s="707">
        <v>0</v>
      </c>
      <c r="I108" s="707">
        <v>47</v>
      </c>
      <c r="J108" s="707">
        <v>19.509091099999999</v>
      </c>
      <c r="K108" s="709">
        <v>0.99729938964173959</v>
      </c>
      <c r="L108" s="270"/>
      <c r="M108" s="705" t="str">
        <f t="shared" si="1"/>
        <v>X</v>
      </c>
    </row>
    <row r="109" spans="1:13" ht="14.45" customHeight="1" x14ac:dyDescent="0.2">
      <c r="A109" s="710" t="s">
        <v>433</v>
      </c>
      <c r="B109" s="706">
        <v>42.24</v>
      </c>
      <c r="C109" s="707">
        <v>43.2</v>
      </c>
      <c r="D109" s="707">
        <v>0.96000000000000085</v>
      </c>
      <c r="E109" s="708">
        <v>1.0227272727272727</v>
      </c>
      <c r="F109" s="706">
        <v>47.127272400000003</v>
      </c>
      <c r="G109" s="707">
        <v>27.490908900000001</v>
      </c>
      <c r="H109" s="707">
        <v>0</v>
      </c>
      <c r="I109" s="707">
        <v>47</v>
      </c>
      <c r="J109" s="707">
        <v>19.509091099999999</v>
      </c>
      <c r="K109" s="709">
        <v>0.99729938964173959</v>
      </c>
      <c r="L109" s="270"/>
      <c r="M109" s="705" t="str">
        <f t="shared" si="1"/>
        <v/>
      </c>
    </row>
    <row r="110" spans="1:13" ht="14.45" customHeight="1" x14ac:dyDescent="0.2">
      <c r="A110" s="710" t="s">
        <v>434</v>
      </c>
      <c r="B110" s="706">
        <v>29.92</v>
      </c>
      <c r="C110" s="707">
        <v>77.960999999999999</v>
      </c>
      <c r="D110" s="707">
        <v>48.040999999999997</v>
      </c>
      <c r="E110" s="708">
        <v>2.605648395721925</v>
      </c>
      <c r="F110" s="706">
        <v>47.533343500000001</v>
      </c>
      <c r="G110" s="707">
        <v>27.727783708333334</v>
      </c>
      <c r="H110" s="707">
        <v>6.5419999999999998</v>
      </c>
      <c r="I110" s="707">
        <v>181.08199999999999</v>
      </c>
      <c r="J110" s="707">
        <v>153.35421629166666</v>
      </c>
      <c r="K110" s="709">
        <v>3.8095784278250906</v>
      </c>
      <c r="L110" s="270"/>
      <c r="M110" s="705" t="str">
        <f t="shared" si="1"/>
        <v>X</v>
      </c>
    </row>
    <row r="111" spans="1:13" ht="14.45" customHeight="1" x14ac:dyDescent="0.2">
      <c r="A111" s="710" t="s">
        <v>435</v>
      </c>
      <c r="B111" s="706">
        <v>29.92</v>
      </c>
      <c r="C111" s="707">
        <v>77.960999999999999</v>
      </c>
      <c r="D111" s="707">
        <v>48.040999999999997</v>
      </c>
      <c r="E111" s="708">
        <v>2.605648395721925</v>
      </c>
      <c r="F111" s="706">
        <v>47.533343500000001</v>
      </c>
      <c r="G111" s="707">
        <v>27.727783708333334</v>
      </c>
      <c r="H111" s="707">
        <v>6.5419999999999998</v>
      </c>
      <c r="I111" s="707">
        <v>181.08199999999999</v>
      </c>
      <c r="J111" s="707">
        <v>153.35421629166666</v>
      </c>
      <c r="K111" s="709">
        <v>3.8095784278250906</v>
      </c>
      <c r="L111" s="270"/>
      <c r="M111" s="705" t="str">
        <f t="shared" si="1"/>
        <v/>
      </c>
    </row>
    <row r="112" spans="1:13" ht="14.45" customHeight="1" x14ac:dyDescent="0.2">
      <c r="A112" s="710" t="s">
        <v>436</v>
      </c>
      <c r="B112" s="706">
        <v>15</v>
      </c>
      <c r="C112" s="707">
        <v>85.25</v>
      </c>
      <c r="D112" s="707">
        <v>70.25</v>
      </c>
      <c r="E112" s="708">
        <v>5.6833333333333336</v>
      </c>
      <c r="F112" s="706">
        <v>90.264242400000001</v>
      </c>
      <c r="G112" s="707">
        <v>52.6541414</v>
      </c>
      <c r="H112" s="707">
        <v>2.25</v>
      </c>
      <c r="I112" s="707">
        <v>32</v>
      </c>
      <c r="J112" s="707">
        <v>-20.6541414</v>
      </c>
      <c r="K112" s="709">
        <v>0.35451469096914506</v>
      </c>
      <c r="L112" s="270"/>
      <c r="M112" s="705" t="str">
        <f t="shared" si="1"/>
        <v>X</v>
      </c>
    </row>
    <row r="113" spans="1:13" ht="14.45" customHeight="1" x14ac:dyDescent="0.2">
      <c r="A113" s="710" t="s">
        <v>437</v>
      </c>
      <c r="B113" s="706">
        <v>15</v>
      </c>
      <c r="C113" s="707">
        <v>85.25</v>
      </c>
      <c r="D113" s="707">
        <v>70.25</v>
      </c>
      <c r="E113" s="708">
        <v>5.6833333333333336</v>
      </c>
      <c r="F113" s="706">
        <v>90.264242400000001</v>
      </c>
      <c r="G113" s="707">
        <v>52.6541414</v>
      </c>
      <c r="H113" s="707">
        <v>2.25</v>
      </c>
      <c r="I113" s="707">
        <v>32</v>
      </c>
      <c r="J113" s="707">
        <v>-20.6541414</v>
      </c>
      <c r="K113" s="709">
        <v>0.35451469096914506</v>
      </c>
      <c r="L113" s="270"/>
      <c r="M113" s="705" t="str">
        <f t="shared" si="1"/>
        <v/>
      </c>
    </row>
    <row r="114" spans="1:13" ht="14.45" customHeight="1" x14ac:dyDescent="0.2">
      <c r="A114" s="710" t="s">
        <v>438</v>
      </c>
      <c r="B114" s="706">
        <v>8751.82</v>
      </c>
      <c r="C114" s="707">
        <v>8860.42677</v>
      </c>
      <c r="D114" s="707">
        <v>108.60677000000032</v>
      </c>
      <c r="E114" s="708">
        <v>1.0124096210845288</v>
      </c>
      <c r="F114" s="706">
        <v>9337.8208233000005</v>
      </c>
      <c r="G114" s="707">
        <v>5447.0621469250009</v>
      </c>
      <c r="H114" s="707">
        <v>1028.1095399999999</v>
      </c>
      <c r="I114" s="707">
        <v>4855.2500700000001</v>
      </c>
      <c r="J114" s="707">
        <v>-591.81207692500084</v>
      </c>
      <c r="K114" s="709">
        <v>0.5199553688035049</v>
      </c>
      <c r="L114" s="270"/>
      <c r="M114" s="705" t="str">
        <f t="shared" si="1"/>
        <v/>
      </c>
    </row>
    <row r="115" spans="1:13" ht="14.45" customHeight="1" x14ac:dyDescent="0.2">
      <c r="A115" s="710" t="s">
        <v>439</v>
      </c>
      <c r="B115" s="706">
        <v>2327.19</v>
      </c>
      <c r="C115" s="707">
        <v>2352.8765199999998</v>
      </c>
      <c r="D115" s="707">
        <v>25.686519999999746</v>
      </c>
      <c r="E115" s="708">
        <v>1.0110375689135824</v>
      </c>
      <c r="F115" s="706">
        <v>2486.4019951</v>
      </c>
      <c r="G115" s="707">
        <v>1450.4011638083332</v>
      </c>
      <c r="H115" s="707">
        <v>273.75799999999998</v>
      </c>
      <c r="I115" s="707">
        <v>1292.81809</v>
      </c>
      <c r="J115" s="707">
        <v>-157.58307380833321</v>
      </c>
      <c r="K115" s="709">
        <v>0.51995537831283167</v>
      </c>
      <c r="L115" s="270"/>
      <c r="M115" s="705" t="str">
        <f t="shared" si="1"/>
        <v>X</v>
      </c>
    </row>
    <row r="116" spans="1:13" ht="14.45" customHeight="1" x14ac:dyDescent="0.2">
      <c r="A116" s="710" t="s">
        <v>440</v>
      </c>
      <c r="B116" s="706">
        <v>2327.19</v>
      </c>
      <c r="C116" s="707">
        <v>2352.8765199999998</v>
      </c>
      <c r="D116" s="707">
        <v>25.686519999999746</v>
      </c>
      <c r="E116" s="708">
        <v>1.0110375689135824</v>
      </c>
      <c r="F116" s="706">
        <v>2486.4019951</v>
      </c>
      <c r="G116" s="707">
        <v>1450.4011638083332</v>
      </c>
      <c r="H116" s="707">
        <v>273.75799999999998</v>
      </c>
      <c r="I116" s="707">
        <v>1292.81809</v>
      </c>
      <c r="J116" s="707">
        <v>-157.58307380833321</v>
      </c>
      <c r="K116" s="709">
        <v>0.51995537831283167</v>
      </c>
      <c r="L116" s="270"/>
      <c r="M116" s="705" t="str">
        <f t="shared" si="1"/>
        <v/>
      </c>
    </row>
    <row r="117" spans="1:13" ht="14.45" customHeight="1" x14ac:dyDescent="0.2">
      <c r="A117" s="710" t="s">
        <v>441</v>
      </c>
      <c r="B117" s="706">
        <v>6424.63</v>
      </c>
      <c r="C117" s="707">
        <v>6507.5502500000002</v>
      </c>
      <c r="D117" s="707">
        <v>82.920250000000124</v>
      </c>
      <c r="E117" s="708">
        <v>1.0129066187469162</v>
      </c>
      <c r="F117" s="706">
        <v>6851.4188282000005</v>
      </c>
      <c r="G117" s="707">
        <v>3996.6609831166666</v>
      </c>
      <c r="H117" s="707">
        <v>754.35154</v>
      </c>
      <c r="I117" s="707">
        <v>3562.4319799999998</v>
      </c>
      <c r="J117" s="707">
        <v>-434.22900311666672</v>
      </c>
      <c r="K117" s="709">
        <v>0.51995536535253961</v>
      </c>
      <c r="L117" s="270"/>
      <c r="M117" s="705" t="str">
        <f t="shared" si="1"/>
        <v>X</v>
      </c>
    </row>
    <row r="118" spans="1:13" ht="14.45" customHeight="1" x14ac:dyDescent="0.2">
      <c r="A118" s="710" t="s">
        <v>442</v>
      </c>
      <c r="B118" s="706">
        <v>6424.63</v>
      </c>
      <c r="C118" s="707">
        <v>6507.5502500000002</v>
      </c>
      <c r="D118" s="707">
        <v>82.920250000000124</v>
      </c>
      <c r="E118" s="708">
        <v>1.0129066187469162</v>
      </c>
      <c r="F118" s="706">
        <v>6851.4188282000005</v>
      </c>
      <c r="G118" s="707">
        <v>3996.6609831166666</v>
      </c>
      <c r="H118" s="707">
        <v>754.35154</v>
      </c>
      <c r="I118" s="707">
        <v>3562.4319799999998</v>
      </c>
      <c r="J118" s="707">
        <v>-434.22900311666672</v>
      </c>
      <c r="K118" s="709">
        <v>0.51995536535253961</v>
      </c>
      <c r="L118" s="270"/>
      <c r="M118" s="705" t="str">
        <f t="shared" si="1"/>
        <v/>
      </c>
    </row>
    <row r="119" spans="1:13" ht="14.45" customHeight="1" x14ac:dyDescent="0.2">
      <c r="A119" s="710" t="s">
        <v>443</v>
      </c>
      <c r="B119" s="706">
        <v>108.419934</v>
      </c>
      <c r="C119" s="707">
        <v>0</v>
      </c>
      <c r="D119" s="707">
        <v>-108.419934</v>
      </c>
      <c r="E119" s="708">
        <v>0</v>
      </c>
      <c r="F119" s="706">
        <v>114.92411229999999</v>
      </c>
      <c r="G119" s="707">
        <v>67.039065508333337</v>
      </c>
      <c r="H119" s="707">
        <v>0</v>
      </c>
      <c r="I119" s="707">
        <v>0</v>
      </c>
      <c r="J119" s="707">
        <v>-67.039065508333337</v>
      </c>
      <c r="K119" s="709">
        <v>0</v>
      </c>
      <c r="L119" s="270"/>
      <c r="M119" s="705" t="str">
        <f t="shared" si="1"/>
        <v/>
      </c>
    </row>
    <row r="120" spans="1:13" ht="14.45" customHeight="1" x14ac:dyDescent="0.2">
      <c r="A120" s="710" t="s">
        <v>444</v>
      </c>
      <c r="B120" s="706">
        <v>108.419934</v>
      </c>
      <c r="C120" s="707">
        <v>0</v>
      </c>
      <c r="D120" s="707">
        <v>-108.419934</v>
      </c>
      <c r="E120" s="708">
        <v>0</v>
      </c>
      <c r="F120" s="706">
        <v>114.92411229999999</v>
      </c>
      <c r="G120" s="707">
        <v>67.039065508333337</v>
      </c>
      <c r="H120" s="707">
        <v>0</v>
      </c>
      <c r="I120" s="707">
        <v>0</v>
      </c>
      <c r="J120" s="707">
        <v>-67.039065508333337</v>
      </c>
      <c r="K120" s="709">
        <v>0</v>
      </c>
      <c r="L120" s="270"/>
      <c r="M120" s="705" t="str">
        <f t="shared" si="1"/>
        <v>X</v>
      </c>
    </row>
    <row r="121" spans="1:13" ht="14.45" customHeight="1" x14ac:dyDescent="0.2">
      <c r="A121" s="710" t="s">
        <v>445</v>
      </c>
      <c r="B121" s="706">
        <v>108.419934</v>
      </c>
      <c r="C121" s="707">
        <v>0</v>
      </c>
      <c r="D121" s="707">
        <v>-108.419934</v>
      </c>
      <c r="E121" s="708">
        <v>0</v>
      </c>
      <c r="F121" s="706">
        <v>114.92411229999999</v>
      </c>
      <c r="G121" s="707">
        <v>67.039065508333337</v>
      </c>
      <c r="H121" s="707">
        <v>0</v>
      </c>
      <c r="I121" s="707">
        <v>0</v>
      </c>
      <c r="J121" s="707">
        <v>-67.039065508333337</v>
      </c>
      <c r="K121" s="709">
        <v>0</v>
      </c>
      <c r="L121" s="270"/>
      <c r="M121" s="705" t="str">
        <f t="shared" si="1"/>
        <v/>
      </c>
    </row>
    <row r="122" spans="1:13" ht="14.45" customHeight="1" x14ac:dyDescent="0.2">
      <c r="A122" s="710" t="s">
        <v>446</v>
      </c>
      <c r="B122" s="706">
        <v>518.02</v>
      </c>
      <c r="C122" s="707">
        <v>522.73793999999998</v>
      </c>
      <c r="D122" s="707">
        <v>4.7179399999999987</v>
      </c>
      <c r="E122" s="708">
        <v>1.0091076406316359</v>
      </c>
      <c r="F122" s="706">
        <v>553.47632239999996</v>
      </c>
      <c r="G122" s="707">
        <v>322.86118806666661</v>
      </c>
      <c r="H122" s="707">
        <v>60.927160000000001</v>
      </c>
      <c r="I122" s="707">
        <v>289.62993999999998</v>
      </c>
      <c r="J122" s="707">
        <v>-33.231248066666637</v>
      </c>
      <c r="K122" s="709">
        <v>0.52329237634610692</v>
      </c>
      <c r="L122" s="270"/>
      <c r="M122" s="705" t="str">
        <f t="shared" si="1"/>
        <v/>
      </c>
    </row>
    <row r="123" spans="1:13" ht="14.45" customHeight="1" x14ac:dyDescent="0.2">
      <c r="A123" s="710" t="s">
        <v>447</v>
      </c>
      <c r="B123" s="706">
        <v>518.02</v>
      </c>
      <c r="C123" s="707">
        <v>522.73793999999998</v>
      </c>
      <c r="D123" s="707">
        <v>4.7179399999999987</v>
      </c>
      <c r="E123" s="708">
        <v>1.0091076406316359</v>
      </c>
      <c r="F123" s="706">
        <v>553.47632239999996</v>
      </c>
      <c r="G123" s="707">
        <v>322.86118806666661</v>
      </c>
      <c r="H123" s="707">
        <v>60.927160000000001</v>
      </c>
      <c r="I123" s="707">
        <v>289.62993999999998</v>
      </c>
      <c r="J123" s="707">
        <v>-33.231248066666637</v>
      </c>
      <c r="K123" s="709">
        <v>0.52329237634610692</v>
      </c>
      <c r="L123" s="270"/>
      <c r="M123" s="705" t="str">
        <f t="shared" si="1"/>
        <v>X</v>
      </c>
    </row>
    <row r="124" spans="1:13" ht="14.45" customHeight="1" x14ac:dyDescent="0.2">
      <c r="A124" s="710" t="s">
        <v>448</v>
      </c>
      <c r="B124" s="706">
        <v>518.02</v>
      </c>
      <c r="C124" s="707">
        <v>522.73793999999998</v>
      </c>
      <c r="D124" s="707">
        <v>4.7179399999999987</v>
      </c>
      <c r="E124" s="708">
        <v>1.0091076406316359</v>
      </c>
      <c r="F124" s="706">
        <v>553.47632239999996</v>
      </c>
      <c r="G124" s="707">
        <v>322.86118806666661</v>
      </c>
      <c r="H124" s="707">
        <v>60.927160000000001</v>
      </c>
      <c r="I124" s="707">
        <v>289.62993999999998</v>
      </c>
      <c r="J124" s="707">
        <v>-33.231248066666637</v>
      </c>
      <c r="K124" s="709">
        <v>0.52329237634610692</v>
      </c>
      <c r="L124" s="270"/>
      <c r="M124" s="705" t="str">
        <f t="shared" si="1"/>
        <v/>
      </c>
    </row>
    <row r="125" spans="1:13" ht="14.45" customHeight="1" x14ac:dyDescent="0.2">
      <c r="A125" s="710" t="s">
        <v>449</v>
      </c>
      <c r="B125" s="706">
        <v>0</v>
      </c>
      <c r="C125" s="707">
        <v>0</v>
      </c>
      <c r="D125" s="707">
        <v>0</v>
      </c>
      <c r="E125" s="708">
        <v>0</v>
      </c>
      <c r="F125" s="706">
        <v>0</v>
      </c>
      <c r="G125" s="707">
        <v>0</v>
      </c>
      <c r="H125" s="707">
        <v>0</v>
      </c>
      <c r="I125" s="707">
        <v>1</v>
      </c>
      <c r="J125" s="707">
        <v>1</v>
      </c>
      <c r="K125" s="709">
        <v>0</v>
      </c>
      <c r="L125" s="270"/>
      <c r="M125" s="705" t="str">
        <f t="shared" si="1"/>
        <v/>
      </c>
    </row>
    <row r="126" spans="1:13" ht="14.45" customHeight="1" x14ac:dyDescent="0.2">
      <c r="A126" s="710" t="s">
        <v>450</v>
      </c>
      <c r="B126" s="706">
        <v>0</v>
      </c>
      <c r="C126" s="707">
        <v>0</v>
      </c>
      <c r="D126" s="707">
        <v>0</v>
      </c>
      <c r="E126" s="708">
        <v>0</v>
      </c>
      <c r="F126" s="706">
        <v>0</v>
      </c>
      <c r="G126" s="707">
        <v>0</v>
      </c>
      <c r="H126" s="707">
        <v>0</v>
      </c>
      <c r="I126" s="707">
        <v>1</v>
      </c>
      <c r="J126" s="707">
        <v>1</v>
      </c>
      <c r="K126" s="709">
        <v>0</v>
      </c>
      <c r="L126" s="270"/>
      <c r="M126" s="705" t="str">
        <f t="shared" si="1"/>
        <v/>
      </c>
    </row>
    <row r="127" spans="1:13" ht="14.45" customHeight="1" x14ac:dyDescent="0.2">
      <c r="A127" s="710" t="s">
        <v>451</v>
      </c>
      <c r="B127" s="706">
        <v>0</v>
      </c>
      <c r="C127" s="707">
        <v>0</v>
      </c>
      <c r="D127" s="707">
        <v>0</v>
      </c>
      <c r="E127" s="708">
        <v>0</v>
      </c>
      <c r="F127" s="706">
        <v>0</v>
      </c>
      <c r="G127" s="707">
        <v>0</v>
      </c>
      <c r="H127" s="707">
        <v>0</v>
      </c>
      <c r="I127" s="707">
        <v>1</v>
      </c>
      <c r="J127" s="707">
        <v>1</v>
      </c>
      <c r="K127" s="709">
        <v>0</v>
      </c>
      <c r="L127" s="270"/>
      <c r="M127" s="705" t="str">
        <f t="shared" si="1"/>
        <v>X</v>
      </c>
    </row>
    <row r="128" spans="1:13" ht="14.45" customHeight="1" x14ac:dyDescent="0.2">
      <c r="A128" s="710" t="s">
        <v>452</v>
      </c>
      <c r="B128" s="706">
        <v>0</v>
      </c>
      <c r="C128" s="707">
        <v>0</v>
      </c>
      <c r="D128" s="707">
        <v>0</v>
      </c>
      <c r="E128" s="708">
        <v>0</v>
      </c>
      <c r="F128" s="706">
        <v>0</v>
      </c>
      <c r="G128" s="707">
        <v>0</v>
      </c>
      <c r="H128" s="707">
        <v>0</v>
      </c>
      <c r="I128" s="707">
        <v>1</v>
      </c>
      <c r="J128" s="707">
        <v>1</v>
      </c>
      <c r="K128" s="709">
        <v>0</v>
      </c>
      <c r="L128" s="270"/>
      <c r="M128" s="705" t="str">
        <f t="shared" si="1"/>
        <v/>
      </c>
    </row>
    <row r="129" spans="1:13" ht="14.45" customHeight="1" x14ac:dyDescent="0.2">
      <c r="A129" s="710" t="s">
        <v>453</v>
      </c>
      <c r="B129" s="706">
        <v>0</v>
      </c>
      <c r="C129" s="707">
        <v>145.78899999999999</v>
      </c>
      <c r="D129" s="707">
        <v>145.78899999999999</v>
      </c>
      <c r="E129" s="708">
        <v>0</v>
      </c>
      <c r="F129" s="706">
        <v>105.6735276</v>
      </c>
      <c r="G129" s="707">
        <v>61.6428911</v>
      </c>
      <c r="H129" s="707">
        <v>0</v>
      </c>
      <c r="I129" s="707">
        <v>20.48875</v>
      </c>
      <c r="J129" s="707">
        <v>-41.154141100000004</v>
      </c>
      <c r="K129" s="709">
        <v>0.19388725317806083</v>
      </c>
      <c r="L129" s="270"/>
      <c r="M129" s="705" t="str">
        <f t="shared" si="1"/>
        <v/>
      </c>
    </row>
    <row r="130" spans="1:13" ht="14.45" customHeight="1" x14ac:dyDescent="0.2">
      <c r="A130" s="710" t="s">
        <v>454</v>
      </c>
      <c r="B130" s="706">
        <v>0</v>
      </c>
      <c r="C130" s="707">
        <v>145.78899999999999</v>
      </c>
      <c r="D130" s="707">
        <v>145.78899999999999</v>
      </c>
      <c r="E130" s="708">
        <v>0</v>
      </c>
      <c r="F130" s="706">
        <v>105.6735276</v>
      </c>
      <c r="G130" s="707">
        <v>61.6428911</v>
      </c>
      <c r="H130" s="707">
        <v>0</v>
      </c>
      <c r="I130" s="707">
        <v>20.48875</v>
      </c>
      <c r="J130" s="707">
        <v>-41.154141100000004</v>
      </c>
      <c r="K130" s="709">
        <v>0.19388725317806083</v>
      </c>
      <c r="L130" s="270"/>
      <c r="M130" s="705" t="str">
        <f t="shared" si="1"/>
        <v/>
      </c>
    </row>
    <row r="131" spans="1:13" ht="14.45" customHeight="1" x14ac:dyDescent="0.2">
      <c r="A131" s="710" t="s">
        <v>455</v>
      </c>
      <c r="B131" s="706">
        <v>0</v>
      </c>
      <c r="C131" s="707">
        <v>79.44</v>
      </c>
      <c r="D131" s="707">
        <v>79.44</v>
      </c>
      <c r="E131" s="708">
        <v>0</v>
      </c>
      <c r="F131" s="706">
        <v>105.6735276</v>
      </c>
      <c r="G131" s="707">
        <v>61.6428911</v>
      </c>
      <c r="H131" s="707">
        <v>0</v>
      </c>
      <c r="I131" s="707">
        <v>19.98875</v>
      </c>
      <c r="J131" s="707">
        <v>-41.654141100000004</v>
      </c>
      <c r="K131" s="709">
        <v>0.18915569919897327</v>
      </c>
      <c r="L131" s="270"/>
      <c r="M131" s="705" t="str">
        <f t="shared" si="1"/>
        <v>X</v>
      </c>
    </row>
    <row r="132" spans="1:13" ht="14.45" customHeight="1" x14ac:dyDescent="0.2">
      <c r="A132" s="710" t="s">
        <v>456</v>
      </c>
      <c r="B132" s="706">
        <v>0</v>
      </c>
      <c r="C132" s="707">
        <v>2.38</v>
      </c>
      <c r="D132" s="707">
        <v>2.38</v>
      </c>
      <c r="E132" s="708">
        <v>0</v>
      </c>
      <c r="F132" s="706">
        <v>2.5383708</v>
      </c>
      <c r="G132" s="707">
        <v>1.4807162999999999</v>
      </c>
      <c r="H132" s="707">
        <v>0</v>
      </c>
      <c r="I132" s="707">
        <v>1.3387500000000001</v>
      </c>
      <c r="J132" s="707">
        <v>-0.14196629999999977</v>
      </c>
      <c r="K132" s="709">
        <v>0.52740521597553836</v>
      </c>
      <c r="L132" s="270"/>
      <c r="M132" s="705" t="str">
        <f t="shared" si="1"/>
        <v/>
      </c>
    </row>
    <row r="133" spans="1:13" ht="14.45" customHeight="1" x14ac:dyDescent="0.2">
      <c r="A133" s="710" t="s">
        <v>457</v>
      </c>
      <c r="B133" s="706">
        <v>0</v>
      </c>
      <c r="C133" s="707">
        <v>36.35</v>
      </c>
      <c r="D133" s="707">
        <v>36.35</v>
      </c>
      <c r="E133" s="708">
        <v>0</v>
      </c>
      <c r="F133" s="706">
        <v>57.949213199999996</v>
      </c>
      <c r="G133" s="707">
        <v>33.803707699999997</v>
      </c>
      <c r="H133" s="707">
        <v>0</v>
      </c>
      <c r="I133" s="707">
        <v>13.15</v>
      </c>
      <c r="J133" s="707">
        <v>-20.653707699999998</v>
      </c>
      <c r="K133" s="709">
        <v>0.22692283939413352</v>
      </c>
      <c r="L133" s="270"/>
      <c r="M133" s="705" t="str">
        <f t="shared" si="1"/>
        <v/>
      </c>
    </row>
    <row r="134" spans="1:13" ht="14.45" customHeight="1" x14ac:dyDescent="0.2">
      <c r="A134" s="710" t="s">
        <v>458</v>
      </c>
      <c r="B134" s="706">
        <v>0</v>
      </c>
      <c r="C134" s="707">
        <v>40.6</v>
      </c>
      <c r="D134" s="707">
        <v>40.6</v>
      </c>
      <c r="E134" s="708">
        <v>0</v>
      </c>
      <c r="F134" s="706">
        <v>45.065421600000001</v>
      </c>
      <c r="G134" s="707">
        <v>26.2881626</v>
      </c>
      <c r="H134" s="707">
        <v>0</v>
      </c>
      <c r="I134" s="707">
        <v>5.5</v>
      </c>
      <c r="J134" s="707">
        <v>-20.7881626</v>
      </c>
      <c r="K134" s="709">
        <v>0.12204479187652824</v>
      </c>
      <c r="L134" s="270"/>
      <c r="M134" s="705" t="str">
        <f t="shared" ref="M134:M197" si="2">IF(A134="HV","HV",IF(OR(LEFT(A134,16)="               5",LEFT(A134,16)="               6",LEFT(A134,16)="               7",LEFT(A134,16)="               8"),"X",""))</f>
        <v/>
      </c>
    </row>
    <row r="135" spans="1:13" ht="14.45" customHeight="1" x14ac:dyDescent="0.2">
      <c r="A135" s="710" t="s">
        <v>459</v>
      </c>
      <c r="B135" s="706">
        <v>0</v>
      </c>
      <c r="C135" s="707">
        <v>0.11</v>
      </c>
      <c r="D135" s="707">
        <v>0.11</v>
      </c>
      <c r="E135" s="708">
        <v>0</v>
      </c>
      <c r="F135" s="706">
        <v>0.120522</v>
      </c>
      <c r="G135" s="707">
        <v>7.0304500000000006E-2</v>
      </c>
      <c r="H135" s="707">
        <v>0</v>
      </c>
      <c r="I135" s="707">
        <v>0</v>
      </c>
      <c r="J135" s="707">
        <v>-7.0304500000000006E-2</v>
      </c>
      <c r="K135" s="709">
        <v>0</v>
      </c>
      <c r="L135" s="270"/>
      <c r="M135" s="705" t="str">
        <f t="shared" si="2"/>
        <v/>
      </c>
    </row>
    <row r="136" spans="1:13" ht="14.45" customHeight="1" x14ac:dyDescent="0.2">
      <c r="A136" s="710" t="s">
        <v>460</v>
      </c>
      <c r="B136" s="706">
        <v>0</v>
      </c>
      <c r="C136" s="707">
        <v>66.349000000000004</v>
      </c>
      <c r="D136" s="707">
        <v>66.349000000000004</v>
      </c>
      <c r="E136" s="708">
        <v>0</v>
      </c>
      <c r="F136" s="706">
        <v>0</v>
      </c>
      <c r="G136" s="707">
        <v>0</v>
      </c>
      <c r="H136" s="707">
        <v>0</v>
      </c>
      <c r="I136" s="707">
        <v>0</v>
      </c>
      <c r="J136" s="707">
        <v>0</v>
      </c>
      <c r="K136" s="709">
        <v>0</v>
      </c>
      <c r="L136" s="270"/>
      <c r="M136" s="705" t="str">
        <f t="shared" si="2"/>
        <v>X</v>
      </c>
    </row>
    <row r="137" spans="1:13" ht="14.45" customHeight="1" x14ac:dyDescent="0.2">
      <c r="A137" s="710" t="s">
        <v>461</v>
      </c>
      <c r="B137" s="706">
        <v>0</v>
      </c>
      <c r="C137" s="707">
        <v>66.349000000000004</v>
      </c>
      <c r="D137" s="707">
        <v>66.349000000000004</v>
      </c>
      <c r="E137" s="708">
        <v>0</v>
      </c>
      <c r="F137" s="706">
        <v>0</v>
      </c>
      <c r="G137" s="707">
        <v>0</v>
      </c>
      <c r="H137" s="707">
        <v>0</v>
      </c>
      <c r="I137" s="707">
        <v>0</v>
      </c>
      <c r="J137" s="707">
        <v>0</v>
      </c>
      <c r="K137" s="709">
        <v>0</v>
      </c>
      <c r="L137" s="270"/>
      <c r="M137" s="705" t="str">
        <f t="shared" si="2"/>
        <v/>
      </c>
    </row>
    <row r="138" spans="1:13" ht="14.45" customHeight="1" x14ac:dyDescent="0.2">
      <c r="A138" s="710" t="s">
        <v>462</v>
      </c>
      <c r="B138" s="706">
        <v>0</v>
      </c>
      <c r="C138" s="707">
        <v>0</v>
      </c>
      <c r="D138" s="707">
        <v>0</v>
      </c>
      <c r="E138" s="708">
        <v>0</v>
      </c>
      <c r="F138" s="706">
        <v>0</v>
      </c>
      <c r="G138" s="707">
        <v>0</v>
      </c>
      <c r="H138" s="707">
        <v>0</v>
      </c>
      <c r="I138" s="707">
        <v>0.5</v>
      </c>
      <c r="J138" s="707">
        <v>0.5</v>
      </c>
      <c r="K138" s="709">
        <v>0</v>
      </c>
      <c r="L138" s="270"/>
      <c r="M138" s="705" t="str">
        <f t="shared" si="2"/>
        <v>X</v>
      </c>
    </row>
    <row r="139" spans="1:13" ht="14.45" customHeight="1" x14ac:dyDescent="0.2">
      <c r="A139" s="710" t="s">
        <v>463</v>
      </c>
      <c r="B139" s="706">
        <v>0</v>
      </c>
      <c r="C139" s="707">
        <v>0</v>
      </c>
      <c r="D139" s="707">
        <v>0</v>
      </c>
      <c r="E139" s="708">
        <v>0</v>
      </c>
      <c r="F139" s="706">
        <v>0</v>
      </c>
      <c r="G139" s="707">
        <v>0</v>
      </c>
      <c r="H139" s="707">
        <v>0</v>
      </c>
      <c r="I139" s="707">
        <v>0.5</v>
      </c>
      <c r="J139" s="707">
        <v>0.5</v>
      </c>
      <c r="K139" s="709">
        <v>0</v>
      </c>
      <c r="L139" s="270"/>
      <c r="M139" s="705" t="str">
        <f t="shared" si="2"/>
        <v/>
      </c>
    </row>
    <row r="140" spans="1:13" ht="14.45" customHeight="1" x14ac:dyDescent="0.2">
      <c r="A140" s="710" t="s">
        <v>464</v>
      </c>
      <c r="B140" s="706">
        <v>14220.000019999999</v>
      </c>
      <c r="C140" s="707">
        <v>13529.777900000001</v>
      </c>
      <c r="D140" s="707">
        <v>-690.22211999999854</v>
      </c>
      <c r="E140" s="708">
        <v>0.95146117306404909</v>
      </c>
      <c r="F140" s="706">
        <v>14450.5325976</v>
      </c>
      <c r="G140" s="707">
        <v>8429.4773485999995</v>
      </c>
      <c r="H140" s="707">
        <v>1166.77908</v>
      </c>
      <c r="I140" s="707">
        <v>8017.7366700000002</v>
      </c>
      <c r="J140" s="707">
        <v>-411.74067859999923</v>
      </c>
      <c r="K140" s="709">
        <v>0.55484021892256186</v>
      </c>
      <c r="L140" s="270"/>
      <c r="M140" s="705" t="str">
        <f t="shared" si="2"/>
        <v/>
      </c>
    </row>
    <row r="141" spans="1:13" ht="14.45" customHeight="1" x14ac:dyDescent="0.2">
      <c r="A141" s="710" t="s">
        <v>465</v>
      </c>
      <c r="B141" s="706">
        <v>14155.000019999999</v>
      </c>
      <c r="C141" s="707">
        <v>13346.78808</v>
      </c>
      <c r="D141" s="707">
        <v>-808.21193999999923</v>
      </c>
      <c r="E141" s="708">
        <v>0.94290272420642507</v>
      </c>
      <c r="F141" s="706">
        <v>14450.5325976</v>
      </c>
      <c r="G141" s="707">
        <v>8429.4773485999995</v>
      </c>
      <c r="H141" s="707">
        <v>1115.3540800000001</v>
      </c>
      <c r="I141" s="707">
        <v>7808.7031200000001</v>
      </c>
      <c r="J141" s="707">
        <v>-620.77422859999933</v>
      </c>
      <c r="K141" s="709">
        <v>0.540374762470478</v>
      </c>
      <c r="L141" s="270"/>
      <c r="M141" s="705" t="str">
        <f t="shared" si="2"/>
        <v/>
      </c>
    </row>
    <row r="142" spans="1:13" ht="14.45" customHeight="1" x14ac:dyDescent="0.2">
      <c r="A142" s="710" t="s">
        <v>466</v>
      </c>
      <c r="B142" s="706">
        <v>14155.000019999999</v>
      </c>
      <c r="C142" s="707">
        <v>13346.78808</v>
      </c>
      <c r="D142" s="707">
        <v>-808.21193999999923</v>
      </c>
      <c r="E142" s="708">
        <v>0.94290272420642507</v>
      </c>
      <c r="F142" s="706">
        <v>14450.5325976</v>
      </c>
      <c r="G142" s="707">
        <v>8429.4773485999995</v>
      </c>
      <c r="H142" s="707">
        <v>1115.3540800000001</v>
      </c>
      <c r="I142" s="707">
        <v>7807.4911199999997</v>
      </c>
      <c r="J142" s="707">
        <v>-621.98622859999978</v>
      </c>
      <c r="K142" s="709">
        <v>0.54029089012931586</v>
      </c>
      <c r="L142" s="270"/>
      <c r="M142" s="705" t="str">
        <f t="shared" si="2"/>
        <v>X</v>
      </c>
    </row>
    <row r="143" spans="1:13" ht="14.45" customHeight="1" x14ac:dyDescent="0.2">
      <c r="A143" s="710" t="s">
        <v>467</v>
      </c>
      <c r="B143" s="706">
        <v>721.00000799999998</v>
      </c>
      <c r="C143" s="707">
        <v>721.42293000000006</v>
      </c>
      <c r="D143" s="707">
        <v>0.42292200000008506</v>
      </c>
      <c r="E143" s="708">
        <v>1.0005865769699134</v>
      </c>
      <c r="F143" s="706">
        <v>933.13669860000005</v>
      </c>
      <c r="G143" s="707">
        <v>544.32974085000001</v>
      </c>
      <c r="H143" s="707">
        <v>60.422550000000001</v>
      </c>
      <c r="I143" s="707">
        <v>422.96373</v>
      </c>
      <c r="J143" s="707">
        <v>-121.36601085000001</v>
      </c>
      <c r="K143" s="709">
        <v>0.45327092014983361</v>
      </c>
      <c r="L143" s="270"/>
      <c r="M143" s="705" t="str">
        <f t="shared" si="2"/>
        <v/>
      </c>
    </row>
    <row r="144" spans="1:13" ht="14.45" customHeight="1" x14ac:dyDescent="0.2">
      <c r="A144" s="710" t="s">
        <v>468</v>
      </c>
      <c r="B144" s="706">
        <v>3073.000008</v>
      </c>
      <c r="C144" s="707">
        <v>2263.61112</v>
      </c>
      <c r="D144" s="707">
        <v>-809.38888799999995</v>
      </c>
      <c r="E144" s="708">
        <v>0.73661279339638719</v>
      </c>
      <c r="F144" s="706">
        <v>2750.9278497999999</v>
      </c>
      <c r="G144" s="707">
        <v>1604.7079123833332</v>
      </c>
      <c r="H144" s="707">
        <v>191.36767</v>
      </c>
      <c r="I144" s="707">
        <v>1339.5736899999999</v>
      </c>
      <c r="J144" s="707">
        <v>-265.13422238333328</v>
      </c>
      <c r="K144" s="709">
        <v>0.48695340741030002</v>
      </c>
      <c r="L144" s="270"/>
      <c r="M144" s="705" t="str">
        <f t="shared" si="2"/>
        <v/>
      </c>
    </row>
    <row r="145" spans="1:13" ht="14.45" customHeight="1" x14ac:dyDescent="0.2">
      <c r="A145" s="710" t="s">
        <v>469</v>
      </c>
      <c r="B145" s="706">
        <v>146.00000399999999</v>
      </c>
      <c r="C145" s="707">
        <v>145.90799999999999</v>
      </c>
      <c r="D145" s="707">
        <v>-9.2004000000002861E-2</v>
      </c>
      <c r="E145" s="708">
        <v>0.99936983563370307</v>
      </c>
      <c r="F145" s="706">
        <v>145.90799999999999</v>
      </c>
      <c r="G145" s="707">
        <v>85.113</v>
      </c>
      <c r="H145" s="707">
        <v>12.157999999999999</v>
      </c>
      <c r="I145" s="707">
        <v>85.111000000000004</v>
      </c>
      <c r="J145" s="707">
        <v>-1.9999999999953388E-3</v>
      </c>
      <c r="K145" s="709">
        <v>0.58331962606574017</v>
      </c>
      <c r="L145" s="270"/>
      <c r="M145" s="705" t="str">
        <f t="shared" si="2"/>
        <v/>
      </c>
    </row>
    <row r="146" spans="1:13" ht="14.45" customHeight="1" x14ac:dyDescent="0.2">
      <c r="A146" s="710" t="s">
        <v>470</v>
      </c>
      <c r="B146" s="706">
        <v>962.00000399999999</v>
      </c>
      <c r="C146" s="707">
        <v>963.01715000000092</v>
      </c>
      <c r="D146" s="707">
        <v>1.0171460000009347</v>
      </c>
      <c r="E146" s="708">
        <v>1.001057324319929</v>
      </c>
      <c r="F146" s="706">
        <v>962.92653960000007</v>
      </c>
      <c r="G146" s="707">
        <v>561.70714810000004</v>
      </c>
      <c r="H146" s="707">
        <v>80.339529999999996</v>
      </c>
      <c r="I146" s="707">
        <v>562.37838999999997</v>
      </c>
      <c r="J146" s="707">
        <v>0.67124189999992723</v>
      </c>
      <c r="K146" s="709">
        <v>0.5840304185962224</v>
      </c>
      <c r="L146" s="270"/>
      <c r="M146" s="705" t="str">
        <f t="shared" si="2"/>
        <v/>
      </c>
    </row>
    <row r="147" spans="1:13" ht="14.45" customHeight="1" x14ac:dyDescent="0.2">
      <c r="A147" s="710" t="s">
        <v>471</v>
      </c>
      <c r="B147" s="706">
        <v>9252.9999959999986</v>
      </c>
      <c r="C147" s="707">
        <v>9252.8288800000009</v>
      </c>
      <c r="D147" s="707">
        <v>-0.17111599999770988</v>
      </c>
      <c r="E147" s="708">
        <v>0.99998150697070443</v>
      </c>
      <c r="F147" s="706">
        <v>9657.6335096000003</v>
      </c>
      <c r="G147" s="707">
        <v>5633.6195472666668</v>
      </c>
      <c r="H147" s="707">
        <v>771.06632999999999</v>
      </c>
      <c r="I147" s="707">
        <v>5397.4643099999994</v>
      </c>
      <c r="J147" s="707">
        <v>-236.15523726666743</v>
      </c>
      <c r="K147" s="709">
        <v>0.55888063101946717</v>
      </c>
      <c r="L147" s="270"/>
      <c r="M147" s="705" t="str">
        <f t="shared" si="2"/>
        <v/>
      </c>
    </row>
    <row r="148" spans="1:13" ht="14.45" customHeight="1" x14ac:dyDescent="0.2">
      <c r="A148" s="710" t="s">
        <v>472</v>
      </c>
      <c r="B148" s="706">
        <v>0</v>
      </c>
      <c r="C148" s="707">
        <v>0</v>
      </c>
      <c r="D148" s="707">
        <v>0</v>
      </c>
      <c r="E148" s="708">
        <v>0</v>
      </c>
      <c r="F148" s="706">
        <v>0</v>
      </c>
      <c r="G148" s="707">
        <v>0</v>
      </c>
      <c r="H148" s="707">
        <v>0</v>
      </c>
      <c r="I148" s="707">
        <v>1.212</v>
      </c>
      <c r="J148" s="707">
        <v>1.212</v>
      </c>
      <c r="K148" s="709">
        <v>0</v>
      </c>
      <c r="L148" s="270"/>
      <c r="M148" s="705" t="str">
        <f t="shared" si="2"/>
        <v>X</v>
      </c>
    </row>
    <row r="149" spans="1:13" ht="14.45" customHeight="1" x14ac:dyDescent="0.2">
      <c r="A149" s="710" t="s">
        <v>473</v>
      </c>
      <c r="B149" s="706">
        <v>0</v>
      </c>
      <c r="C149" s="707">
        <v>0</v>
      </c>
      <c r="D149" s="707">
        <v>0</v>
      </c>
      <c r="E149" s="708">
        <v>0</v>
      </c>
      <c r="F149" s="706">
        <v>0</v>
      </c>
      <c r="G149" s="707">
        <v>0</v>
      </c>
      <c r="H149" s="707">
        <v>0</v>
      </c>
      <c r="I149" s="707">
        <v>1.212</v>
      </c>
      <c r="J149" s="707">
        <v>1.212</v>
      </c>
      <c r="K149" s="709">
        <v>0</v>
      </c>
      <c r="L149" s="270"/>
      <c r="M149" s="705" t="str">
        <f t="shared" si="2"/>
        <v/>
      </c>
    </row>
    <row r="150" spans="1:13" ht="14.45" customHeight="1" x14ac:dyDescent="0.2">
      <c r="A150" s="710" t="s">
        <v>474</v>
      </c>
      <c r="B150" s="706">
        <v>65</v>
      </c>
      <c r="C150" s="707">
        <v>182.98982000000001</v>
      </c>
      <c r="D150" s="707">
        <v>117.98982000000001</v>
      </c>
      <c r="E150" s="708">
        <v>2.8152280000000003</v>
      </c>
      <c r="F150" s="706">
        <v>0</v>
      </c>
      <c r="G150" s="707">
        <v>0</v>
      </c>
      <c r="H150" s="707">
        <v>51.424999999999997</v>
      </c>
      <c r="I150" s="707">
        <v>209.03354999999999</v>
      </c>
      <c r="J150" s="707">
        <v>209.03354999999999</v>
      </c>
      <c r="K150" s="709">
        <v>0</v>
      </c>
      <c r="L150" s="270"/>
      <c r="M150" s="705" t="str">
        <f t="shared" si="2"/>
        <v/>
      </c>
    </row>
    <row r="151" spans="1:13" ht="14.45" customHeight="1" x14ac:dyDescent="0.2">
      <c r="A151" s="710" t="s">
        <v>475</v>
      </c>
      <c r="B151" s="706">
        <v>65</v>
      </c>
      <c r="C151" s="707">
        <v>91.527699999999996</v>
      </c>
      <c r="D151" s="707">
        <v>26.527699999999996</v>
      </c>
      <c r="E151" s="708">
        <v>1.4081184615384614</v>
      </c>
      <c r="F151" s="706">
        <v>0</v>
      </c>
      <c r="G151" s="707">
        <v>0</v>
      </c>
      <c r="H151" s="707">
        <v>0</v>
      </c>
      <c r="I151" s="707">
        <v>147.44454999999999</v>
      </c>
      <c r="J151" s="707">
        <v>147.44454999999999</v>
      </c>
      <c r="K151" s="709">
        <v>0</v>
      </c>
      <c r="L151" s="270"/>
      <c r="M151" s="705" t="str">
        <f t="shared" si="2"/>
        <v>X</v>
      </c>
    </row>
    <row r="152" spans="1:13" ht="14.45" customHeight="1" x14ac:dyDescent="0.2">
      <c r="A152" s="710" t="s">
        <v>476</v>
      </c>
      <c r="B152" s="706">
        <v>65</v>
      </c>
      <c r="C152" s="707">
        <v>91.527699999999996</v>
      </c>
      <c r="D152" s="707">
        <v>26.527699999999996</v>
      </c>
      <c r="E152" s="708">
        <v>1.4081184615384614</v>
      </c>
      <c r="F152" s="706">
        <v>0</v>
      </c>
      <c r="G152" s="707">
        <v>0</v>
      </c>
      <c r="H152" s="707">
        <v>0</v>
      </c>
      <c r="I152" s="707">
        <v>147.44454999999999</v>
      </c>
      <c r="J152" s="707">
        <v>147.44454999999999</v>
      </c>
      <c r="K152" s="709">
        <v>0</v>
      </c>
      <c r="L152" s="270"/>
      <c r="M152" s="705" t="str">
        <f t="shared" si="2"/>
        <v/>
      </c>
    </row>
    <row r="153" spans="1:13" ht="14.45" customHeight="1" x14ac:dyDescent="0.2">
      <c r="A153" s="710" t="s">
        <v>477</v>
      </c>
      <c r="B153" s="706">
        <v>0</v>
      </c>
      <c r="C153" s="707">
        <v>15.39</v>
      </c>
      <c r="D153" s="707">
        <v>15.39</v>
      </c>
      <c r="E153" s="708">
        <v>0</v>
      </c>
      <c r="F153" s="706">
        <v>0</v>
      </c>
      <c r="G153" s="707">
        <v>0</v>
      </c>
      <c r="H153" s="707">
        <v>0</v>
      </c>
      <c r="I153" s="707">
        <v>5.6870000000000003</v>
      </c>
      <c r="J153" s="707">
        <v>5.6870000000000003</v>
      </c>
      <c r="K153" s="709">
        <v>0</v>
      </c>
      <c r="L153" s="270"/>
      <c r="M153" s="705" t="str">
        <f t="shared" si="2"/>
        <v>X</v>
      </c>
    </row>
    <row r="154" spans="1:13" ht="14.45" customHeight="1" x14ac:dyDescent="0.2">
      <c r="A154" s="710" t="s">
        <v>478</v>
      </c>
      <c r="B154" s="706">
        <v>0</v>
      </c>
      <c r="C154" s="707">
        <v>0</v>
      </c>
      <c r="D154" s="707">
        <v>0</v>
      </c>
      <c r="E154" s="708">
        <v>0</v>
      </c>
      <c r="F154" s="706">
        <v>0</v>
      </c>
      <c r="G154" s="707">
        <v>0</v>
      </c>
      <c r="H154" s="707">
        <v>0</v>
      </c>
      <c r="I154" s="707">
        <v>5.6870000000000003</v>
      </c>
      <c r="J154" s="707">
        <v>5.6870000000000003</v>
      </c>
      <c r="K154" s="709">
        <v>0</v>
      </c>
      <c r="L154" s="270"/>
      <c r="M154" s="705" t="str">
        <f t="shared" si="2"/>
        <v/>
      </c>
    </row>
    <row r="155" spans="1:13" ht="14.45" customHeight="1" x14ac:dyDescent="0.2">
      <c r="A155" s="710" t="s">
        <v>479</v>
      </c>
      <c r="B155" s="706">
        <v>0</v>
      </c>
      <c r="C155" s="707">
        <v>15.39</v>
      </c>
      <c r="D155" s="707">
        <v>15.39</v>
      </c>
      <c r="E155" s="708">
        <v>0</v>
      </c>
      <c r="F155" s="706">
        <v>0</v>
      </c>
      <c r="G155" s="707">
        <v>0</v>
      </c>
      <c r="H155" s="707">
        <v>0</v>
      </c>
      <c r="I155" s="707">
        <v>0</v>
      </c>
      <c r="J155" s="707">
        <v>0</v>
      </c>
      <c r="K155" s="709">
        <v>0</v>
      </c>
      <c r="L155" s="270"/>
      <c r="M155" s="705" t="str">
        <f t="shared" si="2"/>
        <v/>
      </c>
    </row>
    <row r="156" spans="1:13" ht="14.45" customHeight="1" x14ac:dyDescent="0.2">
      <c r="A156" s="710" t="s">
        <v>480</v>
      </c>
      <c r="B156" s="706">
        <v>0</v>
      </c>
      <c r="C156" s="707">
        <v>72.200119999999998</v>
      </c>
      <c r="D156" s="707">
        <v>72.200119999999998</v>
      </c>
      <c r="E156" s="708">
        <v>0</v>
      </c>
      <c r="F156" s="706">
        <v>0</v>
      </c>
      <c r="G156" s="707">
        <v>0</v>
      </c>
      <c r="H156" s="707">
        <v>51.424999999999997</v>
      </c>
      <c r="I156" s="707">
        <v>55.902000000000001</v>
      </c>
      <c r="J156" s="707">
        <v>55.902000000000001</v>
      </c>
      <c r="K156" s="709">
        <v>0</v>
      </c>
      <c r="L156" s="270"/>
      <c r="M156" s="705" t="str">
        <f t="shared" si="2"/>
        <v>X</v>
      </c>
    </row>
    <row r="157" spans="1:13" ht="14.45" customHeight="1" x14ac:dyDescent="0.2">
      <c r="A157" s="710" t="s">
        <v>481</v>
      </c>
      <c r="B157" s="706">
        <v>0</v>
      </c>
      <c r="C157" s="707">
        <v>72.200119999999998</v>
      </c>
      <c r="D157" s="707">
        <v>72.200119999999998</v>
      </c>
      <c r="E157" s="708">
        <v>0</v>
      </c>
      <c r="F157" s="706">
        <v>0</v>
      </c>
      <c r="G157" s="707">
        <v>0</v>
      </c>
      <c r="H157" s="707">
        <v>51.424999999999997</v>
      </c>
      <c r="I157" s="707">
        <v>55.902000000000001</v>
      </c>
      <c r="J157" s="707">
        <v>55.902000000000001</v>
      </c>
      <c r="K157" s="709">
        <v>0</v>
      </c>
      <c r="L157" s="270"/>
      <c r="M157" s="705" t="str">
        <f t="shared" si="2"/>
        <v/>
      </c>
    </row>
    <row r="158" spans="1:13" ht="14.45" customHeight="1" x14ac:dyDescent="0.2">
      <c r="A158" s="710" t="s">
        <v>482</v>
      </c>
      <c r="B158" s="706">
        <v>0</v>
      </c>
      <c r="C158" s="707">
        <v>3.8719999999999999</v>
      </c>
      <c r="D158" s="707">
        <v>3.8719999999999999</v>
      </c>
      <c r="E158" s="708">
        <v>0</v>
      </c>
      <c r="F158" s="706">
        <v>0</v>
      </c>
      <c r="G158" s="707">
        <v>0</v>
      </c>
      <c r="H158" s="707">
        <v>0</v>
      </c>
      <c r="I158" s="707">
        <v>0</v>
      </c>
      <c r="J158" s="707">
        <v>0</v>
      </c>
      <c r="K158" s="709">
        <v>0</v>
      </c>
      <c r="L158" s="270"/>
      <c r="M158" s="705" t="str">
        <f t="shared" si="2"/>
        <v>X</v>
      </c>
    </row>
    <row r="159" spans="1:13" ht="14.45" customHeight="1" x14ac:dyDescent="0.2">
      <c r="A159" s="710" t="s">
        <v>483</v>
      </c>
      <c r="B159" s="706">
        <v>0</v>
      </c>
      <c r="C159" s="707">
        <v>3.8719999999999999</v>
      </c>
      <c r="D159" s="707">
        <v>3.8719999999999999</v>
      </c>
      <c r="E159" s="708">
        <v>0</v>
      </c>
      <c r="F159" s="706">
        <v>0</v>
      </c>
      <c r="G159" s="707">
        <v>0</v>
      </c>
      <c r="H159" s="707">
        <v>0</v>
      </c>
      <c r="I159" s="707">
        <v>0</v>
      </c>
      <c r="J159" s="707">
        <v>0</v>
      </c>
      <c r="K159" s="709">
        <v>0</v>
      </c>
      <c r="L159" s="270"/>
      <c r="M159" s="705" t="str">
        <f t="shared" si="2"/>
        <v/>
      </c>
    </row>
    <row r="160" spans="1:13" ht="14.45" customHeight="1" x14ac:dyDescent="0.2">
      <c r="A160" s="710" t="s">
        <v>484</v>
      </c>
      <c r="B160" s="706">
        <v>0</v>
      </c>
      <c r="C160" s="707">
        <v>0.16719999999999999</v>
      </c>
      <c r="D160" s="707">
        <v>0.16719999999999999</v>
      </c>
      <c r="E160" s="708">
        <v>0</v>
      </c>
      <c r="F160" s="706">
        <v>0.1955172</v>
      </c>
      <c r="G160" s="707">
        <v>0.11405170000000001</v>
      </c>
      <c r="H160" s="707">
        <v>0</v>
      </c>
      <c r="I160" s="707">
        <v>0</v>
      </c>
      <c r="J160" s="707">
        <v>-0.11405170000000001</v>
      </c>
      <c r="K160" s="709">
        <v>0</v>
      </c>
      <c r="L160" s="270"/>
      <c r="M160" s="705" t="str">
        <f t="shared" si="2"/>
        <v/>
      </c>
    </row>
    <row r="161" spans="1:13" ht="14.45" customHeight="1" x14ac:dyDescent="0.2">
      <c r="A161" s="710" t="s">
        <v>485</v>
      </c>
      <c r="B161" s="706">
        <v>0</v>
      </c>
      <c r="C161" s="707">
        <v>0.16719999999999999</v>
      </c>
      <c r="D161" s="707">
        <v>0.16719999999999999</v>
      </c>
      <c r="E161" s="708">
        <v>0</v>
      </c>
      <c r="F161" s="706">
        <v>0.1955172</v>
      </c>
      <c r="G161" s="707">
        <v>0.11405170000000001</v>
      </c>
      <c r="H161" s="707">
        <v>0</v>
      </c>
      <c r="I161" s="707">
        <v>0</v>
      </c>
      <c r="J161" s="707">
        <v>-0.11405170000000001</v>
      </c>
      <c r="K161" s="709">
        <v>0</v>
      </c>
      <c r="L161" s="270"/>
      <c r="M161" s="705" t="str">
        <f t="shared" si="2"/>
        <v/>
      </c>
    </row>
    <row r="162" spans="1:13" ht="14.45" customHeight="1" x14ac:dyDescent="0.2">
      <c r="A162" s="710" t="s">
        <v>486</v>
      </c>
      <c r="B162" s="706">
        <v>0</v>
      </c>
      <c r="C162" s="707">
        <v>0.16719999999999999</v>
      </c>
      <c r="D162" s="707">
        <v>0.16719999999999999</v>
      </c>
      <c r="E162" s="708">
        <v>0</v>
      </c>
      <c r="F162" s="706">
        <v>0.1955172</v>
      </c>
      <c r="G162" s="707">
        <v>0.11405170000000001</v>
      </c>
      <c r="H162" s="707">
        <v>0</v>
      </c>
      <c r="I162" s="707">
        <v>0</v>
      </c>
      <c r="J162" s="707">
        <v>-0.11405170000000001</v>
      </c>
      <c r="K162" s="709">
        <v>0</v>
      </c>
      <c r="L162" s="270"/>
      <c r="M162" s="705" t="str">
        <f t="shared" si="2"/>
        <v>X</v>
      </c>
    </row>
    <row r="163" spans="1:13" ht="14.45" customHeight="1" x14ac:dyDescent="0.2">
      <c r="A163" s="710" t="s">
        <v>487</v>
      </c>
      <c r="B163" s="706">
        <v>0</v>
      </c>
      <c r="C163" s="707">
        <v>0.16719999999999999</v>
      </c>
      <c r="D163" s="707">
        <v>0.16719999999999999</v>
      </c>
      <c r="E163" s="708">
        <v>0</v>
      </c>
      <c r="F163" s="706">
        <v>0.1955172</v>
      </c>
      <c r="G163" s="707">
        <v>0.11405170000000001</v>
      </c>
      <c r="H163" s="707">
        <v>0</v>
      </c>
      <c r="I163" s="707">
        <v>0</v>
      </c>
      <c r="J163" s="707">
        <v>-0.11405170000000001</v>
      </c>
      <c r="K163" s="709">
        <v>0</v>
      </c>
      <c r="L163" s="270"/>
      <c r="M163" s="705" t="str">
        <f t="shared" si="2"/>
        <v/>
      </c>
    </row>
    <row r="164" spans="1:13" ht="14.45" customHeight="1" x14ac:dyDescent="0.2">
      <c r="A164" s="710" t="s">
        <v>488</v>
      </c>
      <c r="B164" s="706">
        <v>173251.21442500001</v>
      </c>
      <c r="C164" s="707">
        <v>168241.16684999998</v>
      </c>
      <c r="D164" s="707">
        <v>-5010.0475750000332</v>
      </c>
      <c r="E164" s="708">
        <v>0.97108217918340267</v>
      </c>
      <c r="F164" s="706">
        <v>117.48215739999999</v>
      </c>
      <c r="G164" s="707">
        <v>68.531258483333332</v>
      </c>
      <c r="H164" s="707">
        <v>14155.93233</v>
      </c>
      <c r="I164" s="707">
        <v>100736.37029000001</v>
      </c>
      <c r="J164" s="707">
        <v>100667.83903151668</v>
      </c>
      <c r="K164" s="709">
        <v>857.46101807626508</v>
      </c>
      <c r="L164" s="270"/>
      <c r="M164" s="705" t="str">
        <f t="shared" si="2"/>
        <v/>
      </c>
    </row>
    <row r="165" spans="1:13" ht="14.45" customHeight="1" x14ac:dyDescent="0.2">
      <c r="A165" s="710" t="s">
        <v>489</v>
      </c>
      <c r="B165" s="706">
        <v>173251.21442500001</v>
      </c>
      <c r="C165" s="707">
        <v>168141.65104</v>
      </c>
      <c r="D165" s="707">
        <v>-5109.5633850000158</v>
      </c>
      <c r="E165" s="708">
        <v>0.9705077773800429</v>
      </c>
      <c r="F165" s="706">
        <v>106.2104568</v>
      </c>
      <c r="G165" s="707">
        <v>61.956099800000004</v>
      </c>
      <c r="H165" s="707">
        <v>14153.68233</v>
      </c>
      <c r="I165" s="707">
        <v>100701.47770999999</v>
      </c>
      <c r="J165" s="707">
        <v>100639.5216102</v>
      </c>
      <c r="K165" s="709">
        <v>948.13148106147673</v>
      </c>
      <c r="L165" s="270"/>
      <c r="M165" s="705" t="str">
        <f t="shared" si="2"/>
        <v/>
      </c>
    </row>
    <row r="166" spans="1:13" ht="14.45" customHeight="1" x14ac:dyDescent="0.2">
      <c r="A166" s="710" t="s">
        <v>490</v>
      </c>
      <c r="B166" s="706">
        <v>173251.21442500001</v>
      </c>
      <c r="C166" s="707">
        <v>168141.65104</v>
      </c>
      <c r="D166" s="707">
        <v>-5109.5633850000158</v>
      </c>
      <c r="E166" s="708">
        <v>0.9705077773800429</v>
      </c>
      <c r="F166" s="706">
        <v>106.2104568</v>
      </c>
      <c r="G166" s="707">
        <v>61.956099800000004</v>
      </c>
      <c r="H166" s="707">
        <v>14153.68233</v>
      </c>
      <c r="I166" s="707">
        <v>100701.47770999999</v>
      </c>
      <c r="J166" s="707">
        <v>100639.5216102</v>
      </c>
      <c r="K166" s="709">
        <v>948.13148106147673</v>
      </c>
      <c r="L166" s="270"/>
      <c r="M166" s="705" t="str">
        <f t="shared" si="2"/>
        <v/>
      </c>
    </row>
    <row r="167" spans="1:13" ht="14.45" customHeight="1" x14ac:dyDescent="0.2">
      <c r="A167" s="710" t="s">
        <v>491</v>
      </c>
      <c r="B167" s="706">
        <v>98.199095</v>
      </c>
      <c r="C167" s="707">
        <v>107.8942</v>
      </c>
      <c r="D167" s="707">
        <v>9.6951049999999981</v>
      </c>
      <c r="E167" s="708">
        <v>1.0987290666986289</v>
      </c>
      <c r="F167" s="706">
        <v>106.2104568</v>
      </c>
      <c r="G167" s="707">
        <v>61.956099800000004</v>
      </c>
      <c r="H167" s="707">
        <v>0</v>
      </c>
      <c r="I167" s="707">
        <v>0</v>
      </c>
      <c r="J167" s="707">
        <v>-61.956099800000004</v>
      </c>
      <c r="K167" s="709">
        <v>0</v>
      </c>
      <c r="L167" s="270"/>
      <c r="M167" s="705" t="str">
        <f t="shared" si="2"/>
        <v>X</v>
      </c>
    </row>
    <row r="168" spans="1:13" ht="14.45" customHeight="1" x14ac:dyDescent="0.2">
      <c r="A168" s="710" t="s">
        <v>492</v>
      </c>
      <c r="B168" s="706">
        <v>0</v>
      </c>
      <c r="C168" s="707">
        <v>28.897299999999998</v>
      </c>
      <c r="D168" s="707">
        <v>28.897299999999998</v>
      </c>
      <c r="E168" s="708">
        <v>0</v>
      </c>
      <c r="F168" s="706">
        <v>28.3693016</v>
      </c>
      <c r="G168" s="707">
        <v>16.548759266666664</v>
      </c>
      <c r="H168" s="707">
        <v>0</v>
      </c>
      <c r="I168" s="707">
        <v>0</v>
      </c>
      <c r="J168" s="707">
        <v>-16.548759266666664</v>
      </c>
      <c r="K168" s="709">
        <v>0</v>
      </c>
      <c r="L168" s="270"/>
      <c r="M168" s="705" t="str">
        <f t="shared" si="2"/>
        <v/>
      </c>
    </row>
    <row r="169" spans="1:13" ht="14.45" customHeight="1" x14ac:dyDescent="0.2">
      <c r="A169" s="710" t="s">
        <v>493</v>
      </c>
      <c r="B169" s="706">
        <v>98.048835000000011</v>
      </c>
      <c r="C169" s="707">
        <v>52.663919999999997</v>
      </c>
      <c r="D169" s="707">
        <v>-45.384915000000014</v>
      </c>
      <c r="E169" s="708">
        <v>0.53711928346726401</v>
      </c>
      <c r="F169" s="706">
        <v>50.8638738</v>
      </c>
      <c r="G169" s="707">
        <v>29.670593049999997</v>
      </c>
      <c r="H169" s="707">
        <v>0</v>
      </c>
      <c r="I169" s="707">
        <v>0</v>
      </c>
      <c r="J169" s="707">
        <v>-29.670593049999997</v>
      </c>
      <c r="K169" s="709">
        <v>0</v>
      </c>
      <c r="L169" s="270"/>
      <c r="M169" s="705" t="str">
        <f t="shared" si="2"/>
        <v/>
      </c>
    </row>
    <row r="170" spans="1:13" ht="14.45" customHeight="1" x14ac:dyDescent="0.2">
      <c r="A170" s="710" t="s">
        <v>494</v>
      </c>
      <c r="B170" s="706">
        <v>0.15026</v>
      </c>
      <c r="C170" s="707">
        <v>26.332979999999999</v>
      </c>
      <c r="D170" s="707">
        <v>26.18272</v>
      </c>
      <c r="E170" s="708">
        <v>175.24943431385597</v>
      </c>
      <c r="F170" s="706">
        <v>26.977281399999999</v>
      </c>
      <c r="G170" s="707">
        <v>15.736747483333332</v>
      </c>
      <c r="H170" s="707">
        <v>0</v>
      </c>
      <c r="I170" s="707">
        <v>0</v>
      </c>
      <c r="J170" s="707">
        <v>-15.736747483333332</v>
      </c>
      <c r="K170" s="709">
        <v>0</v>
      </c>
      <c r="L170" s="270"/>
      <c r="M170" s="705" t="str">
        <f t="shared" si="2"/>
        <v/>
      </c>
    </row>
    <row r="171" spans="1:13" ht="14.45" customHeight="1" x14ac:dyDescent="0.2">
      <c r="A171" s="710" t="s">
        <v>495</v>
      </c>
      <c r="B171" s="706">
        <v>3538.6716959999999</v>
      </c>
      <c r="C171" s="707">
        <v>845.43862000000001</v>
      </c>
      <c r="D171" s="707">
        <v>-2693.233076</v>
      </c>
      <c r="E171" s="708">
        <v>0.23891411598189696</v>
      </c>
      <c r="F171" s="706">
        <v>0</v>
      </c>
      <c r="G171" s="707">
        <v>0</v>
      </c>
      <c r="H171" s="707">
        <v>30.206759999999999</v>
      </c>
      <c r="I171" s="707">
        <v>99.687690000000003</v>
      </c>
      <c r="J171" s="707">
        <v>99.687690000000003</v>
      </c>
      <c r="K171" s="709">
        <v>0</v>
      </c>
      <c r="L171" s="270"/>
      <c r="M171" s="705" t="str">
        <f t="shared" si="2"/>
        <v>X</v>
      </c>
    </row>
    <row r="172" spans="1:13" ht="14.45" customHeight="1" x14ac:dyDescent="0.2">
      <c r="A172" s="710" t="s">
        <v>496</v>
      </c>
      <c r="B172" s="706">
        <v>3303.7269840000004</v>
      </c>
      <c r="C172" s="707">
        <v>419.17171000000002</v>
      </c>
      <c r="D172" s="707">
        <v>-2884.5552740000003</v>
      </c>
      <c r="E172" s="708">
        <v>0.12687843518246361</v>
      </c>
      <c r="F172" s="706">
        <v>0</v>
      </c>
      <c r="G172" s="707">
        <v>0</v>
      </c>
      <c r="H172" s="707">
        <v>0</v>
      </c>
      <c r="I172" s="707">
        <v>0</v>
      </c>
      <c r="J172" s="707">
        <v>0</v>
      </c>
      <c r="K172" s="709">
        <v>0</v>
      </c>
      <c r="L172" s="270"/>
      <c r="M172" s="705" t="str">
        <f t="shared" si="2"/>
        <v/>
      </c>
    </row>
    <row r="173" spans="1:13" ht="14.45" customHeight="1" x14ac:dyDescent="0.2">
      <c r="A173" s="710" t="s">
        <v>497</v>
      </c>
      <c r="B173" s="706">
        <v>234.94471200000001</v>
      </c>
      <c r="C173" s="707">
        <v>426.26691</v>
      </c>
      <c r="D173" s="707">
        <v>191.32219799999999</v>
      </c>
      <c r="E173" s="708">
        <v>1.8143285982959259</v>
      </c>
      <c r="F173" s="706">
        <v>0</v>
      </c>
      <c r="G173" s="707">
        <v>0</v>
      </c>
      <c r="H173" s="707">
        <v>30.206759999999999</v>
      </c>
      <c r="I173" s="707">
        <v>99.687690000000003</v>
      </c>
      <c r="J173" s="707">
        <v>99.687690000000003</v>
      </c>
      <c r="K173" s="709">
        <v>0</v>
      </c>
      <c r="L173" s="270"/>
      <c r="M173" s="705" t="str">
        <f t="shared" si="2"/>
        <v/>
      </c>
    </row>
    <row r="174" spans="1:13" ht="14.45" customHeight="1" x14ac:dyDescent="0.2">
      <c r="A174" s="710" t="s">
        <v>498</v>
      </c>
      <c r="B174" s="706">
        <v>169614.34363399999</v>
      </c>
      <c r="C174" s="707">
        <v>161819.50821</v>
      </c>
      <c r="D174" s="707">
        <v>-7794.8354239999899</v>
      </c>
      <c r="E174" s="708">
        <v>0.95404377214217229</v>
      </c>
      <c r="F174" s="706">
        <v>0</v>
      </c>
      <c r="G174" s="707">
        <v>0</v>
      </c>
      <c r="H174" s="707">
        <v>14119.78536</v>
      </c>
      <c r="I174" s="707">
        <v>98662.293799999999</v>
      </c>
      <c r="J174" s="707">
        <v>98662.293799999999</v>
      </c>
      <c r="K174" s="709">
        <v>0</v>
      </c>
      <c r="L174" s="270"/>
      <c r="M174" s="705" t="str">
        <f t="shared" si="2"/>
        <v>X</v>
      </c>
    </row>
    <row r="175" spans="1:13" ht="14.45" customHeight="1" x14ac:dyDescent="0.2">
      <c r="A175" s="710" t="s">
        <v>499</v>
      </c>
      <c r="B175" s="706">
        <v>165260.85446200002</v>
      </c>
      <c r="C175" s="707">
        <v>161216.57768000002</v>
      </c>
      <c r="D175" s="707">
        <v>-4044.2767820000008</v>
      </c>
      <c r="E175" s="708">
        <v>0.97552792041910963</v>
      </c>
      <c r="F175" s="706">
        <v>0</v>
      </c>
      <c r="G175" s="707">
        <v>0</v>
      </c>
      <c r="H175" s="707">
        <v>13828.672960000002</v>
      </c>
      <c r="I175" s="707">
        <v>97657.057799999995</v>
      </c>
      <c r="J175" s="707">
        <v>97657.057799999995</v>
      </c>
      <c r="K175" s="709">
        <v>0</v>
      </c>
      <c r="L175" s="270"/>
      <c r="M175" s="705" t="str">
        <f t="shared" si="2"/>
        <v/>
      </c>
    </row>
    <row r="176" spans="1:13" ht="14.45" customHeight="1" x14ac:dyDescent="0.2">
      <c r="A176" s="710" t="s">
        <v>500</v>
      </c>
      <c r="B176" s="706">
        <v>4353.4891720000005</v>
      </c>
      <c r="C176" s="707">
        <v>602.93052999999998</v>
      </c>
      <c r="D176" s="707">
        <v>-3750.5586420000004</v>
      </c>
      <c r="E176" s="708">
        <v>0.13849363261951395</v>
      </c>
      <c r="F176" s="706">
        <v>0</v>
      </c>
      <c r="G176" s="707">
        <v>0</v>
      </c>
      <c r="H176" s="707">
        <v>291.11240000000004</v>
      </c>
      <c r="I176" s="707">
        <v>1005.236</v>
      </c>
      <c r="J176" s="707">
        <v>1005.236</v>
      </c>
      <c r="K176" s="709">
        <v>0</v>
      </c>
      <c r="L176" s="270"/>
      <c r="M176" s="705" t="str">
        <f t="shared" si="2"/>
        <v/>
      </c>
    </row>
    <row r="177" spans="1:13" ht="14.45" customHeight="1" x14ac:dyDescent="0.2">
      <c r="A177" s="710" t="s">
        <v>501</v>
      </c>
      <c r="B177" s="706">
        <v>0</v>
      </c>
      <c r="C177" s="707">
        <v>5368.8100100000001</v>
      </c>
      <c r="D177" s="707">
        <v>5368.8100100000001</v>
      </c>
      <c r="E177" s="708">
        <v>0</v>
      </c>
      <c r="F177" s="706">
        <v>0</v>
      </c>
      <c r="G177" s="707">
        <v>0</v>
      </c>
      <c r="H177" s="707">
        <v>3.69021</v>
      </c>
      <c r="I177" s="707">
        <v>1939.49622</v>
      </c>
      <c r="J177" s="707">
        <v>1939.49622</v>
      </c>
      <c r="K177" s="709">
        <v>0</v>
      </c>
      <c r="L177" s="270"/>
      <c r="M177" s="705" t="str">
        <f t="shared" si="2"/>
        <v>X</v>
      </c>
    </row>
    <row r="178" spans="1:13" ht="14.45" customHeight="1" x14ac:dyDescent="0.2">
      <c r="A178" s="710" t="s">
        <v>502</v>
      </c>
      <c r="B178" s="706">
        <v>0</v>
      </c>
      <c r="C178" s="707">
        <v>5368.8100100000001</v>
      </c>
      <c r="D178" s="707">
        <v>5368.8100100000001</v>
      </c>
      <c r="E178" s="708">
        <v>0</v>
      </c>
      <c r="F178" s="706">
        <v>0</v>
      </c>
      <c r="G178" s="707">
        <v>0</v>
      </c>
      <c r="H178" s="707">
        <v>3.69021</v>
      </c>
      <c r="I178" s="707">
        <v>1939.49622</v>
      </c>
      <c r="J178" s="707">
        <v>1939.49622</v>
      </c>
      <c r="K178" s="709">
        <v>0</v>
      </c>
      <c r="L178" s="270"/>
      <c r="M178" s="705" t="str">
        <f t="shared" si="2"/>
        <v/>
      </c>
    </row>
    <row r="179" spans="1:13" ht="14.45" customHeight="1" x14ac:dyDescent="0.2">
      <c r="A179" s="710" t="s">
        <v>503</v>
      </c>
      <c r="B179" s="706">
        <v>0</v>
      </c>
      <c r="C179" s="707">
        <v>99.515810000000002</v>
      </c>
      <c r="D179" s="707">
        <v>99.515810000000002</v>
      </c>
      <c r="E179" s="708">
        <v>0</v>
      </c>
      <c r="F179" s="706">
        <v>11.271700600000001</v>
      </c>
      <c r="G179" s="707">
        <v>6.575158683333334</v>
      </c>
      <c r="H179" s="707">
        <v>2.25</v>
      </c>
      <c r="I179" s="707">
        <v>34.892580000000002</v>
      </c>
      <c r="J179" s="707">
        <v>28.317421316666668</v>
      </c>
      <c r="K179" s="709">
        <v>3.0955914496167507</v>
      </c>
      <c r="L179" s="270"/>
      <c r="M179" s="705" t="str">
        <f t="shared" si="2"/>
        <v/>
      </c>
    </row>
    <row r="180" spans="1:13" ht="14.45" customHeight="1" x14ac:dyDescent="0.2">
      <c r="A180" s="710" t="s">
        <v>504</v>
      </c>
      <c r="B180" s="706">
        <v>0</v>
      </c>
      <c r="C180" s="707">
        <v>85.25</v>
      </c>
      <c r="D180" s="707">
        <v>85.25</v>
      </c>
      <c r="E180" s="708">
        <v>0</v>
      </c>
      <c r="F180" s="706">
        <v>0</v>
      </c>
      <c r="G180" s="707">
        <v>0</v>
      </c>
      <c r="H180" s="707">
        <v>2.25</v>
      </c>
      <c r="I180" s="707">
        <v>32</v>
      </c>
      <c r="J180" s="707">
        <v>32</v>
      </c>
      <c r="K180" s="709">
        <v>0</v>
      </c>
      <c r="L180" s="270"/>
      <c r="M180" s="705" t="str">
        <f t="shared" si="2"/>
        <v/>
      </c>
    </row>
    <row r="181" spans="1:13" ht="14.45" customHeight="1" x14ac:dyDescent="0.2">
      <c r="A181" s="710" t="s">
        <v>505</v>
      </c>
      <c r="B181" s="706">
        <v>0</v>
      </c>
      <c r="C181" s="707">
        <v>85.25</v>
      </c>
      <c r="D181" s="707">
        <v>85.25</v>
      </c>
      <c r="E181" s="708">
        <v>0</v>
      </c>
      <c r="F181" s="706">
        <v>0</v>
      </c>
      <c r="G181" s="707">
        <v>0</v>
      </c>
      <c r="H181" s="707">
        <v>2.25</v>
      </c>
      <c r="I181" s="707">
        <v>32</v>
      </c>
      <c r="J181" s="707">
        <v>32</v>
      </c>
      <c r="K181" s="709">
        <v>0</v>
      </c>
      <c r="L181" s="270"/>
      <c r="M181" s="705" t="str">
        <f t="shared" si="2"/>
        <v>X</v>
      </c>
    </row>
    <row r="182" spans="1:13" ht="14.45" customHeight="1" x14ac:dyDescent="0.2">
      <c r="A182" s="710" t="s">
        <v>506</v>
      </c>
      <c r="B182" s="706">
        <v>0</v>
      </c>
      <c r="C182" s="707">
        <v>85.25</v>
      </c>
      <c r="D182" s="707">
        <v>85.25</v>
      </c>
      <c r="E182" s="708">
        <v>0</v>
      </c>
      <c r="F182" s="706">
        <v>0</v>
      </c>
      <c r="G182" s="707">
        <v>0</v>
      </c>
      <c r="H182" s="707">
        <v>2.25</v>
      </c>
      <c r="I182" s="707">
        <v>32</v>
      </c>
      <c r="J182" s="707">
        <v>32</v>
      </c>
      <c r="K182" s="709">
        <v>0</v>
      </c>
      <c r="L182" s="270"/>
      <c r="M182" s="705" t="str">
        <f t="shared" si="2"/>
        <v/>
      </c>
    </row>
    <row r="183" spans="1:13" ht="14.45" customHeight="1" x14ac:dyDescent="0.2">
      <c r="A183" s="710" t="s">
        <v>507</v>
      </c>
      <c r="B183" s="706">
        <v>0</v>
      </c>
      <c r="C183" s="707">
        <v>14.26581</v>
      </c>
      <c r="D183" s="707">
        <v>14.26581</v>
      </c>
      <c r="E183" s="708">
        <v>0</v>
      </c>
      <c r="F183" s="706">
        <v>11.271700600000001</v>
      </c>
      <c r="G183" s="707">
        <v>6.575158683333334</v>
      </c>
      <c r="H183" s="707">
        <v>0</v>
      </c>
      <c r="I183" s="707">
        <v>2.8925799999999997</v>
      </c>
      <c r="J183" s="707">
        <v>-3.6825786833333343</v>
      </c>
      <c r="K183" s="709">
        <v>0.25662321087556206</v>
      </c>
      <c r="L183" s="270"/>
      <c r="M183" s="705" t="str">
        <f t="shared" si="2"/>
        <v/>
      </c>
    </row>
    <row r="184" spans="1:13" ht="14.45" customHeight="1" x14ac:dyDescent="0.2">
      <c r="A184" s="710" t="s">
        <v>508</v>
      </c>
      <c r="B184" s="706">
        <v>0</v>
      </c>
      <c r="C184" s="707">
        <v>-7.5000000000000002E-4</v>
      </c>
      <c r="D184" s="707">
        <v>-7.5000000000000002E-4</v>
      </c>
      <c r="E184" s="708">
        <v>0</v>
      </c>
      <c r="F184" s="706">
        <v>0</v>
      </c>
      <c r="G184" s="707">
        <v>0</v>
      </c>
      <c r="H184" s="707">
        <v>0</v>
      </c>
      <c r="I184" s="707">
        <v>-2.0000000000000002E-5</v>
      </c>
      <c r="J184" s="707">
        <v>-2.0000000000000002E-5</v>
      </c>
      <c r="K184" s="709">
        <v>0</v>
      </c>
      <c r="L184" s="270"/>
      <c r="M184" s="705" t="str">
        <f t="shared" si="2"/>
        <v>X</v>
      </c>
    </row>
    <row r="185" spans="1:13" ht="14.45" customHeight="1" x14ac:dyDescent="0.2">
      <c r="A185" s="710" t="s">
        <v>509</v>
      </c>
      <c r="B185" s="706">
        <v>0</v>
      </c>
      <c r="C185" s="707">
        <v>-7.5000000000000002E-4</v>
      </c>
      <c r="D185" s="707">
        <v>-7.5000000000000002E-4</v>
      </c>
      <c r="E185" s="708">
        <v>0</v>
      </c>
      <c r="F185" s="706">
        <v>0</v>
      </c>
      <c r="G185" s="707">
        <v>0</v>
      </c>
      <c r="H185" s="707">
        <v>0</v>
      </c>
      <c r="I185" s="707">
        <v>-2.0000000000000002E-5</v>
      </c>
      <c r="J185" s="707">
        <v>-2.0000000000000002E-5</v>
      </c>
      <c r="K185" s="709">
        <v>0</v>
      </c>
      <c r="L185" s="270"/>
      <c r="M185" s="705" t="str">
        <f t="shared" si="2"/>
        <v/>
      </c>
    </row>
    <row r="186" spans="1:13" ht="14.45" customHeight="1" x14ac:dyDescent="0.2">
      <c r="A186" s="710" t="s">
        <v>510</v>
      </c>
      <c r="B186" s="706">
        <v>0</v>
      </c>
      <c r="C186" s="707">
        <v>14.26656</v>
      </c>
      <c r="D186" s="707">
        <v>14.26656</v>
      </c>
      <c r="E186" s="708">
        <v>0</v>
      </c>
      <c r="F186" s="706">
        <v>11.271700600000001</v>
      </c>
      <c r="G186" s="707">
        <v>6.575158683333334</v>
      </c>
      <c r="H186" s="707">
        <v>0</v>
      </c>
      <c r="I186" s="707">
        <v>2.8925999999999998</v>
      </c>
      <c r="J186" s="707">
        <v>-3.6825586833333341</v>
      </c>
      <c r="K186" s="709">
        <v>0.25662498523071131</v>
      </c>
      <c r="L186" s="270"/>
      <c r="M186" s="705" t="str">
        <f t="shared" si="2"/>
        <v>X</v>
      </c>
    </row>
    <row r="187" spans="1:13" ht="14.45" customHeight="1" x14ac:dyDescent="0.2">
      <c r="A187" s="710" t="s">
        <v>511</v>
      </c>
      <c r="B187" s="706">
        <v>0</v>
      </c>
      <c r="C187" s="707">
        <v>9.2999999999999999E-2</v>
      </c>
      <c r="D187" s="707">
        <v>9.2999999999999999E-2</v>
      </c>
      <c r="E187" s="708">
        <v>0</v>
      </c>
      <c r="F187" s="706">
        <v>5.6919199999999996E-2</v>
      </c>
      <c r="G187" s="707">
        <v>3.3202866666666664E-2</v>
      </c>
      <c r="H187" s="707">
        <v>0</v>
      </c>
      <c r="I187" s="707">
        <v>0</v>
      </c>
      <c r="J187" s="707">
        <v>-3.3202866666666664E-2</v>
      </c>
      <c r="K187" s="709">
        <v>0</v>
      </c>
      <c r="L187" s="270"/>
      <c r="M187" s="705" t="str">
        <f t="shared" si="2"/>
        <v/>
      </c>
    </row>
    <row r="188" spans="1:13" ht="14.45" customHeight="1" x14ac:dyDescent="0.2">
      <c r="A188" s="710" t="s">
        <v>512</v>
      </c>
      <c r="B188" s="706">
        <v>0</v>
      </c>
      <c r="C188" s="707">
        <v>14.17356</v>
      </c>
      <c r="D188" s="707">
        <v>14.17356</v>
      </c>
      <c r="E188" s="708">
        <v>0</v>
      </c>
      <c r="F188" s="706">
        <v>11.2147814</v>
      </c>
      <c r="G188" s="707">
        <v>6.5419558166666665</v>
      </c>
      <c r="H188" s="707">
        <v>0</v>
      </c>
      <c r="I188" s="707">
        <v>2.8925999999999998</v>
      </c>
      <c r="J188" s="707">
        <v>-3.6493558166666666</v>
      </c>
      <c r="K188" s="709">
        <v>0.25792745278120177</v>
      </c>
      <c r="L188" s="270"/>
      <c r="M188" s="705" t="str">
        <f t="shared" si="2"/>
        <v/>
      </c>
    </row>
    <row r="189" spans="1:13" ht="14.45" customHeight="1" x14ac:dyDescent="0.2">
      <c r="A189" s="710" t="s">
        <v>513</v>
      </c>
      <c r="B189" s="706">
        <v>0</v>
      </c>
      <c r="C189" s="707">
        <v>5326.58853</v>
      </c>
      <c r="D189" s="707">
        <v>5326.58853</v>
      </c>
      <c r="E189" s="708">
        <v>0</v>
      </c>
      <c r="F189" s="706">
        <v>0</v>
      </c>
      <c r="G189" s="707">
        <v>0</v>
      </c>
      <c r="H189" s="707">
        <v>386.40889000000004</v>
      </c>
      <c r="I189" s="707">
        <v>2580.0269399999997</v>
      </c>
      <c r="J189" s="707">
        <v>2580.0269399999997</v>
      </c>
      <c r="K189" s="709">
        <v>0</v>
      </c>
      <c r="L189" s="270"/>
      <c r="M189" s="705" t="str">
        <f t="shared" si="2"/>
        <v/>
      </c>
    </row>
    <row r="190" spans="1:13" ht="14.45" customHeight="1" x14ac:dyDescent="0.2">
      <c r="A190" s="710" t="s">
        <v>514</v>
      </c>
      <c r="B190" s="706">
        <v>0</v>
      </c>
      <c r="C190" s="707">
        <v>5326.58853</v>
      </c>
      <c r="D190" s="707">
        <v>5326.58853</v>
      </c>
      <c r="E190" s="708">
        <v>0</v>
      </c>
      <c r="F190" s="706">
        <v>0</v>
      </c>
      <c r="G190" s="707">
        <v>0</v>
      </c>
      <c r="H190" s="707">
        <v>386.40889000000004</v>
      </c>
      <c r="I190" s="707">
        <v>2580.0269399999997</v>
      </c>
      <c r="J190" s="707">
        <v>2580.0269399999997</v>
      </c>
      <c r="K190" s="709">
        <v>0</v>
      </c>
      <c r="L190" s="270"/>
      <c r="M190" s="705" t="str">
        <f t="shared" si="2"/>
        <v/>
      </c>
    </row>
    <row r="191" spans="1:13" ht="14.45" customHeight="1" x14ac:dyDescent="0.2">
      <c r="A191" s="710" t="s">
        <v>515</v>
      </c>
      <c r="B191" s="706">
        <v>0</v>
      </c>
      <c r="C191" s="707">
        <v>5326.58853</v>
      </c>
      <c r="D191" s="707">
        <v>5326.58853</v>
      </c>
      <c r="E191" s="708">
        <v>0</v>
      </c>
      <c r="F191" s="706">
        <v>0</v>
      </c>
      <c r="G191" s="707">
        <v>0</v>
      </c>
      <c r="H191" s="707">
        <v>386.40889000000004</v>
      </c>
      <c r="I191" s="707">
        <v>2580.0269399999997</v>
      </c>
      <c r="J191" s="707">
        <v>2580.0269399999997</v>
      </c>
      <c r="K191" s="709">
        <v>0</v>
      </c>
      <c r="L191" s="270"/>
      <c r="M191" s="705" t="str">
        <f t="shared" si="2"/>
        <v/>
      </c>
    </row>
    <row r="192" spans="1:13" ht="14.45" customHeight="1" x14ac:dyDescent="0.2">
      <c r="A192" s="710" t="s">
        <v>516</v>
      </c>
      <c r="B192" s="706">
        <v>0</v>
      </c>
      <c r="C192" s="707">
        <v>24.360310000000002</v>
      </c>
      <c r="D192" s="707">
        <v>24.360310000000002</v>
      </c>
      <c r="E192" s="708">
        <v>0</v>
      </c>
      <c r="F192" s="706">
        <v>0</v>
      </c>
      <c r="G192" s="707">
        <v>0</v>
      </c>
      <c r="H192" s="707">
        <v>1.9543900000000001</v>
      </c>
      <c r="I192" s="707">
        <v>10.85333</v>
      </c>
      <c r="J192" s="707">
        <v>10.85333</v>
      </c>
      <c r="K192" s="709">
        <v>0</v>
      </c>
      <c r="L192" s="270"/>
      <c r="M192" s="705" t="str">
        <f t="shared" si="2"/>
        <v>X</v>
      </c>
    </row>
    <row r="193" spans="1:13" ht="14.45" customHeight="1" x14ac:dyDescent="0.2">
      <c r="A193" s="710" t="s">
        <v>517</v>
      </c>
      <c r="B193" s="706">
        <v>0</v>
      </c>
      <c r="C193" s="707">
        <v>24.360310000000002</v>
      </c>
      <c r="D193" s="707">
        <v>24.360310000000002</v>
      </c>
      <c r="E193" s="708">
        <v>0</v>
      </c>
      <c r="F193" s="706">
        <v>0</v>
      </c>
      <c r="G193" s="707">
        <v>0</v>
      </c>
      <c r="H193" s="707">
        <v>1.9543900000000001</v>
      </c>
      <c r="I193" s="707">
        <v>10.85333</v>
      </c>
      <c r="J193" s="707">
        <v>10.85333</v>
      </c>
      <c r="K193" s="709">
        <v>0</v>
      </c>
      <c r="L193" s="270"/>
      <c r="M193" s="705" t="str">
        <f t="shared" si="2"/>
        <v/>
      </c>
    </row>
    <row r="194" spans="1:13" ht="14.45" customHeight="1" x14ac:dyDescent="0.2">
      <c r="A194" s="710" t="s">
        <v>518</v>
      </c>
      <c r="B194" s="706">
        <v>0</v>
      </c>
      <c r="C194" s="707">
        <v>27.658000000000001</v>
      </c>
      <c r="D194" s="707">
        <v>27.658000000000001</v>
      </c>
      <c r="E194" s="708">
        <v>0</v>
      </c>
      <c r="F194" s="706">
        <v>0</v>
      </c>
      <c r="G194" s="707">
        <v>0</v>
      </c>
      <c r="H194" s="707">
        <v>0</v>
      </c>
      <c r="I194" s="707">
        <v>19.64</v>
      </c>
      <c r="J194" s="707">
        <v>19.64</v>
      </c>
      <c r="K194" s="709">
        <v>0</v>
      </c>
      <c r="L194" s="270"/>
      <c r="M194" s="705" t="str">
        <f t="shared" si="2"/>
        <v>X</v>
      </c>
    </row>
    <row r="195" spans="1:13" ht="14.45" customHeight="1" x14ac:dyDescent="0.2">
      <c r="A195" s="710" t="s">
        <v>519</v>
      </c>
      <c r="B195" s="706">
        <v>0</v>
      </c>
      <c r="C195" s="707">
        <v>27.658000000000001</v>
      </c>
      <c r="D195" s="707">
        <v>27.658000000000001</v>
      </c>
      <c r="E195" s="708">
        <v>0</v>
      </c>
      <c r="F195" s="706">
        <v>0</v>
      </c>
      <c r="G195" s="707">
        <v>0</v>
      </c>
      <c r="H195" s="707">
        <v>0</v>
      </c>
      <c r="I195" s="707">
        <v>19.64</v>
      </c>
      <c r="J195" s="707">
        <v>19.64</v>
      </c>
      <c r="K195" s="709">
        <v>0</v>
      </c>
      <c r="L195" s="270"/>
      <c r="M195" s="705" t="str">
        <f t="shared" si="2"/>
        <v/>
      </c>
    </row>
    <row r="196" spans="1:13" ht="14.45" customHeight="1" x14ac:dyDescent="0.2">
      <c r="A196" s="710" t="s">
        <v>520</v>
      </c>
      <c r="B196" s="706">
        <v>0</v>
      </c>
      <c r="C196" s="707">
        <v>37.287059999999997</v>
      </c>
      <c r="D196" s="707">
        <v>37.287059999999997</v>
      </c>
      <c r="E196" s="708">
        <v>0</v>
      </c>
      <c r="F196" s="706">
        <v>0</v>
      </c>
      <c r="G196" s="707">
        <v>0</v>
      </c>
      <c r="H196" s="707">
        <v>2.286</v>
      </c>
      <c r="I196" s="707">
        <v>16.1662</v>
      </c>
      <c r="J196" s="707">
        <v>16.1662</v>
      </c>
      <c r="K196" s="709">
        <v>0</v>
      </c>
      <c r="L196" s="270"/>
      <c r="M196" s="705" t="str">
        <f t="shared" si="2"/>
        <v>X</v>
      </c>
    </row>
    <row r="197" spans="1:13" ht="14.45" customHeight="1" x14ac:dyDescent="0.2">
      <c r="A197" s="710" t="s">
        <v>521</v>
      </c>
      <c r="B197" s="706">
        <v>0</v>
      </c>
      <c r="C197" s="707">
        <v>14.43</v>
      </c>
      <c r="D197" s="707">
        <v>14.43</v>
      </c>
      <c r="E197" s="708">
        <v>0</v>
      </c>
      <c r="F197" s="706">
        <v>0</v>
      </c>
      <c r="G197" s="707">
        <v>0</v>
      </c>
      <c r="H197" s="707">
        <v>1.1100000000000001</v>
      </c>
      <c r="I197" s="707">
        <v>8.14</v>
      </c>
      <c r="J197" s="707">
        <v>8.14</v>
      </c>
      <c r="K197" s="709">
        <v>0</v>
      </c>
      <c r="L197" s="270"/>
      <c r="M197" s="705" t="str">
        <f t="shared" si="2"/>
        <v/>
      </c>
    </row>
    <row r="198" spans="1:13" ht="14.45" customHeight="1" x14ac:dyDescent="0.2">
      <c r="A198" s="710" t="s">
        <v>522</v>
      </c>
      <c r="B198" s="706">
        <v>0</v>
      </c>
      <c r="C198" s="707">
        <v>10.894200000000001</v>
      </c>
      <c r="D198" s="707">
        <v>10.894200000000001</v>
      </c>
      <c r="E198" s="708">
        <v>0</v>
      </c>
      <c r="F198" s="706">
        <v>0</v>
      </c>
      <c r="G198" s="707">
        <v>0</v>
      </c>
      <c r="H198" s="707">
        <v>0</v>
      </c>
      <c r="I198" s="707">
        <v>0</v>
      </c>
      <c r="J198" s="707">
        <v>0</v>
      </c>
      <c r="K198" s="709">
        <v>0</v>
      </c>
      <c r="L198" s="270"/>
      <c r="M198" s="705" t="str">
        <f t="shared" ref="M198:M261" si="3">IF(A198="HV","HV",IF(OR(LEFT(A198,16)="               5",LEFT(A198,16)="               6",LEFT(A198,16)="               7",LEFT(A198,16)="               8"),"X",""))</f>
        <v/>
      </c>
    </row>
    <row r="199" spans="1:13" ht="14.45" customHeight="1" x14ac:dyDescent="0.2">
      <c r="A199" s="710" t="s">
        <v>523</v>
      </c>
      <c r="B199" s="706">
        <v>0</v>
      </c>
      <c r="C199" s="707">
        <v>11.962860000000001</v>
      </c>
      <c r="D199" s="707">
        <v>11.962860000000001</v>
      </c>
      <c r="E199" s="708">
        <v>0</v>
      </c>
      <c r="F199" s="706">
        <v>0</v>
      </c>
      <c r="G199" s="707">
        <v>0</v>
      </c>
      <c r="H199" s="707">
        <v>1.1759999999999999</v>
      </c>
      <c r="I199" s="707">
        <v>8.0261999999999993</v>
      </c>
      <c r="J199" s="707">
        <v>8.0261999999999993</v>
      </c>
      <c r="K199" s="709">
        <v>0</v>
      </c>
      <c r="L199" s="270"/>
      <c r="M199" s="705" t="str">
        <f t="shared" si="3"/>
        <v/>
      </c>
    </row>
    <row r="200" spans="1:13" ht="14.45" customHeight="1" x14ac:dyDescent="0.2">
      <c r="A200" s="710" t="s">
        <v>524</v>
      </c>
      <c r="B200" s="706">
        <v>0</v>
      </c>
      <c r="C200" s="707">
        <v>12.26792</v>
      </c>
      <c r="D200" s="707">
        <v>12.26792</v>
      </c>
      <c r="E200" s="708">
        <v>0</v>
      </c>
      <c r="F200" s="706">
        <v>0</v>
      </c>
      <c r="G200" s="707">
        <v>0</v>
      </c>
      <c r="H200" s="707">
        <v>0.73163999999999996</v>
      </c>
      <c r="I200" s="707">
        <v>7.6303599999999996</v>
      </c>
      <c r="J200" s="707">
        <v>7.6303599999999996</v>
      </c>
      <c r="K200" s="709">
        <v>0</v>
      </c>
      <c r="L200" s="270"/>
      <c r="M200" s="705" t="str">
        <f t="shared" si="3"/>
        <v>X</v>
      </c>
    </row>
    <row r="201" spans="1:13" ht="14.45" customHeight="1" x14ac:dyDescent="0.2">
      <c r="A201" s="710" t="s">
        <v>525</v>
      </c>
      <c r="B201" s="706">
        <v>0</v>
      </c>
      <c r="C201" s="707">
        <v>12.26792</v>
      </c>
      <c r="D201" s="707">
        <v>12.26792</v>
      </c>
      <c r="E201" s="708">
        <v>0</v>
      </c>
      <c r="F201" s="706">
        <v>0</v>
      </c>
      <c r="G201" s="707">
        <v>0</v>
      </c>
      <c r="H201" s="707">
        <v>0.73163999999999996</v>
      </c>
      <c r="I201" s="707">
        <v>7.6303599999999996</v>
      </c>
      <c r="J201" s="707">
        <v>7.6303599999999996</v>
      </c>
      <c r="K201" s="709">
        <v>0</v>
      </c>
      <c r="L201" s="270"/>
      <c r="M201" s="705" t="str">
        <f t="shared" si="3"/>
        <v/>
      </c>
    </row>
    <row r="202" spans="1:13" ht="14.45" customHeight="1" x14ac:dyDescent="0.2">
      <c r="A202" s="710" t="s">
        <v>526</v>
      </c>
      <c r="B202" s="706">
        <v>0</v>
      </c>
      <c r="C202" s="707">
        <v>47.462220000000002</v>
      </c>
      <c r="D202" s="707">
        <v>47.462220000000002</v>
      </c>
      <c r="E202" s="708">
        <v>0</v>
      </c>
      <c r="F202" s="706">
        <v>0</v>
      </c>
      <c r="G202" s="707">
        <v>0</v>
      </c>
      <c r="H202" s="707">
        <v>0</v>
      </c>
      <c r="I202" s="707">
        <v>0</v>
      </c>
      <c r="J202" s="707">
        <v>0</v>
      </c>
      <c r="K202" s="709">
        <v>0</v>
      </c>
      <c r="L202" s="270"/>
      <c r="M202" s="705" t="str">
        <f t="shared" si="3"/>
        <v>X</v>
      </c>
    </row>
    <row r="203" spans="1:13" ht="14.45" customHeight="1" x14ac:dyDescent="0.2">
      <c r="A203" s="710" t="s">
        <v>527</v>
      </c>
      <c r="B203" s="706">
        <v>0</v>
      </c>
      <c r="C203" s="707">
        <v>47.462220000000002</v>
      </c>
      <c r="D203" s="707">
        <v>47.462220000000002</v>
      </c>
      <c r="E203" s="708">
        <v>0</v>
      </c>
      <c r="F203" s="706">
        <v>0</v>
      </c>
      <c r="G203" s="707">
        <v>0</v>
      </c>
      <c r="H203" s="707">
        <v>0</v>
      </c>
      <c r="I203" s="707">
        <v>0</v>
      </c>
      <c r="J203" s="707">
        <v>0</v>
      </c>
      <c r="K203" s="709">
        <v>0</v>
      </c>
      <c r="L203" s="270"/>
      <c r="M203" s="705" t="str">
        <f t="shared" si="3"/>
        <v/>
      </c>
    </row>
    <row r="204" spans="1:13" ht="14.45" customHeight="1" x14ac:dyDescent="0.2">
      <c r="A204" s="710" t="s">
        <v>528</v>
      </c>
      <c r="B204" s="706">
        <v>0</v>
      </c>
      <c r="C204" s="707">
        <v>4.2770000000000001</v>
      </c>
      <c r="D204" s="707">
        <v>4.2770000000000001</v>
      </c>
      <c r="E204" s="708">
        <v>0</v>
      </c>
      <c r="F204" s="706">
        <v>0</v>
      </c>
      <c r="G204" s="707">
        <v>0</v>
      </c>
      <c r="H204" s="707">
        <v>0.998</v>
      </c>
      <c r="I204" s="707">
        <v>3.0840000000000001</v>
      </c>
      <c r="J204" s="707">
        <v>3.0840000000000001</v>
      </c>
      <c r="K204" s="709">
        <v>0</v>
      </c>
      <c r="L204" s="270"/>
      <c r="M204" s="705" t="str">
        <f t="shared" si="3"/>
        <v>X</v>
      </c>
    </row>
    <row r="205" spans="1:13" ht="14.45" customHeight="1" x14ac:dyDescent="0.2">
      <c r="A205" s="710" t="s">
        <v>529</v>
      </c>
      <c r="B205" s="706">
        <v>0</v>
      </c>
      <c r="C205" s="707">
        <v>4.2770000000000001</v>
      </c>
      <c r="D205" s="707">
        <v>4.2770000000000001</v>
      </c>
      <c r="E205" s="708">
        <v>0</v>
      </c>
      <c r="F205" s="706">
        <v>0</v>
      </c>
      <c r="G205" s="707">
        <v>0</v>
      </c>
      <c r="H205" s="707">
        <v>0.998</v>
      </c>
      <c r="I205" s="707">
        <v>3.0840000000000001</v>
      </c>
      <c r="J205" s="707">
        <v>3.0840000000000001</v>
      </c>
      <c r="K205" s="709">
        <v>0</v>
      </c>
      <c r="L205" s="270"/>
      <c r="M205" s="705" t="str">
        <f t="shared" si="3"/>
        <v/>
      </c>
    </row>
    <row r="206" spans="1:13" ht="14.45" customHeight="1" x14ac:dyDescent="0.2">
      <c r="A206" s="710" t="s">
        <v>530</v>
      </c>
      <c r="B206" s="706">
        <v>0</v>
      </c>
      <c r="C206" s="707">
        <v>1492.9928500000001</v>
      </c>
      <c r="D206" s="707">
        <v>1492.9928500000001</v>
      </c>
      <c r="E206" s="708">
        <v>0</v>
      </c>
      <c r="F206" s="706">
        <v>0</v>
      </c>
      <c r="G206" s="707">
        <v>0</v>
      </c>
      <c r="H206" s="707">
        <v>57.074629999999999</v>
      </c>
      <c r="I206" s="707">
        <v>549.23576000000003</v>
      </c>
      <c r="J206" s="707">
        <v>549.23576000000003</v>
      </c>
      <c r="K206" s="709">
        <v>0</v>
      </c>
      <c r="L206" s="270"/>
      <c r="M206" s="705" t="str">
        <f t="shared" si="3"/>
        <v>X</v>
      </c>
    </row>
    <row r="207" spans="1:13" ht="14.45" customHeight="1" x14ac:dyDescent="0.2">
      <c r="A207" s="710" t="s">
        <v>531</v>
      </c>
      <c r="B207" s="706">
        <v>0</v>
      </c>
      <c r="C207" s="707">
        <v>1492.9928500000001</v>
      </c>
      <c r="D207" s="707">
        <v>1492.9928500000001</v>
      </c>
      <c r="E207" s="708">
        <v>0</v>
      </c>
      <c r="F207" s="706">
        <v>0</v>
      </c>
      <c r="G207" s="707">
        <v>0</v>
      </c>
      <c r="H207" s="707">
        <v>57.074629999999999</v>
      </c>
      <c r="I207" s="707">
        <v>549.23576000000003</v>
      </c>
      <c r="J207" s="707">
        <v>549.23576000000003</v>
      </c>
      <c r="K207" s="709">
        <v>0</v>
      </c>
      <c r="L207" s="270"/>
      <c r="M207" s="705" t="str">
        <f t="shared" si="3"/>
        <v/>
      </c>
    </row>
    <row r="208" spans="1:13" ht="14.45" customHeight="1" x14ac:dyDescent="0.2">
      <c r="A208" s="710" t="s">
        <v>532</v>
      </c>
      <c r="B208" s="706">
        <v>0</v>
      </c>
      <c r="C208" s="707">
        <v>68.231920000000002</v>
      </c>
      <c r="D208" s="707">
        <v>68.231920000000002</v>
      </c>
      <c r="E208" s="708">
        <v>0</v>
      </c>
      <c r="F208" s="706">
        <v>0</v>
      </c>
      <c r="G208" s="707">
        <v>0</v>
      </c>
      <c r="H208" s="707">
        <v>0.70383000000000007</v>
      </c>
      <c r="I208" s="707">
        <v>42.708190000000002</v>
      </c>
      <c r="J208" s="707">
        <v>42.708190000000002</v>
      </c>
      <c r="K208" s="709">
        <v>0</v>
      </c>
      <c r="L208" s="270"/>
      <c r="M208" s="705" t="str">
        <f t="shared" si="3"/>
        <v>X</v>
      </c>
    </row>
    <row r="209" spans="1:13" ht="14.45" customHeight="1" x14ac:dyDescent="0.2">
      <c r="A209" s="710" t="s">
        <v>533</v>
      </c>
      <c r="B209" s="706">
        <v>0</v>
      </c>
      <c r="C209" s="707">
        <v>23.805</v>
      </c>
      <c r="D209" s="707">
        <v>23.805</v>
      </c>
      <c r="E209" s="708">
        <v>0</v>
      </c>
      <c r="F209" s="706">
        <v>0</v>
      </c>
      <c r="G209" s="707">
        <v>0</v>
      </c>
      <c r="H209" s="707">
        <v>0</v>
      </c>
      <c r="I209" s="707">
        <v>16.184000000000001</v>
      </c>
      <c r="J209" s="707">
        <v>16.184000000000001</v>
      </c>
      <c r="K209" s="709">
        <v>0</v>
      </c>
      <c r="L209" s="270"/>
      <c r="M209" s="705" t="str">
        <f t="shared" si="3"/>
        <v/>
      </c>
    </row>
    <row r="210" spans="1:13" ht="14.45" customHeight="1" x14ac:dyDescent="0.2">
      <c r="A210" s="710" t="s">
        <v>534</v>
      </c>
      <c r="B210" s="706">
        <v>0</v>
      </c>
      <c r="C210" s="707">
        <v>44.426919999999996</v>
      </c>
      <c r="D210" s="707">
        <v>44.426919999999996</v>
      </c>
      <c r="E210" s="708">
        <v>0</v>
      </c>
      <c r="F210" s="706">
        <v>0</v>
      </c>
      <c r="G210" s="707">
        <v>0</v>
      </c>
      <c r="H210" s="707">
        <v>0.70383000000000007</v>
      </c>
      <c r="I210" s="707">
        <v>26.524189999999997</v>
      </c>
      <c r="J210" s="707">
        <v>26.524189999999997</v>
      </c>
      <c r="K210" s="709">
        <v>0</v>
      </c>
      <c r="L210" s="270"/>
      <c r="M210" s="705" t="str">
        <f t="shared" si="3"/>
        <v/>
      </c>
    </row>
    <row r="211" spans="1:13" ht="14.45" customHeight="1" x14ac:dyDescent="0.2">
      <c r="A211" s="710" t="s">
        <v>535</v>
      </c>
      <c r="B211" s="706">
        <v>0</v>
      </c>
      <c r="C211" s="707">
        <v>3612.05125</v>
      </c>
      <c r="D211" s="707">
        <v>3612.05125</v>
      </c>
      <c r="E211" s="708">
        <v>0</v>
      </c>
      <c r="F211" s="706">
        <v>0</v>
      </c>
      <c r="G211" s="707">
        <v>0</v>
      </c>
      <c r="H211" s="707">
        <v>322.66040000000004</v>
      </c>
      <c r="I211" s="707">
        <v>1930.7091</v>
      </c>
      <c r="J211" s="707">
        <v>1930.7091</v>
      </c>
      <c r="K211" s="709">
        <v>0</v>
      </c>
      <c r="L211" s="270"/>
      <c r="M211" s="705" t="str">
        <f t="shared" si="3"/>
        <v>X</v>
      </c>
    </row>
    <row r="212" spans="1:13" ht="14.45" customHeight="1" x14ac:dyDescent="0.2">
      <c r="A212" s="710" t="s">
        <v>536</v>
      </c>
      <c r="B212" s="706">
        <v>0</v>
      </c>
      <c r="C212" s="707">
        <v>3612.05125</v>
      </c>
      <c r="D212" s="707">
        <v>3612.05125</v>
      </c>
      <c r="E212" s="708">
        <v>0</v>
      </c>
      <c r="F212" s="706">
        <v>0</v>
      </c>
      <c r="G212" s="707">
        <v>0</v>
      </c>
      <c r="H212" s="707">
        <v>322.66040000000004</v>
      </c>
      <c r="I212" s="707">
        <v>1930.7091</v>
      </c>
      <c r="J212" s="707">
        <v>1930.7091</v>
      </c>
      <c r="K212" s="709">
        <v>0</v>
      </c>
      <c r="L212" s="270"/>
      <c r="M212" s="705" t="str">
        <f t="shared" si="3"/>
        <v/>
      </c>
    </row>
    <row r="213" spans="1:13" ht="14.45" customHeight="1" x14ac:dyDescent="0.2">
      <c r="A213" s="710" t="s">
        <v>537</v>
      </c>
      <c r="B213" s="706">
        <v>0</v>
      </c>
      <c r="C213" s="707">
        <v>411.28318000000002</v>
      </c>
      <c r="D213" s="707">
        <v>411.28318000000002</v>
      </c>
      <c r="E213" s="708">
        <v>0</v>
      </c>
      <c r="F213" s="706">
        <v>0</v>
      </c>
      <c r="G213" s="707">
        <v>0</v>
      </c>
      <c r="H213" s="707">
        <v>0</v>
      </c>
      <c r="I213" s="707">
        <v>248.16</v>
      </c>
      <c r="J213" s="707">
        <v>248.16</v>
      </c>
      <c r="K213" s="709">
        <v>0</v>
      </c>
      <c r="L213" s="270"/>
      <c r="M213" s="705" t="str">
        <f t="shared" si="3"/>
        <v/>
      </c>
    </row>
    <row r="214" spans="1:13" ht="14.45" customHeight="1" x14ac:dyDescent="0.2">
      <c r="A214" s="710" t="s">
        <v>538</v>
      </c>
      <c r="B214" s="706">
        <v>0</v>
      </c>
      <c r="C214" s="707">
        <v>411.28318000000002</v>
      </c>
      <c r="D214" s="707">
        <v>411.28318000000002</v>
      </c>
      <c r="E214" s="708">
        <v>0</v>
      </c>
      <c r="F214" s="706">
        <v>0</v>
      </c>
      <c r="G214" s="707">
        <v>0</v>
      </c>
      <c r="H214" s="707">
        <v>0</v>
      </c>
      <c r="I214" s="707">
        <v>248.16</v>
      </c>
      <c r="J214" s="707">
        <v>248.16</v>
      </c>
      <c r="K214" s="709">
        <v>0</v>
      </c>
      <c r="L214" s="270"/>
      <c r="M214" s="705" t="str">
        <f t="shared" si="3"/>
        <v/>
      </c>
    </row>
    <row r="215" spans="1:13" ht="14.45" customHeight="1" x14ac:dyDescent="0.2">
      <c r="A215" s="710" t="s">
        <v>539</v>
      </c>
      <c r="B215" s="706">
        <v>0</v>
      </c>
      <c r="C215" s="707">
        <v>411.28318000000002</v>
      </c>
      <c r="D215" s="707">
        <v>411.28318000000002</v>
      </c>
      <c r="E215" s="708">
        <v>0</v>
      </c>
      <c r="F215" s="706">
        <v>0</v>
      </c>
      <c r="G215" s="707">
        <v>0</v>
      </c>
      <c r="H215" s="707">
        <v>0</v>
      </c>
      <c r="I215" s="707">
        <v>248.16</v>
      </c>
      <c r="J215" s="707">
        <v>248.16</v>
      </c>
      <c r="K215" s="709">
        <v>0</v>
      </c>
      <c r="L215" s="270"/>
      <c r="M215" s="705" t="str">
        <f t="shared" si="3"/>
        <v/>
      </c>
    </row>
    <row r="216" spans="1:13" ht="14.45" customHeight="1" x14ac:dyDescent="0.2">
      <c r="A216" s="710" t="s">
        <v>540</v>
      </c>
      <c r="B216" s="706">
        <v>0</v>
      </c>
      <c r="C216" s="707">
        <v>411.28318000000002</v>
      </c>
      <c r="D216" s="707">
        <v>411.28318000000002</v>
      </c>
      <c r="E216" s="708">
        <v>0</v>
      </c>
      <c r="F216" s="706">
        <v>0</v>
      </c>
      <c r="G216" s="707">
        <v>0</v>
      </c>
      <c r="H216" s="707">
        <v>0</v>
      </c>
      <c r="I216" s="707">
        <v>248.16</v>
      </c>
      <c r="J216" s="707">
        <v>248.16</v>
      </c>
      <c r="K216" s="709">
        <v>0</v>
      </c>
      <c r="L216" s="270"/>
      <c r="M216" s="705" t="str">
        <f t="shared" si="3"/>
        <v>X</v>
      </c>
    </row>
    <row r="217" spans="1:13" ht="14.45" customHeight="1" x14ac:dyDescent="0.2">
      <c r="A217" s="710" t="s">
        <v>541</v>
      </c>
      <c r="B217" s="706">
        <v>0</v>
      </c>
      <c r="C217" s="707">
        <v>8.1979999999999997E-2</v>
      </c>
      <c r="D217" s="707">
        <v>8.1979999999999997E-2</v>
      </c>
      <c r="E217" s="708">
        <v>0</v>
      </c>
      <c r="F217" s="706">
        <v>0</v>
      </c>
      <c r="G217" s="707">
        <v>0</v>
      </c>
      <c r="H217" s="707">
        <v>0</v>
      </c>
      <c r="I217" s="707">
        <v>0</v>
      </c>
      <c r="J217" s="707">
        <v>0</v>
      </c>
      <c r="K217" s="709">
        <v>0</v>
      </c>
      <c r="L217" s="270"/>
      <c r="M217" s="705" t="str">
        <f t="shared" si="3"/>
        <v/>
      </c>
    </row>
    <row r="218" spans="1:13" ht="14.45" customHeight="1" x14ac:dyDescent="0.2">
      <c r="A218" s="710" t="s">
        <v>542</v>
      </c>
      <c r="B218" s="706">
        <v>0</v>
      </c>
      <c r="C218" s="707">
        <v>411.20120000000003</v>
      </c>
      <c r="D218" s="707">
        <v>411.20120000000003</v>
      </c>
      <c r="E218" s="708">
        <v>0</v>
      </c>
      <c r="F218" s="706">
        <v>0</v>
      </c>
      <c r="G218" s="707">
        <v>0</v>
      </c>
      <c r="H218" s="707">
        <v>0</v>
      </c>
      <c r="I218" s="707">
        <v>248.16</v>
      </c>
      <c r="J218" s="707">
        <v>248.16</v>
      </c>
      <c r="K218" s="709">
        <v>0</v>
      </c>
      <c r="L218" s="270"/>
      <c r="M218" s="705" t="str">
        <f t="shared" si="3"/>
        <v/>
      </c>
    </row>
    <row r="219" spans="1:13" ht="14.45" customHeight="1" x14ac:dyDescent="0.2">
      <c r="A219" s="710"/>
      <c r="B219" s="706"/>
      <c r="C219" s="707"/>
      <c r="D219" s="707"/>
      <c r="E219" s="708"/>
      <c r="F219" s="706"/>
      <c r="G219" s="707"/>
      <c r="H219" s="707"/>
      <c r="I219" s="707"/>
      <c r="J219" s="707"/>
      <c r="K219" s="709"/>
      <c r="L219" s="270"/>
      <c r="M219" s="705" t="str">
        <f t="shared" si="3"/>
        <v/>
      </c>
    </row>
    <row r="220" spans="1:13" ht="14.45" customHeight="1" x14ac:dyDescent="0.2">
      <c r="A220" s="710"/>
      <c r="B220" s="706"/>
      <c r="C220" s="707"/>
      <c r="D220" s="707"/>
      <c r="E220" s="708"/>
      <c r="F220" s="706"/>
      <c r="G220" s="707"/>
      <c r="H220" s="707"/>
      <c r="I220" s="707"/>
      <c r="J220" s="707"/>
      <c r="K220" s="709"/>
      <c r="L220" s="270"/>
      <c r="M220" s="705" t="str">
        <f t="shared" si="3"/>
        <v/>
      </c>
    </row>
    <row r="221" spans="1:13" ht="14.45" customHeight="1" x14ac:dyDescent="0.2">
      <c r="A221" s="710"/>
      <c r="B221" s="706"/>
      <c r="C221" s="707"/>
      <c r="D221" s="707"/>
      <c r="E221" s="708"/>
      <c r="F221" s="706"/>
      <c r="G221" s="707"/>
      <c r="H221" s="707"/>
      <c r="I221" s="707"/>
      <c r="J221" s="707"/>
      <c r="K221" s="709"/>
      <c r="L221" s="270"/>
      <c r="M221" s="705" t="str">
        <f t="shared" si="3"/>
        <v/>
      </c>
    </row>
    <row r="222" spans="1:13" ht="14.45" customHeight="1" x14ac:dyDescent="0.2">
      <c r="A222" s="710"/>
      <c r="B222" s="706"/>
      <c r="C222" s="707"/>
      <c r="D222" s="707"/>
      <c r="E222" s="708"/>
      <c r="F222" s="706"/>
      <c r="G222" s="707"/>
      <c r="H222" s="707"/>
      <c r="I222" s="707"/>
      <c r="J222" s="707"/>
      <c r="K222" s="709"/>
      <c r="L222" s="270"/>
      <c r="M222" s="705" t="str">
        <f t="shared" si="3"/>
        <v/>
      </c>
    </row>
    <row r="223" spans="1:13" ht="14.45" customHeight="1" x14ac:dyDescent="0.2">
      <c r="A223" s="710"/>
      <c r="B223" s="706"/>
      <c r="C223" s="707"/>
      <c r="D223" s="707"/>
      <c r="E223" s="708"/>
      <c r="F223" s="706"/>
      <c r="G223" s="707"/>
      <c r="H223" s="707"/>
      <c r="I223" s="707"/>
      <c r="J223" s="707"/>
      <c r="K223" s="709"/>
      <c r="L223" s="270"/>
      <c r="M223" s="705" t="str">
        <f t="shared" si="3"/>
        <v/>
      </c>
    </row>
    <row r="224" spans="1:13" ht="14.45" customHeight="1" x14ac:dyDescent="0.2">
      <c r="A224" s="710"/>
      <c r="B224" s="706"/>
      <c r="C224" s="707"/>
      <c r="D224" s="707"/>
      <c r="E224" s="708"/>
      <c r="F224" s="706"/>
      <c r="G224" s="707"/>
      <c r="H224" s="707"/>
      <c r="I224" s="707"/>
      <c r="J224" s="707"/>
      <c r="K224" s="709"/>
      <c r="L224" s="270"/>
      <c r="M224" s="705" t="str">
        <f t="shared" si="3"/>
        <v/>
      </c>
    </row>
    <row r="225" spans="1:13" ht="14.45" customHeight="1" x14ac:dyDescent="0.2">
      <c r="A225" s="710"/>
      <c r="B225" s="706"/>
      <c r="C225" s="707"/>
      <c r="D225" s="707"/>
      <c r="E225" s="708"/>
      <c r="F225" s="706"/>
      <c r="G225" s="707"/>
      <c r="H225" s="707"/>
      <c r="I225" s="707"/>
      <c r="J225" s="707"/>
      <c r="K225" s="709"/>
      <c r="L225" s="270"/>
      <c r="M225" s="705" t="str">
        <f t="shared" si="3"/>
        <v/>
      </c>
    </row>
    <row r="226" spans="1:13" ht="14.45" customHeight="1" x14ac:dyDescent="0.2">
      <c r="A226" s="710"/>
      <c r="B226" s="706"/>
      <c r="C226" s="707"/>
      <c r="D226" s="707"/>
      <c r="E226" s="708"/>
      <c r="F226" s="706"/>
      <c r="G226" s="707"/>
      <c r="H226" s="707"/>
      <c r="I226" s="707"/>
      <c r="J226" s="707"/>
      <c r="K226" s="709"/>
      <c r="L226" s="270"/>
      <c r="M226" s="705" t="str">
        <f t="shared" si="3"/>
        <v/>
      </c>
    </row>
    <row r="227" spans="1:13" ht="14.45" customHeight="1" x14ac:dyDescent="0.2">
      <c r="A227" s="710"/>
      <c r="B227" s="706"/>
      <c r="C227" s="707"/>
      <c r="D227" s="707"/>
      <c r="E227" s="708"/>
      <c r="F227" s="706"/>
      <c r="G227" s="707"/>
      <c r="H227" s="707"/>
      <c r="I227" s="707"/>
      <c r="J227" s="707"/>
      <c r="K227" s="709"/>
      <c r="L227" s="270"/>
      <c r="M227" s="705" t="str">
        <f t="shared" si="3"/>
        <v/>
      </c>
    </row>
    <row r="228" spans="1:13" ht="14.45" customHeight="1" x14ac:dyDescent="0.2">
      <c r="A228" s="710"/>
      <c r="B228" s="706"/>
      <c r="C228" s="707"/>
      <c r="D228" s="707"/>
      <c r="E228" s="708"/>
      <c r="F228" s="706"/>
      <c r="G228" s="707"/>
      <c r="H228" s="707"/>
      <c r="I228" s="707"/>
      <c r="J228" s="707"/>
      <c r="K228" s="709"/>
      <c r="L228" s="270"/>
      <c r="M228" s="705" t="str">
        <f t="shared" si="3"/>
        <v/>
      </c>
    </row>
    <row r="229" spans="1:13" ht="14.45" customHeight="1" x14ac:dyDescent="0.2">
      <c r="A229" s="710"/>
      <c r="B229" s="706"/>
      <c r="C229" s="707"/>
      <c r="D229" s="707"/>
      <c r="E229" s="708"/>
      <c r="F229" s="706"/>
      <c r="G229" s="707"/>
      <c r="H229" s="707"/>
      <c r="I229" s="707"/>
      <c r="J229" s="707"/>
      <c r="K229" s="709"/>
      <c r="L229" s="270"/>
      <c r="M229" s="705" t="str">
        <f t="shared" si="3"/>
        <v/>
      </c>
    </row>
    <row r="230" spans="1:13" ht="14.45" customHeight="1" x14ac:dyDescent="0.2">
      <c r="A230" s="710"/>
      <c r="B230" s="706"/>
      <c r="C230" s="707"/>
      <c r="D230" s="707"/>
      <c r="E230" s="708"/>
      <c r="F230" s="706"/>
      <c r="G230" s="707"/>
      <c r="H230" s="707"/>
      <c r="I230" s="707"/>
      <c r="J230" s="707"/>
      <c r="K230" s="709"/>
      <c r="L230" s="270"/>
      <c r="M230" s="705" t="str">
        <f t="shared" si="3"/>
        <v/>
      </c>
    </row>
    <row r="231" spans="1:13" ht="14.45" customHeight="1" x14ac:dyDescent="0.2">
      <c r="A231" s="710"/>
      <c r="B231" s="706"/>
      <c r="C231" s="707"/>
      <c r="D231" s="707"/>
      <c r="E231" s="708"/>
      <c r="F231" s="706"/>
      <c r="G231" s="707"/>
      <c r="H231" s="707"/>
      <c r="I231" s="707"/>
      <c r="J231" s="707"/>
      <c r="K231" s="709"/>
      <c r="L231" s="270"/>
      <c r="M231" s="705" t="str">
        <f t="shared" si="3"/>
        <v/>
      </c>
    </row>
    <row r="232" spans="1:13" ht="14.45" customHeight="1" x14ac:dyDescent="0.2">
      <c r="A232" s="710"/>
      <c r="B232" s="706"/>
      <c r="C232" s="707"/>
      <c r="D232" s="707"/>
      <c r="E232" s="708"/>
      <c r="F232" s="706"/>
      <c r="G232" s="707"/>
      <c r="H232" s="707"/>
      <c r="I232" s="707"/>
      <c r="J232" s="707"/>
      <c r="K232" s="709"/>
      <c r="L232" s="270"/>
      <c r="M232" s="705" t="str">
        <f t="shared" si="3"/>
        <v/>
      </c>
    </row>
    <row r="233" spans="1:13" ht="14.45" customHeight="1" x14ac:dyDescent="0.2">
      <c r="A233" s="710"/>
      <c r="B233" s="706"/>
      <c r="C233" s="707"/>
      <c r="D233" s="707"/>
      <c r="E233" s="708"/>
      <c r="F233" s="706"/>
      <c r="G233" s="707"/>
      <c r="H233" s="707"/>
      <c r="I233" s="707"/>
      <c r="J233" s="707"/>
      <c r="K233" s="709"/>
      <c r="L233" s="270"/>
      <c r="M233" s="705" t="str">
        <f t="shared" si="3"/>
        <v/>
      </c>
    </row>
    <row r="234" spans="1:13" ht="14.45" customHeight="1" x14ac:dyDescent="0.2">
      <c r="A234" s="710"/>
      <c r="B234" s="706"/>
      <c r="C234" s="707"/>
      <c r="D234" s="707"/>
      <c r="E234" s="708"/>
      <c r="F234" s="706"/>
      <c r="G234" s="707"/>
      <c r="H234" s="707"/>
      <c r="I234" s="707"/>
      <c r="J234" s="707"/>
      <c r="K234" s="709"/>
      <c r="L234" s="270"/>
      <c r="M234" s="705" t="str">
        <f t="shared" si="3"/>
        <v/>
      </c>
    </row>
    <row r="235" spans="1:13" ht="14.45" customHeight="1" x14ac:dyDescent="0.2">
      <c r="A235" s="710"/>
      <c r="B235" s="706"/>
      <c r="C235" s="707"/>
      <c r="D235" s="707"/>
      <c r="E235" s="708"/>
      <c r="F235" s="706"/>
      <c r="G235" s="707"/>
      <c r="H235" s="707"/>
      <c r="I235" s="707"/>
      <c r="J235" s="707"/>
      <c r="K235" s="709"/>
      <c r="L235" s="270"/>
      <c r="M235" s="705" t="str">
        <f t="shared" si="3"/>
        <v/>
      </c>
    </row>
    <row r="236" spans="1:13" ht="14.45" customHeight="1" x14ac:dyDescent="0.2">
      <c r="A236" s="710"/>
      <c r="B236" s="706"/>
      <c r="C236" s="707"/>
      <c r="D236" s="707"/>
      <c r="E236" s="708"/>
      <c r="F236" s="706"/>
      <c r="G236" s="707"/>
      <c r="H236" s="707"/>
      <c r="I236" s="707"/>
      <c r="J236" s="707"/>
      <c r="K236" s="709"/>
      <c r="L236" s="270"/>
      <c r="M236" s="705" t="str">
        <f t="shared" si="3"/>
        <v/>
      </c>
    </row>
    <row r="237" spans="1:13" ht="14.45" customHeight="1" x14ac:dyDescent="0.2">
      <c r="A237" s="710"/>
      <c r="B237" s="706"/>
      <c r="C237" s="707"/>
      <c r="D237" s="707"/>
      <c r="E237" s="708"/>
      <c r="F237" s="706"/>
      <c r="G237" s="707"/>
      <c r="H237" s="707"/>
      <c r="I237" s="707"/>
      <c r="J237" s="707"/>
      <c r="K237" s="709"/>
      <c r="L237" s="270"/>
      <c r="M237" s="705" t="str">
        <f t="shared" si="3"/>
        <v/>
      </c>
    </row>
    <row r="238" spans="1:13" ht="14.45" customHeight="1" x14ac:dyDescent="0.2">
      <c r="A238" s="710"/>
      <c r="B238" s="706"/>
      <c r="C238" s="707"/>
      <c r="D238" s="707"/>
      <c r="E238" s="708"/>
      <c r="F238" s="706"/>
      <c r="G238" s="707"/>
      <c r="H238" s="707"/>
      <c r="I238" s="707"/>
      <c r="J238" s="707"/>
      <c r="K238" s="709"/>
      <c r="L238" s="270"/>
      <c r="M238" s="705" t="str">
        <f t="shared" si="3"/>
        <v/>
      </c>
    </row>
    <row r="239" spans="1:13" ht="14.45" customHeight="1" x14ac:dyDescent="0.2">
      <c r="A239" s="710"/>
      <c r="B239" s="706"/>
      <c r="C239" s="707"/>
      <c r="D239" s="707"/>
      <c r="E239" s="708"/>
      <c r="F239" s="706"/>
      <c r="G239" s="707"/>
      <c r="H239" s="707"/>
      <c r="I239" s="707"/>
      <c r="J239" s="707"/>
      <c r="K239" s="709"/>
      <c r="L239" s="270"/>
      <c r="M239" s="705" t="str">
        <f t="shared" si="3"/>
        <v/>
      </c>
    </row>
    <row r="240" spans="1:13" ht="14.45" customHeight="1" x14ac:dyDescent="0.2">
      <c r="A240" s="710"/>
      <c r="B240" s="706"/>
      <c r="C240" s="707"/>
      <c r="D240" s="707"/>
      <c r="E240" s="708"/>
      <c r="F240" s="706"/>
      <c r="G240" s="707"/>
      <c r="H240" s="707"/>
      <c r="I240" s="707"/>
      <c r="J240" s="707"/>
      <c r="K240" s="709"/>
      <c r="L240" s="270"/>
      <c r="M240" s="705" t="str">
        <f t="shared" si="3"/>
        <v/>
      </c>
    </row>
    <row r="241" spans="1:13" ht="14.45" customHeight="1" x14ac:dyDescent="0.2">
      <c r="A241" s="710"/>
      <c r="B241" s="706"/>
      <c r="C241" s="707"/>
      <c r="D241" s="707"/>
      <c r="E241" s="708"/>
      <c r="F241" s="706"/>
      <c r="G241" s="707"/>
      <c r="H241" s="707"/>
      <c r="I241" s="707"/>
      <c r="J241" s="707"/>
      <c r="K241" s="709"/>
      <c r="L241" s="270"/>
      <c r="M241" s="705" t="str">
        <f t="shared" si="3"/>
        <v/>
      </c>
    </row>
    <row r="242" spans="1:13" ht="14.45" customHeight="1" x14ac:dyDescent="0.2">
      <c r="A242" s="710"/>
      <c r="B242" s="706"/>
      <c r="C242" s="707"/>
      <c r="D242" s="707"/>
      <c r="E242" s="708"/>
      <c r="F242" s="706"/>
      <c r="G242" s="707"/>
      <c r="H242" s="707"/>
      <c r="I242" s="707"/>
      <c r="J242" s="707"/>
      <c r="K242" s="709"/>
      <c r="L242" s="270"/>
      <c r="M242" s="705" t="str">
        <f t="shared" si="3"/>
        <v/>
      </c>
    </row>
    <row r="243" spans="1:13" ht="14.45" customHeight="1" x14ac:dyDescent="0.2">
      <c r="A243" s="710"/>
      <c r="B243" s="706"/>
      <c r="C243" s="707"/>
      <c r="D243" s="707"/>
      <c r="E243" s="708"/>
      <c r="F243" s="706"/>
      <c r="G243" s="707"/>
      <c r="H243" s="707"/>
      <c r="I243" s="707"/>
      <c r="J243" s="707"/>
      <c r="K243" s="709"/>
      <c r="L243" s="270"/>
      <c r="M243" s="705" t="str">
        <f t="shared" si="3"/>
        <v/>
      </c>
    </row>
    <row r="244" spans="1:13" ht="14.45" customHeight="1" x14ac:dyDescent="0.2">
      <c r="A244" s="710"/>
      <c r="B244" s="706"/>
      <c r="C244" s="707"/>
      <c r="D244" s="707"/>
      <c r="E244" s="708"/>
      <c r="F244" s="706"/>
      <c r="G244" s="707"/>
      <c r="H244" s="707"/>
      <c r="I244" s="707"/>
      <c r="J244" s="707"/>
      <c r="K244" s="709"/>
      <c r="L244" s="270"/>
      <c r="M244" s="705" t="str">
        <f t="shared" si="3"/>
        <v/>
      </c>
    </row>
    <row r="245" spans="1:13" ht="14.45" customHeight="1" x14ac:dyDescent="0.2">
      <c r="A245" s="710"/>
      <c r="B245" s="706"/>
      <c r="C245" s="707"/>
      <c r="D245" s="707"/>
      <c r="E245" s="708"/>
      <c r="F245" s="706"/>
      <c r="G245" s="707"/>
      <c r="H245" s="707"/>
      <c r="I245" s="707"/>
      <c r="J245" s="707"/>
      <c r="K245" s="709"/>
      <c r="L245" s="270"/>
      <c r="M245" s="705" t="str">
        <f t="shared" si="3"/>
        <v/>
      </c>
    </row>
    <row r="246" spans="1:13" ht="14.45" customHeight="1" x14ac:dyDescent="0.2">
      <c r="A246" s="710"/>
      <c r="B246" s="706"/>
      <c r="C246" s="707"/>
      <c r="D246" s="707"/>
      <c r="E246" s="708"/>
      <c r="F246" s="706"/>
      <c r="G246" s="707"/>
      <c r="H246" s="707"/>
      <c r="I246" s="707"/>
      <c r="J246" s="707"/>
      <c r="K246" s="709"/>
      <c r="L246" s="270"/>
      <c r="M246" s="705" t="str">
        <f t="shared" si="3"/>
        <v/>
      </c>
    </row>
    <row r="247" spans="1:13" ht="14.45" customHeight="1" x14ac:dyDescent="0.2">
      <c r="A247" s="710"/>
      <c r="B247" s="706"/>
      <c r="C247" s="707"/>
      <c r="D247" s="707"/>
      <c r="E247" s="708"/>
      <c r="F247" s="706"/>
      <c r="G247" s="707"/>
      <c r="H247" s="707"/>
      <c r="I247" s="707"/>
      <c r="J247" s="707"/>
      <c r="K247" s="709"/>
      <c r="L247" s="270"/>
      <c r="M247" s="705" t="str">
        <f t="shared" si="3"/>
        <v/>
      </c>
    </row>
    <row r="248" spans="1:13" ht="14.45" customHeight="1" x14ac:dyDescent="0.2">
      <c r="A248" s="710"/>
      <c r="B248" s="706"/>
      <c r="C248" s="707"/>
      <c r="D248" s="707"/>
      <c r="E248" s="708"/>
      <c r="F248" s="706"/>
      <c r="G248" s="707"/>
      <c r="H248" s="707"/>
      <c r="I248" s="707"/>
      <c r="J248" s="707"/>
      <c r="K248" s="709"/>
      <c r="L248" s="270"/>
      <c r="M248" s="705" t="str">
        <f t="shared" si="3"/>
        <v/>
      </c>
    </row>
    <row r="249" spans="1:13" ht="14.45" customHeight="1" x14ac:dyDescent="0.2">
      <c r="A249" s="710"/>
      <c r="B249" s="706"/>
      <c r="C249" s="707"/>
      <c r="D249" s="707"/>
      <c r="E249" s="708"/>
      <c r="F249" s="706"/>
      <c r="G249" s="707"/>
      <c r="H249" s="707"/>
      <c r="I249" s="707"/>
      <c r="J249" s="707"/>
      <c r="K249" s="709"/>
      <c r="L249" s="270"/>
      <c r="M249" s="705" t="str">
        <f t="shared" si="3"/>
        <v/>
      </c>
    </row>
    <row r="250" spans="1:13" ht="14.45" customHeight="1" x14ac:dyDescent="0.2">
      <c r="A250" s="710"/>
      <c r="B250" s="706"/>
      <c r="C250" s="707"/>
      <c r="D250" s="707"/>
      <c r="E250" s="708"/>
      <c r="F250" s="706"/>
      <c r="G250" s="707"/>
      <c r="H250" s="707"/>
      <c r="I250" s="707"/>
      <c r="J250" s="707"/>
      <c r="K250" s="709"/>
      <c r="L250" s="270"/>
      <c r="M250" s="705" t="str">
        <f t="shared" si="3"/>
        <v/>
      </c>
    </row>
    <row r="251" spans="1:13" ht="14.45" customHeight="1" x14ac:dyDescent="0.2">
      <c r="A251" s="710"/>
      <c r="B251" s="706"/>
      <c r="C251" s="707"/>
      <c r="D251" s="707"/>
      <c r="E251" s="708"/>
      <c r="F251" s="706"/>
      <c r="G251" s="707"/>
      <c r="H251" s="707"/>
      <c r="I251" s="707"/>
      <c r="J251" s="707"/>
      <c r="K251" s="709"/>
      <c r="L251" s="270"/>
      <c r="M251" s="705" t="str">
        <f t="shared" si="3"/>
        <v/>
      </c>
    </row>
    <row r="252" spans="1:13" ht="14.45" customHeight="1" x14ac:dyDescent="0.2">
      <c r="A252" s="710"/>
      <c r="B252" s="706"/>
      <c r="C252" s="707"/>
      <c r="D252" s="707"/>
      <c r="E252" s="708"/>
      <c r="F252" s="706"/>
      <c r="G252" s="707"/>
      <c r="H252" s="707"/>
      <c r="I252" s="707"/>
      <c r="J252" s="707"/>
      <c r="K252" s="709"/>
      <c r="L252" s="270"/>
      <c r="M252" s="705" t="str">
        <f t="shared" si="3"/>
        <v/>
      </c>
    </row>
    <row r="253" spans="1:13" ht="14.45" customHeight="1" x14ac:dyDescent="0.2">
      <c r="A253" s="710"/>
      <c r="B253" s="706"/>
      <c r="C253" s="707"/>
      <c r="D253" s="707"/>
      <c r="E253" s="708"/>
      <c r="F253" s="706"/>
      <c r="G253" s="707"/>
      <c r="H253" s="707"/>
      <c r="I253" s="707"/>
      <c r="J253" s="707"/>
      <c r="K253" s="709"/>
      <c r="L253" s="270"/>
      <c r="M253" s="705" t="str">
        <f t="shared" si="3"/>
        <v/>
      </c>
    </row>
    <row r="254" spans="1:13" ht="14.45" customHeight="1" x14ac:dyDescent="0.2">
      <c r="A254" s="710"/>
      <c r="B254" s="706"/>
      <c r="C254" s="707"/>
      <c r="D254" s="707"/>
      <c r="E254" s="708"/>
      <c r="F254" s="706"/>
      <c r="G254" s="707"/>
      <c r="H254" s="707"/>
      <c r="I254" s="707"/>
      <c r="J254" s="707"/>
      <c r="K254" s="709"/>
      <c r="L254" s="270"/>
      <c r="M254" s="705" t="str">
        <f t="shared" si="3"/>
        <v/>
      </c>
    </row>
    <row r="255" spans="1:13" ht="14.45" customHeight="1" x14ac:dyDescent="0.2">
      <c r="A255" s="710"/>
      <c r="B255" s="706"/>
      <c r="C255" s="707"/>
      <c r="D255" s="707"/>
      <c r="E255" s="708"/>
      <c r="F255" s="706"/>
      <c r="G255" s="707"/>
      <c r="H255" s="707"/>
      <c r="I255" s="707"/>
      <c r="J255" s="707"/>
      <c r="K255" s="709"/>
      <c r="L255" s="270"/>
      <c r="M255" s="705" t="str">
        <f t="shared" si="3"/>
        <v/>
      </c>
    </row>
    <row r="256" spans="1:13" ht="14.45" customHeight="1" x14ac:dyDescent="0.2">
      <c r="A256" s="710"/>
      <c r="B256" s="706"/>
      <c r="C256" s="707"/>
      <c r="D256" s="707"/>
      <c r="E256" s="708"/>
      <c r="F256" s="706"/>
      <c r="G256" s="707"/>
      <c r="H256" s="707"/>
      <c r="I256" s="707"/>
      <c r="J256" s="707"/>
      <c r="K256" s="709"/>
      <c r="L256" s="270"/>
      <c r="M256" s="705" t="str">
        <f t="shared" si="3"/>
        <v/>
      </c>
    </row>
    <row r="257" spans="1:13" ht="14.45" customHeight="1" x14ac:dyDescent="0.2">
      <c r="A257" s="710"/>
      <c r="B257" s="706"/>
      <c r="C257" s="707"/>
      <c r="D257" s="707"/>
      <c r="E257" s="708"/>
      <c r="F257" s="706"/>
      <c r="G257" s="707"/>
      <c r="H257" s="707"/>
      <c r="I257" s="707"/>
      <c r="J257" s="707"/>
      <c r="K257" s="709"/>
      <c r="L257" s="270"/>
      <c r="M257" s="705" t="str">
        <f t="shared" si="3"/>
        <v/>
      </c>
    </row>
    <row r="258" spans="1:13" ht="14.45" customHeight="1" x14ac:dyDescent="0.2">
      <c r="A258" s="710"/>
      <c r="B258" s="706"/>
      <c r="C258" s="707"/>
      <c r="D258" s="707"/>
      <c r="E258" s="708"/>
      <c r="F258" s="706"/>
      <c r="G258" s="707"/>
      <c r="H258" s="707"/>
      <c r="I258" s="707"/>
      <c r="J258" s="707"/>
      <c r="K258" s="709"/>
      <c r="L258" s="270"/>
      <c r="M258" s="705" t="str">
        <f t="shared" si="3"/>
        <v/>
      </c>
    </row>
    <row r="259" spans="1:13" ht="14.45" customHeight="1" x14ac:dyDescent="0.2">
      <c r="A259" s="710"/>
      <c r="B259" s="706"/>
      <c r="C259" s="707"/>
      <c r="D259" s="707"/>
      <c r="E259" s="708"/>
      <c r="F259" s="706"/>
      <c r="G259" s="707"/>
      <c r="H259" s="707"/>
      <c r="I259" s="707"/>
      <c r="J259" s="707"/>
      <c r="K259" s="709"/>
      <c r="L259" s="270"/>
      <c r="M259" s="705" t="str">
        <f t="shared" si="3"/>
        <v/>
      </c>
    </row>
    <row r="260" spans="1:13" ht="14.45" customHeight="1" x14ac:dyDescent="0.2">
      <c r="A260" s="710"/>
      <c r="B260" s="706"/>
      <c r="C260" s="707"/>
      <c r="D260" s="707"/>
      <c r="E260" s="708"/>
      <c r="F260" s="706"/>
      <c r="G260" s="707"/>
      <c r="H260" s="707"/>
      <c r="I260" s="707"/>
      <c r="J260" s="707"/>
      <c r="K260" s="709"/>
      <c r="L260" s="270"/>
      <c r="M260" s="705" t="str">
        <f t="shared" si="3"/>
        <v/>
      </c>
    </row>
    <row r="261" spans="1:13" ht="14.45" customHeight="1" x14ac:dyDescent="0.2">
      <c r="A261" s="710"/>
      <c r="B261" s="706"/>
      <c r="C261" s="707"/>
      <c r="D261" s="707"/>
      <c r="E261" s="708"/>
      <c r="F261" s="706"/>
      <c r="G261" s="707"/>
      <c r="H261" s="707"/>
      <c r="I261" s="707"/>
      <c r="J261" s="707"/>
      <c r="K261" s="709"/>
      <c r="L261" s="270"/>
      <c r="M261" s="705" t="str">
        <f t="shared" si="3"/>
        <v/>
      </c>
    </row>
    <row r="262" spans="1:13" ht="14.45" customHeight="1" x14ac:dyDescent="0.2">
      <c r="A262" s="710"/>
      <c r="B262" s="706"/>
      <c r="C262" s="707"/>
      <c r="D262" s="707"/>
      <c r="E262" s="708"/>
      <c r="F262" s="706"/>
      <c r="G262" s="707"/>
      <c r="H262" s="707"/>
      <c r="I262" s="707"/>
      <c r="J262" s="707"/>
      <c r="K262" s="709"/>
      <c r="L262" s="270"/>
      <c r="M262" s="705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710"/>
      <c r="B263" s="706"/>
      <c r="C263" s="707"/>
      <c r="D263" s="707"/>
      <c r="E263" s="708"/>
      <c r="F263" s="706"/>
      <c r="G263" s="707"/>
      <c r="H263" s="707"/>
      <c r="I263" s="707"/>
      <c r="J263" s="707"/>
      <c r="K263" s="709"/>
      <c r="L263" s="270"/>
      <c r="M263" s="705" t="str">
        <f t="shared" si="4"/>
        <v/>
      </c>
    </row>
    <row r="264" spans="1:13" ht="14.45" customHeight="1" x14ac:dyDescent="0.2">
      <c r="A264" s="710"/>
      <c r="B264" s="706"/>
      <c r="C264" s="707"/>
      <c r="D264" s="707"/>
      <c r="E264" s="708"/>
      <c r="F264" s="706"/>
      <c r="G264" s="707"/>
      <c r="H264" s="707"/>
      <c r="I264" s="707"/>
      <c r="J264" s="707"/>
      <c r="K264" s="709"/>
      <c r="L264" s="270"/>
      <c r="M264" s="705" t="str">
        <f t="shared" si="4"/>
        <v/>
      </c>
    </row>
    <row r="265" spans="1:13" ht="14.45" customHeight="1" x14ac:dyDescent="0.2">
      <c r="A265" s="710"/>
      <c r="B265" s="706"/>
      <c r="C265" s="707"/>
      <c r="D265" s="707"/>
      <c r="E265" s="708"/>
      <c r="F265" s="706"/>
      <c r="G265" s="707"/>
      <c r="H265" s="707"/>
      <c r="I265" s="707"/>
      <c r="J265" s="707"/>
      <c r="K265" s="709"/>
      <c r="L265" s="270"/>
      <c r="M265" s="705" t="str">
        <f t="shared" si="4"/>
        <v/>
      </c>
    </row>
    <row r="266" spans="1:13" ht="14.45" customHeight="1" x14ac:dyDescent="0.2">
      <c r="A266" s="710"/>
      <c r="B266" s="706"/>
      <c r="C266" s="707"/>
      <c r="D266" s="707"/>
      <c r="E266" s="708"/>
      <c r="F266" s="706"/>
      <c r="G266" s="707"/>
      <c r="H266" s="707"/>
      <c r="I266" s="707"/>
      <c r="J266" s="707"/>
      <c r="K266" s="709"/>
      <c r="L266" s="270"/>
      <c r="M266" s="705" t="str">
        <f t="shared" si="4"/>
        <v/>
      </c>
    </row>
    <row r="267" spans="1:13" ht="14.45" customHeight="1" x14ac:dyDescent="0.2">
      <c r="A267" s="710"/>
      <c r="B267" s="706"/>
      <c r="C267" s="707"/>
      <c r="D267" s="707"/>
      <c r="E267" s="708"/>
      <c r="F267" s="706"/>
      <c r="G267" s="707"/>
      <c r="H267" s="707"/>
      <c r="I267" s="707"/>
      <c r="J267" s="707"/>
      <c r="K267" s="709"/>
      <c r="L267" s="270"/>
      <c r="M267" s="705" t="str">
        <f t="shared" si="4"/>
        <v/>
      </c>
    </row>
    <row r="268" spans="1:13" ht="14.45" customHeight="1" x14ac:dyDescent="0.2">
      <c r="A268" s="710"/>
      <c r="B268" s="706"/>
      <c r="C268" s="707"/>
      <c r="D268" s="707"/>
      <c r="E268" s="708"/>
      <c r="F268" s="706"/>
      <c r="G268" s="707"/>
      <c r="H268" s="707"/>
      <c r="I268" s="707"/>
      <c r="J268" s="707"/>
      <c r="K268" s="709"/>
      <c r="L268" s="270"/>
      <c r="M268" s="705" t="str">
        <f t="shared" si="4"/>
        <v/>
      </c>
    </row>
    <row r="269" spans="1:13" ht="14.45" customHeight="1" x14ac:dyDescent="0.2">
      <c r="A269" s="710"/>
      <c r="B269" s="706"/>
      <c r="C269" s="707"/>
      <c r="D269" s="707"/>
      <c r="E269" s="708"/>
      <c r="F269" s="706"/>
      <c r="G269" s="707"/>
      <c r="H269" s="707"/>
      <c r="I269" s="707"/>
      <c r="J269" s="707"/>
      <c r="K269" s="709"/>
      <c r="L269" s="270"/>
      <c r="M269" s="705" t="str">
        <f t="shared" si="4"/>
        <v/>
      </c>
    </row>
    <row r="270" spans="1:13" ht="14.45" customHeight="1" x14ac:dyDescent="0.2">
      <c r="A270" s="710"/>
      <c r="B270" s="706"/>
      <c r="C270" s="707"/>
      <c r="D270" s="707"/>
      <c r="E270" s="708"/>
      <c r="F270" s="706"/>
      <c r="G270" s="707"/>
      <c r="H270" s="707"/>
      <c r="I270" s="707"/>
      <c r="J270" s="707"/>
      <c r="K270" s="709"/>
      <c r="L270" s="270"/>
      <c r="M270" s="705" t="str">
        <f t="shared" si="4"/>
        <v/>
      </c>
    </row>
    <row r="271" spans="1:13" ht="14.45" customHeight="1" x14ac:dyDescent="0.2">
      <c r="A271" s="710"/>
      <c r="B271" s="706"/>
      <c r="C271" s="707"/>
      <c r="D271" s="707"/>
      <c r="E271" s="708"/>
      <c r="F271" s="706"/>
      <c r="G271" s="707"/>
      <c r="H271" s="707"/>
      <c r="I271" s="707"/>
      <c r="J271" s="707"/>
      <c r="K271" s="709"/>
      <c r="L271" s="270"/>
      <c r="M271" s="705" t="str">
        <f t="shared" si="4"/>
        <v/>
      </c>
    </row>
    <row r="272" spans="1:13" ht="14.45" customHeight="1" x14ac:dyDescent="0.2">
      <c r="A272" s="710"/>
      <c r="B272" s="706"/>
      <c r="C272" s="707"/>
      <c r="D272" s="707"/>
      <c r="E272" s="708"/>
      <c r="F272" s="706"/>
      <c r="G272" s="707"/>
      <c r="H272" s="707"/>
      <c r="I272" s="707"/>
      <c r="J272" s="707"/>
      <c r="K272" s="709"/>
      <c r="L272" s="270"/>
      <c r="M272" s="705" t="str">
        <f t="shared" si="4"/>
        <v/>
      </c>
    </row>
    <row r="273" spans="1:13" ht="14.45" customHeight="1" x14ac:dyDescent="0.2">
      <c r="A273" s="710"/>
      <c r="B273" s="706"/>
      <c r="C273" s="707"/>
      <c r="D273" s="707"/>
      <c r="E273" s="708"/>
      <c r="F273" s="706"/>
      <c r="G273" s="707"/>
      <c r="H273" s="707"/>
      <c r="I273" s="707"/>
      <c r="J273" s="707"/>
      <c r="K273" s="709"/>
      <c r="L273" s="270"/>
      <c r="M273" s="705" t="str">
        <f t="shared" si="4"/>
        <v/>
      </c>
    </row>
    <row r="274" spans="1:13" ht="14.45" customHeight="1" x14ac:dyDescent="0.2">
      <c r="A274" s="710"/>
      <c r="B274" s="706"/>
      <c r="C274" s="707"/>
      <c r="D274" s="707"/>
      <c r="E274" s="708"/>
      <c r="F274" s="706"/>
      <c r="G274" s="707"/>
      <c r="H274" s="707"/>
      <c r="I274" s="707"/>
      <c r="J274" s="707"/>
      <c r="K274" s="709"/>
      <c r="L274" s="270"/>
      <c r="M274" s="705" t="str">
        <f t="shared" si="4"/>
        <v/>
      </c>
    </row>
    <row r="275" spans="1:13" ht="14.45" customHeight="1" x14ac:dyDescent="0.2">
      <c r="A275" s="710"/>
      <c r="B275" s="706"/>
      <c r="C275" s="707"/>
      <c r="D275" s="707"/>
      <c r="E275" s="708"/>
      <c r="F275" s="706"/>
      <c r="G275" s="707"/>
      <c r="H275" s="707"/>
      <c r="I275" s="707"/>
      <c r="J275" s="707"/>
      <c r="K275" s="709"/>
      <c r="L275" s="270"/>
      <c r="M275" s="705" t="str">
        <f t="shared" si="4"/>
        <v/>
      </c>
    </row>
    <row r="276" spans="1:13" ht="14.45" customHeight="1" x14ac:dyDescent="0.2">
      <c r="A276" s="710"/>
      <c r="B276" s="706"/>
      <c r="C276" s="707"/>
      <c r="D276" s="707"/>
      <c r="E276" s="708"/>
      <c r="F276" s="706"/>
      <c r="G276" s="707"/>
      <c r="H276" s="707"/>
      <c r="I276" s="707"/>
      <c r="J276" s="707"/>
      <c r="K276" s="709"/>
      <c r="L276" s="270"/>
      <c r="M276" s="705" t="str">
        <f t="shared" si="4"/>
        <v/>
      </c>
    </row>
    <row r="277" spans="1:13" ht="14.45" customHeight="1" x14ac:dyDescent="0.2">
      <c r="A277" s="710"/>
      <c r="B277" s="706"/>
      <c r="C277" s="707"/>
      <c r="D277" s="707"/>
      <c r="E277" s="708"/>
      <c r="F277" s="706"/>
      <c r="G277" s="707"/>
      <c r="H277" s="707"/>
      <c r="I277" s="707"/>
      <c r="J277" s="707"/>
      <c r="K277" s="709"/>
      <c r="L277" s="270"/>
      <c r="M277" s="705" t="str">
        <f t="shared" si="4"/>
        <v/>
      </c>
    </row>
    <row r="278" spans="1:13" ht="14.45" customHeight="1" x14ac:dyDescent="0.2">
      <c r="A278" s="710"/>
      <c r="B278" s="706"/>
      <c r="C278" s="707"/>
      <c r="D278" s="707"/>
      <c r="E278" s="708"/>
      <c r="F278" s="706"/>
      <c r="G278" s="707"/>
      <c r="H278" s="707"/>
      <c r="I278" s="707"/>
      <c r="J278" s="707"/>
      <c r="K278" s="709"/>
      <c r="L278" s="270"/>
      <c r="M278" s="705" t="str">
        <f t="shared" si="4"/>
        <v/>
      </c>
    </row>
    <row r="279" spans="1:13" ht="14.45" customHeight="1" x14ac:dyDescent="0.2">
      <c r="A279" s="710"/>
      <c r="B279" s="706"/>
      <c r="C279" s="707"/>
      <c r="D279" s="707"/>
      <c r="E279" s="708"/>
      <c r="F279" s="706"/>
      <c r="G279" s="707"/>
      <c r="H279" s="707"/>
      <c r="I279" s="707"/>
      <c r="J279" s="707"/>
      <c r="K279" s="709"/>
      <c r="L279" s="270"/>
      <c r="M279" s="705" t="str">
        <f t="shared" si="4"/>
        <v/>
      </c>
    </row>
    <row r="280" spans="1:13" ht="14.45" customHeight="1" x14ac:dyDescent="0.2">
      <c r="A280" s="710"/>
      <c r="B280" s="706"/>
      <c r="C280" s="707"/>
      <c r="D280" s="707"/>
      <c r="E280" s="708"/>
      <c r="F280" s="706"/>
      <c r="G280" s="707"/>
      <c r="H280" s="707"/>
      <c r="I280" s="707"/>
      <c r="J280" s="707"/>
      <c r="K280" s="709"/>
      <c r="L280" s="270"/>
      <c r="M280" s="705" t="str">
        <f t="shared" si="4"/>
        <v/>
      </c>
    </row>
    <row r="281" spans="1:13" ht="14.45" customHeight="1" x14ac:dyDescent="0.2">
      <c r="A281" s="710"/>
      <c r="B281" s="706"/>
      <c r="C281" s="707"/>
      <c r="D281" s="707"/>
      <c r="E281" s="708"/>
      <c r="F281" s="706"/>
      <c r="G281" s="707"/>
      <c r="H281" s="707"/>
      <c r="I281" s="707"/>
      <c r="J281" s="707"/>
      <c r="K281" s="709"/>
      <c r="L281" s="270"/>
      <c r="M281" s="705" t="str">
        <f t="shared" si="4"/>
        <v/>
      </c>
    </row>
    <row r="282" spans="1:13" ht="14.45" customHeight="1" x14ac:dyDescent="0.2">
      <c r="A282" s="710"/>
      <c r="B282" s="706"/>
      <c r="C282" s="707"/>
      <c r="D282" s="707"/>
      <c r="E282" s="708"/>
      <c r="F282" s="706"/>
      <c r="G282" s="707"/>
      <c r="H282" s="707"/>
      <c r="I282" s="707"/>
      <c r="J282" s="707"/>
      <c r="K282" s="709"/>
      <c r="L282" s="270"/>
      <c r="M282" s="705" t="str">
        <f t="shared" si="4"/>
        <v/>
      </c>
    </row>
    <row r="283" spans="1:13" ht="14.45" customHeight="1" x14ac:dyDescent="0.2">
      <c r="A283" s="710"/>
      <c r="B283" s="706"/>
      <c r="C283" s="707"/>
      <c r="D283" s="707"/>
      <c r="E283" s="708"/>
      <c r="F283" s="706"/>
      <c r="G283" s="707"/>
      <c r="H283" s="707"/>
      <c r="I283" s="707"/>
      <c r="J283" s="707"/>
      <c r="K283" s="709"/>
      <c r="L283" s="270"/>
      <c r="M283" s="705" t="str">
        <f t="shared" si="4"/>
        <v/>
      </c>
    </row>
    <row r="284" spans="1:13" ht="14.45" customHeight="1" x14ac:dyDescent="0.2">
      <c r="A284" s="710"/>
      <c r="B284" s="706"/>
      <c r="C284" s="707"/>
      <c r="D284" s="707"/>
      <c r="E284" s="708"/>
      <c r="F284" s="706"/>
      <c r="G284" s="707"/>
      <c r="H284" s="707"/>
      <c r="I284" s="707"/>
      <c r="J284" s="707"/>
      <c r="K284" s="709"/>
      <c r="L284" s="270"/>
      <c r="M284" s="705" t="str">
        <f t="shared" si="4"/>
        <v/>
      </c>
    </row>
    <row r="285" spans="1:13" ht="14.45" customHeight="1" x14ac:dyDescent="0.2">
      <c r="A285" s="710"/>
      <c r="B285" s="706"/>
      <c r="C285" s="707"/>
      <c r="D285" s="707"/>
      <c r="E285" s="708"/>
      <c r="F285" s="706"/>
      <c r="G285" s="707"/>
      <c r="H285" s="707"/>
      <c r="I285" s="707"/>
      <c r="J285" s="707"/>
      <c r="K285" s="709"/>
      <c r="L285" s="270"/>
      <c r="M285" s="705" t="str">
        <f t="shared" si="4"/>
        <v/>
      </c>
    </row>
    <row r="286" spans="1:13" ht="14.45" customHeight="1" x14ac:dyDescent="0.2">
      <c r="A286" s="710"/>
      <c r="B286" s="706"/>
      <c r="C286" s="707"/>
      <c r="D286" s="707"/>
      <c r="E286" s="708"/>
      <c r="F286" s="706"/>
      <c r="G286" s="707"/>
      <c r="H286" s="707"/>
      <c r="I286" s="707"/>
      <c r="J286" s="707"/>
      <c r="K286" s="709"/>
      <c r="L286" s="270"/>
      <c r="M286" s="705" t="str">
        <f t="shared" si="4"/>
        <v/>
      </c>
    </row>
    <row r="287" spans="1:13" ht="14.45" customHeight="1" x14ac:dyDescent="0.2">
      <c r="A287" s="710"/>
      <c r="B287" s="706"/>
      <c r="C287" s="707"/>
      <c r="D287" s="707"/>
      <c r="E287" s="708"/>
      <c r="F287" s="706"/>
      <c r="G287" s="707"/>
      <c r="H287" s="707"/>
      <c r="I287" s="707"/>
      <c r="J287" s="707"/>
      <c r="K287" s="709"/>
      <c r="L287" s="270"/>
      <c r="M287" s="705" t="str">
        <f t="shared" si="4"/>
        <v/>
      </c>
    </row>
    <row r="288" spans="1:13" ht="14.45" customHeight="1" x14ac:dyDescent="0.2">
      <c r="A288" s="710"/>
      <c r="B288" s="706"/>
      <c r="C288" s="707"/>
      <c r="D288" s="707"/>
      <c r="E288" s="708"/>
      <c r="F288" s="706"/>
      <c r="G288" s="707"/>
      <c r="H288" s="707"/>
      <c r="I288" s="707"/>
      <c r="J288" s="707"/>
      <c r="K288" s="709"/>
      <c r="L288" s="270"/>
      <c r="M288" s="705" t="str">
        <f t="shared" si="4"/>
        <v/>
      </c>
    </row>
    <row r="289" spans="1:13" ht="14.45" customHeight="1" x14ac:dyDescent="0.2">
      <c r="A289" s="710"/>
      <c r="B289" s="706"/>
      <c r="C289" s="707"/>
      <c r="D289" s="707"/>
      <c r="E289" s="708"/>
      <c r="F289" s="706"/>
      <c r="G289" s="707"/>
      <c r="H289" s="707"/>
      <c r="I289" s="707"/>
      <c r="J289" s="707"/>
      <c r="K289" s="709"/>
      <c r="L289" s="270"/>
      <c r="M289" s="705" t="str">
        <f t="shared" si="4"/>
        <v/>
      </c>
    </row>
    <row r="290" spans="1:13" ht="14.45" customHeight="1" x14ac:dyDescent="0.2">
      <c r="A290" s="710"/>
      <c r="B290" s="706"/>
      <c r="C290" s="707"/>
      <c r="D290" s="707"/>
      <c r="E290" s="708"/>
      <c r="F290" s="706"/>
      <c r="G290" s="707"/>
      <c r="H290" s="707"/>
      <c r="I290" s="707"/>
      <c r="J290" s="707"/>
      <c r="K290" s="709"/>
      <c r="L290" s="270"/>
      <c r="M290" s="705" t="str">
        <f t="shared" si="4"/>
        <v/>
      </c>
    </row>
    <row r="291" spans="1:13" ht="14.45" customHeight="1" x14ac:dyDescent="0.2">
      <c r="A291" s="710"/>
      <c r="B291" s="706"/>
      <c r="C291" s="707"/>
      <c r="D291" s="707"/>
      <c r="E291" s="708"/>
      <c r="F291" s="706"/>
      <c r="G291" s="707"/>
      <c r="H291" s="707"/>
      <c r="I291" s="707"/>
      <c r="J291" s="707"/>
      <c r="K291" s="709"/>
      <c r="L291" s="270"/>
      <c r="M291" s="705" t="str">
        <f t="shared" si="4"/>
        <v/>
      </c>
    </row>
    <row r="292" spans="1:13" ht="14.45" customHeight="1" x14ac:dyDescent="0.2">
      <c r="A292" s="710"/>
      <c r="B292" s="706"/>
      <c r="C292" s="707"/>
      <c r="D292" s="707"/>
      <c r="E292" s="708"/>
      <c r="F292" s="706"/>
      <c r="G292" s="707"/>
      <c r="H292" s="707"/>
      <c r="I292" s="707"/>
      <c r="J292" s="707"/>
      <c r="K292" s="709"/>
      <c r="L292" s="270"/>
      <c r="M292" s="705" t="str">
        <f t="shared" si="4"/>
        <v/>
      </c>
    </row>
    <row r="293" spans="1:13" ht="14.45" customHeight="1" x14ac:dyDescent="0.2">
      <c r="A293" s="710"/>
      <c r="B293" s="706"/>
      <c r="C293" s="707"/>
      <c r="D293" s="707"/>
      <c r="E293" s="708"/>
      <c r="F293" s="706"/>
      <c r="G293" s="707"/>
      <c r="H293" s="707"/>
      <c r="I293" s="707"/>
      <c r="J293" s="707"/>
      <c r="K293" s="709"/>
      <c r="L293" s="270"/>
      <c r="M293" s="705" t="str">
        <f t="shared" si="4"/>
        <v/>
      </c>
    </row>
    <row r="294" spans="1:13" ht="14.45" customHeight="1" x14ac:dyDescent="0.2">
      <c r="A294" s="710"/>
      <c r="B294" s="706"/>
      <c r="C294" s="707"/>
      <c r="D294" s="707"/>
      <c r="E294" s="708"/>
      <c r="F294" s="706"/>
      <c r="G294" s="707"/>
      <c r="H294" s="707"/>
      <c r="I294" s="707"/>
      <c r="J294" s="707"/>
      <c r="K294" s="709"/>
      <c r="L294" s="270"/>
      <c r="M294" s="705" t="str">
        <f t="shared" si="4"/>
        <v/>
      </c>
    </row>
    <row r="295" spans="1:13" ht="14.45" customHeight="1" x14ac:dyDescent="0.2">
      <c r="A295" s="710"/>
      <c r="B295" s="706"/>
      <c r="C295" s="707"/>
      <c r="D295" s="707"/>
      <c r="E295" s="708"/>
      <c r="F295" s="706"/>
      <c r="G295" s="707"/>
      <c r="H295" s="707"/>
      <c r="I295" s="707"/>
      <c r="J295" s="707"/>
      <c r="K295" s="709"/>
      <c r="L295" s="270"/>
      <c r="M295" s="705" t="str">
        <f t="shared" si="4"/>
        <v/>
      </c>
    </row>
    <row r="296" spans="1:13" ht="14.45" customHeight="1" x14ac:dyDescent="0.2">
      <c r="A296" s="710"/>
      <c r="B296" s="706"/>
      <c r="C296" s="707"/>
      <c r="D296" s="707"/>
      <c r="E296" s="708"/>
      <c r="F296" s="706"/>
      <c r="G296" s="707"/>
      <c r="H296" s="707"/>
      <c r="I296" s="707"/>
      <c r="J296" s="707"/>
      <c r="K296" s="709"/>
      <c r="L296" s="270"/>
      <c r="M296" s="705" t="str">
        <f t="shared" si="4"/>
        <v/>
      </c>
    </row>
    <row r="297" spans="1:13" ht="14.45" customHeight="1" x14ac:dyDescent="0.2">
      <c r="A297" s="710"/>
      <c r="B297" s="706"/>
      <c r="C297" s="707"/>
      <c r="D297" s="707"/>
      <c r="E297" s="708"/>
      <c r="F297" s="706"/>
      <c r="G297" s="707"/>
      <c r="H297" s="707"/>
      <c r="I297" s="707"/>
      <c r="J297" s="707"/>
      <c r="K297" s="709"/>
      <c r="L297" s="270"/>
      <c r="M297" s="705" t="str">
        <f t="shared" si="4"/>
        <v/>
      </c>
    </row>
    <row r="298" spans="1:13" ht="14.45" customHeight="1" x14ac:dyDescent="0.2">
      <c r="A298" s="710"/>
      <c r="B298" s="706"/>
      <c r="C298" s="707"/>
      <c r="D298" s="707"/>
      <c r="E298" s="708"/>
      <c r="F298" s="706"/>
      <c r="G298" s="707"/>
      <c r="H298" s="707"/>
      <c r="I298" s="707"/>
      <c r="J298" s="707"/>
      <c r="K298" s="709"/>
      <c r="L298" s="270"/>
      <c r="M298" s="705" t="str">
        <f t="shared" si="4"/>
        <v/>
      </c>
    </row>
    <row r="299" spans="1:13" ht="14.45" customHeight="1" x14ac:dyDescent="0.2">
      <c r="A299" s="710"/>
      <c r="B299" s="706"/>
      <c r="C299" s="707"/>
      <c r="D299" s="707"/>
      <c r="E299" s="708"/>
      <c r="F299" s="706"/>
      <c r="G299" s="707"/>
      <c r="H299" s="707"/>
      <c r="I299" s="707"/>
      <c r="J299" s="707"/>
      <c r="K299" s="709"/>
      <c r="L299" s="270"/>
      <c r="M299" s="705" t="str">
        <f t="shared" si="4"/>
        <v/>
      </c>
    </row>
    <row r="300" spans="1:13" ht="14.45" customHeight="1" x14ac:dyDescent="0.2">
      <c r="A300" s="710"/>
      <c r="B300" s="706"/>
      <c r="C300" s="707"/>
      <c r="D300" s="707"/>
      <c r="E300" s="708"/>
      <c r="F300" s="706"/>
      <c r="G300" s="707"/>
      <c r="H300" s="707"/>
      <c r="I300" s="707"/>
      <c r="J300" s="707"/>
      <c r="K300" s="709"/>
      <c r="L300" s="270"/>
      <c r="M300" s="705" t="str">
        <f t="shared" si="4"/>
        <v/>
      </c>
    </row>
    <row r="301" spans="1:13" ht="14.45" customHeight="1" x14ac:dyDescent="0.2">
      <c r="A301" s="710"/>
      <c r="B301" s="706"/>
      <c r="C301" s="707"/>
      <c r="D301" s="707"/>
      <c r="E301" s="708"/>
      <c r="F301" s="706"/>
      <c r="G301" s="707"/>
      <c r="H301" s="707"/>
      <c r="I301" s="707"/>
      <c r="J301" s="707"/>
      <c r="K301" s="709"/>
      <c r="L301" s="270"/>
      <c r="M301" s="705" t="str">
        <f t="shared" si="4"/>
        <v/>
      </c>
    </row>
    <row r="302" spans="1:13" ht="14.45" customHeight="1" x14ac:dyDescent="0.2">
      <c r="A302" s="710"/>
      <c r="B302" s="706"/>
      <c r="C302" s="707"/>
      <c r="D302" s="707"/>
      <c r="E302" s="708"/>
      <c r="F302" s="706"/>
      <c r="G302" s="707"/>
      <c r="H302" s="707"/>
      <c r="I302" s="707"/>
      <c r="J302" s="707"/>
      <c r="K302" s="709"/>
      <c r="L302" s="270"/>
      <c r="M302" s="705" t="str">
        <f t="shared" si="4"/>
        <v/>
      </c>
    </row>
    <row r="303" spans="1:13" ht="14.45" customHeight="1" x14ac:dyDescent="0.2">
      <c r="A303" s="710"/>
      <c r="B303" s="706"/>
      <c r="C303" s="707"/>
      <c r="D303" s="707"/>
      <c r="E303" s="708"/>
      <c r="F303" s="706"/>
      <c r="G303" s="707"/>
      <c r="H303" s="707"/>
      <c r="I303" s="707"/>
      <c r="J303" s="707"/>
      <c r="K303" s="709"/>
      <c r="L303" s="270"/>
      <c r="M303" s="705" t="str">
        <f t="shared" si="4"/>
        <v/>
      </c>
    </row>
    <row r="304" spans="1:13" ht="14.45" customHeight="1" x14ac:dyDescent="0.2">
      <c r="A304" s="710"/>
      <c r="B304" s="706"/>
      <c r="C304" s="707"/>
      <c r="D304" s="707"/>
      <c r="E304" s="708"/>
      <c r="F304" s="706"/>
      <c r="G304" s="707"/>
      <c r="H304" s="707"/>
      <c r="I304" s="707"/>
      <c r="J304" s="707"/>
      <c r="K304" s="709"/>
      <c r="L304" s="270"/>
      <c r="M304" s="705" t="str">
        <f t="shared" si="4"/>
        <v/>
      </c>
    </row>
    <row r="305" spans="1:13" ht="14.45" customHeight="1" x14ac:dyDescent="0.2">
      <c r="A305" s="710"/>
      <c r="B305" s="706"/>
      <c r="C305" s="707"/>
      <c r="D305" s="707"/>
      <c r="E305" s="708"/>
      <c r="F305" s="706"/>
      <c r="G305" s="707"/>
      <c r="H305" s="707"/>
      <c r="I305" s="707"/>
      <c r="J305" s="707"/>
      <c r="K305" s="709"/>
      <c r="L305" s="270"/>
      <c r="M305" s="705" t="str">
        <f t="shared" si="4"/>
        <v/>
      </c>
    </row>
    <row r="306" spans="1:13" ht="14.45" customHeight="1" x14ac:dyDescent="0.2">
      <c r="A306" s="710"/>
      <c r="B306" s="706"/>
      <c r="C306" s="707"/>
      <c r="D306" s="707"/>
      <c r="E306" s="708"/>
      <c r="F306" s="706"/>
      <c r="G306" s="707"/>
      <c r="H306" s="707"/>
      <c r="I306" s="707"/>
      <c r="J306" s="707"/>
      <c r="K306" s="709"/>
      <c r="L306" s="270"/>
      <c r="M306" s="705" t="str">
        <f t="shared" si="4"/>
        <v/>
      </c>
    </row>
    <row r="307" spans="1:13" ht="14.45" customHeight="1" x14ac:dyDescent="0.2">
      <c r="A307" s="710"/>
      <c r="B307" s="706"/>
      <c r="C307" s="707"/>
      <c r="D307" s="707"/>
      <c r="E307" s="708"/>
      <c r="F307" s="706"/>
      <c r="G307" s="707"/>
      <c r="H307" s="707"/>
      <c r="I307" s="707"/>
      <c r="J307" s="707"/>
      <c r="K307" s="709"/>
      <c r="L307" s="270"/>
      <c r="M307" s="705" t="str">
        <f t="shared" si="4"/>
        <v/>
      </c>
    </row>
    <row r="308" spans="1:13" ht="14.45" customHeight="1" x14ac:dyDescent="0.2">
      <c r="A308" s="710"/>
      <c r="B308" s="706"/>
      <c r="C308" s="707"/>
      <c r="D308" s="707"/>
      <c r="E308" s="708"/>
      <c r="F308" s="706"/>
      <c r="G308" s="707"/>
      <c r="H308" s="707"/>
      <c r="I308" s="707"/>
      <c r="J308" s="707"/>
      <c r="K308" s="709"/>
      <c r="L308" s="270"/>
      <c r="M308" s="705" t="str">
        <f t="shared" si="4"/>
        <v/>
      </c>
    </row>
    <row r="309" spans="1:13" ht="14.45" customHeight="1" x14ac:dyDescent="0.2">
      <c r="A309" s="710"/>
      <c r="B309" s="706"/>
      <c r="C309" s="707"/>
      <c r="D309" s="707"/>
      <c r="E309" s="708"/>
      <c r="F309" s="706"/>
      <c r="G309" s="707"/>
      <c r="H309" s="707"/>
      <c r="I309" s="707"/>
      <c r="J309" s="707"/>
      <c r="K309" s="709"/>
      <c r="L309" s="270"/>
      <c r="M309" s="705" t="str">
        <f t="shared" si="4"/>
        <v/>
      </c>
    </row>
    <row r="310" spans="1:13" ht="14.45" customHeight="1" x14ac:dyDescent="0.2">
      <c r="A310" s="710"/>
      <c r="B310" s="706"/>
      <c r="C310" s="707"/>
      <c r="D310" s="707"/>
      <c r="E310" s="708"/>
      <c r="F310" s="706"/>
      <c r="G310" s="707"/>
      <c r="H310" s="707"/>
      <c r="I310" s="707"/>
      <c r="J310" s="707"/>
      <c r="K310" s="709"/>
      <c r="L310" s="270"/>
      <c r="M310" s="705" t="str">
        <f t="shared" si="4"/>
        <v/>
      </c>
    </row>
    <row r="311" spans="1:13" ht="14.45" customHeight="1" x14ac:dyDescent="0.2">
      <c r="A311" s="710"/>
      <c r="B311" s="706"/>
      <c r="C311" s="707"/>
      <c r="D311" s="707"/>
      <c r="E311" s="708"/>
      <c r="F311" s="706"/>
      <c r="G311" s="707"/>
      <c r="H311" s="707"/>
      <c r="I311" s="707"/>
      <c r="J311" s="707"/>
      <c r="K311" s="709"/>
      <c r="L311" s="270"/>
      <c r="M311" s="705" t="str">
        <f t="shared" si="4"/>
        <v/>
      </c>
    </row>
    <row r="312" spans="1:13" ht="14.45" customHeight="1" x14ac:dyDescent="0.2">
      <c r="A312" s="710"/>
      <c r="B312" s="706"/>
      <c r="C312" s="707"/>
      <c r="D312" s="707"/>
      <c r="E312" s="708"/>
      <c r="F312" s="706"/>
      <c r="G312" s="707"/>
      <c r="H312" s="707"/>
      <c r="I312" s="707"/>
      <c r="J312" s="707"/>
      <c r="K312" s="709"/>
      <c r="L312" s="270"/>
      <c r="M312" s="705" t="str">
        <f t="shared" si="4"/>
        <v/>
      </c>
    </row>
    <row r="313" spans="1:13" ht="14.45" customHeight="1" x14ac:dyDescent="0.2">
      <c r="A313" s="710"/>
      <c r="B313" s="706"/>
      <c r="C313" s="707"/>
      <c r="D313" s="707"/>
      <c r="E313" s="708"/>
      <c r="F313" s="706"/>
      <c r="G313" s="707"/>
      <c r="H313" s="707"/>
      <c r="I313" s="707"/>
      <c r="J313" s="707"/>
      <c r="K313" s="709"/>
      <c r="L313" s="270"/>
      <c r="M313" s="705" t="str">
        <f t="shared" si="4"/>
        <v/>
      </c>
    </row>
    <row r="314" spans="1:13" ht="14.45" customHeight="1" x14ac:dyDescent="0.2">
      <c r="A314" s="710"/>
      <c r="B314" s="706"/>
      <c r="C314" s="707"/>
      <c r="D314" s="707"/>
      <c r="E314" s="708"/>
      <c r="F314" s="706"/>
      <c r="G314" s="707"/>
      <c r="H314" s="707"/>
      <c r="I314" s="707"/>
      <c r="J314" s="707"/>
      <c r="K314" s="709"/>
      <c r="L314" s="270"/>
      <c r="M314" s="705" t="str">
        <f t="shared" si="4"/>
        <v/>
      </c>
    </row>
    <row r="315" spans="1:13" ht="14.45" customHeight="1" x14ac:dyDescent="0.2">
      <c r="A315" s="710"/>
      <c r="B315" s="706"/>
      <c r="C315" s="707"/>
      <c r="D315" s="707"/>
      <c r="E315" s="708"/>
      <c r="F315" s="706"/>
      <c r="G315" s="707"/>
      <c r="H315" s="707"/>
      <c r="I315" s="707"/>
      <c r="J315" s="707"/>
      <c r="K315" s="709"/>
      <c r="L315" s="270"/>
      <c r="M315" s="705" t="str">
        <f t="shared" si="4"/>
        <v/>
      </c>
    </row>
    <row r="316" spans="1:13" ht="14.45" customHeight="1" x14ac:dyDescent="0.2">
      <c r="A316" s="710"/>
      <c r="B316" s="706"/>
      <c r="C316" s="707"/>
      <c r="D316" s="707"/>
      <c r="E316" s="708"/>
      <c r="F316" s="706"/>
      <c r="G316" s="707"/>
      <c r="H316" s="707"/>
      <c r="I316" s="707"/>
      <c r="J316" s="707"/>
      <c r="K316" s="709"/>
      <c r="L316" s="270"/>
      <c r="M316" s="705" t="str">
        <f t="shared" si="4"/>
        <v/>
      </c>
    </row>
    <row r="317" spans="1:13" ht="14.45" customHeight="1" x14ac:dyDescent="0.2">
      <c r="A317" s="710"/>
      <c r="B317" s="706"/>
      <c r="C317" s="707"/>
      <c r="D317" s="707"/>
      <c r="E317" s="708"/>
      <c r="F317" s="706"/>
      <c r="G317" s="707"/>
      <c r="H317" s="707"/>
      <c r="I317" s="707"/>
      <c r="J317" s="707"/>
      <c r="K317" s="709"/>
      <c r="L317" s="270"/>
      <c r="M317" s="705" t="str">
        <f t="shared" si="4"/>
        <v/>
      </c>
    </row>
    <row r="318" spans="1:13" ht="14.45" customHeight="1" x14ac:dyDescent="0.2">
      <c r="A318" s="710"/>
      <c r="B318" s="706"/>
      <c r="C318" s="707"/>
      <c r="D318" s="707"/>
      <c r="E318" s="708"/>
      <c r="F318" s="706"/>
      <c r="G318" s="707"/>
      <c r="H318" s="707"/>
      <c r="I318" s="707"/>
      <c r="J318" s="707"/>
      <c r="K318" s="709"/>
      <c r="L318" s="270"/>
      <c r="M318" s="705" t="str">
        <f t="shared" si="4"/>
        <v/>
      </c>
    </row>
    <row r="319" spans="1:13" ht="14.45" customHeight="1" x14ac:dyDescent="0.2">
      <c r="A319" s="710"/>
      <c r="B319" s="706"/>
      <c r="C319" s="707"/>
      <c r="D319" s="707"/>
      <c r="E319" s="708"/>
      <c r="F319" s="706"/>
      <c r="G319" s="707"/>
      <c r="H319" s="707"/>
      <c r="I319" s="707"/>
      <c r="J319" s="707"/>
      <c r="K319" s="709"/>
      <c r="L319" s="270"/>
      <c r="M319" s="705" t="str">
        <f t="shared" si="4"/>
        <v/>
      </c>
    </row>
    <row r="320" spans="1:13" ht="14.45" customHeight="1" x14ac:dyDescent="0.2">
      <c r="A320" s="710"/>
      <c r="B320" s="706"/>
      <c r="C320" s="707"/>
      <c r="D320" s="707"/>
      <c r="E320" s="708"/>
      <c r="F320" s="706"/>
      <c r="G320" s="707"/>
      <c r="H320" s="707"/>
      <c r="I320" s="707"/>
      <c r="J320" s="707"/>
      <c r="K320" s="709"/>
      <c r="L320" s="270"/>
      <c r="M320" s="705" t="str">
        <f t="shared" si="4"/>
        <v/>
      </c>
    </row>
    <row r="321" spans="1:13" ht="14.45" customHeight="1" x14ac:dyDescent="0.2">
      <c r="A321" s="710"/>
      <c r="B321" s="706"/>
      <c r="C321" s="707"/>
      <c r="D321" s="707"/>
      <c r="E321" s="708"/>
      <c r="F321" s="706"/>
      <c r="G321" s="707"/>
      <c r="H321" s="707"/>
      <c r="I321" s="707"/>
      <c r="J321" s="707"/>
      <c r="K321" s="709"/>
      <c r="L321" s="270"/>
      <c r="M321" s="705" t="str">
        <f t="shared" si="4"/>
        <v/>
      </c>
    </row>
    <row r="322" spans="1:13" ht="14.45" customHeight="1" x14ac:dyDescent="0.2">
      <c r="A322" s="710"/>
      <c r="B322" s="706"/>
      <c r="C322" s="707"/>
      <c r="D322" s="707"/>
      <c r="E322" s="708"/>
      <c r="F322" s="706"/>
      <c r="G322" s="707"/>
      <c r="H322" s="707"/>
      <c r="I322" s="707"/>
      <c r="J322" s="707"/>
      <c r="K322" s="709"/>
      <c r="L322" s="270"/>
      <c r="M322" s="705" t="str">
        <f t="shared" si="4"/>
        <v/>
      </c>
    </row>
    <row r="323" spans="1:13" ht="14.45" customHeight="1" x14ac:dyDescent="0.2">
      <c r="A323" s="710"/>
      <c r="B323" s="706"/>
      <c r="C323" s="707"/>
      <c r="D323" s="707"/>
      <c r="E323" s="708"/>
      <c r="F323" s="706"/>
      <c r="G323" s="707"/>
      <c r="H323" s="707"/>
      <c r="I323" s="707"/>
      <c r="J323" s="707"/>
      <c r="K323" s="709"/>
      <c r="L323" s="270"/>
      <c r="M323" s="705" t="str">
        <f t="shared" si="4"/>
        <v/>
      </c>
    </row>
    <row r="324" spans="1:13" ht="14.45" customHeight="1" x14ac:dyDescent="0.2">
      <c r="A324" s="710"/>
      <c r="B324" s="706"/>
      <c r="C324" s="707"/>
      <c r="D324" s="707"/>
      <c r="E324" s="708"/>
      <c r="F324" s="706"/>
      <c r="G324" s="707"/>
      <c r="H324" s="707"/>
      <c r="I324" s="707"/>
      <c r="J324" s="707"/>
      <c r="K324" s="709"/>
      <c r="L324" s="270"/>
      <c r="M324" s="705" t="str">
        <f t="shared" si="4"/>
        <v/>
      </c>
    </row>
    <row r="325" spans="1:13" ht="14.45" customHeight="1" x14ac:dyDescent="0.2">
      <c r="A325" s="710"/>
      <c r="B325" s="706"/>
      <c r="C325" s="707"/>
      <c r="D325" s="707"/>
      <c r="E325" s="708"/>
      <c r="F325" s="706"/>
      <c r="G325" s="707"/>
      <c r="H325" s="707"/>
      <c r="I325" s="707"/>
      <c r="J325" s="707"/>
      <c r="K325" s="709"/>
      <c r="L325" s="270"/>
      <c r="M325" s="705" t="str">
        <f t="shared" si="4"/>
        <v/>
      </c>
    </row>
    <row r="326" spans="1:13" ht="14.45" customHeight="1" x14ac:dyDescent="0.2">
      <c r="A326" s="710"/>
      <c r="B326" s="706"/>
      <c r="C326" s="707"/>
      <c r="D326" s="707"/>
      <c r="E326" s="708"/>
      <c r="F326" s="706"/>
      <c r="G326" s="707"/>
      <c r="H326" s="707"/>
      <c r="I326" s="707"/>
      <c r="J326" s="707"/>
      <c r="K326" s="709"/>
      <c r="L326" s="270"/>
      <c r="M326" s="705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710"/>
      <c r="B327" s="706"/>
      <c r="C327" s="707"/>
      <c r="D327" s="707"/>
      <c r="E327" s="708"/>
      <c r="F327" s="706"/>
      <c r="G327" s="707"/>
      <c r="H327" s="707"/>
      <c r="I327" s="707"/>
      <c r="J327" s="707"/>
      <c r="K327" s="709"/>
      <c r="L327" s="270"/>
      <c r="M327" s="705" t="str">
        <f t="shared" si="5"/>
        <v/>
      </c>
    </row>
    <row r="328" spans="1:13" ht="14.45" customHeight="1" x14ac:dyDescent="0.2">
      <c r="A328" s="710"/>
      <c r="B328" s="706"/>
      <c r="C328" s="707"/>
      <c r="D328" s="707"/>
      <c r="E328" s="708"/>
      <c r="F328" s="706"/>
      <c r="G328" s="707"/>
      <c r="H328" s="707"/>
      <c r="I328" s="707"/>
      <c r="J328" s="707"/>
      <c r="K328" s="709"/>
      <c r="L328" s="270"/>
      <c r="M328" s="705" t="str">
        <f t="shared" si="5"/>
        <v/>
      </c>
    </row>
    <row r="329" spans="1:13" ht="14.45" customHeight="1" x14ac:dyDescent="0.2">
      <c r="A329" s="710"/>
      <c r="B329" s="706"/>
      <c r="C329" s="707"/>
      <c r="D329" s="707"/>
      <c r="E329" s="708"/>
      <c r="F329" s="706"/>
      <c r="G329" s="707"/>
      <c r="H329" s="707"/>
      <c r="I329" s="707"/>
      <c r="J329" s="707"/>
      <c r="K329" s="709"/>
      <c r="L329" s="270"/>
      <c r="M329" s="705" t="str">
        <f t="shared" si="5"/>
        <v/>
      </c>
    </row>
    <row r="330" spans="1:13" ht="14.45" customHeight="1" x14ac:dyDescent="0.2">
      <c r="A330" s="710"/>
      <c r="B330" s="706"/>
      <c r="C330" s="707"/>
      <c r="D330" s="707"/>
      <c r="E330" s="708"/>
      <c r="F330" s="706"/>
      <c r="G330" s="707"/>
      <c r="H330" s="707"/>
      <c r="I330" s="707"/>
      <c r="J330" s="707"/>
      <c r="K330" s="709"/>
      <c r="L330" s="270"/>
      <c r="M330" s="705" t="str">
        <f t="shared" si="5"/>
        <v/>
      </c>
    </row>
    <row r="331" spans="1:13" ht="14.45" customHeight="1" x14ac:dyDescent="0.2">
      <c r="A331" s="710"/>
      <c r="B331" s="706"/>
      <c r="C331" s="707"/>
      <c r="D331" s="707"/>
      <c r="E331" s="708"/>
      <c r="F331" s="706"/>
      <c r="G331" s="707"/>
      <c r="H331" s="707"/>
      <c r="I331" s="707"/>
      <c r="J331" s="707"/>
      <c r="K331" s="709"/>
      <c r="L331" s="270"/>
      <c r="M331" s="705" t="str">
        <f t="shared" si="5"/>
        <v/>
      </c>
    </row>
    <row r="332" spans="1:13" ht="14.45" customHeight="1" x14ac:dyDescent="0.2">
      <c r="A332" s="710"/>
      <c r="B332" s="706"/>
      <c r="C332" s="707"/>
      <c r="D332" s="707"/>
      <c r="E332" s="708"/>
      <c r="F332" s="706"/>
      <c r="G332" s="707"/>
      <c r="H332" s="707"/>
      <c r="I332" s="707"/>
      <c r="J332" s="707"/>
      <c r="K332" s="709"/>
      <c r="L332" s="270"/>
      <c r="M332" s="705" t="str">
        <f t="shared" si="5"/>
        <v/>
      </c>
    </row>
    <row r="333" spans="1:13" ht="14.45" customHeight="1" x14ac:dyDescent="0.2">
      <c r="A333" s="710"/>
      <c r="B333" s="706"/>
      <c r="C333" s="707"/>
      <c r="D333" s="707"/>
      <c r="E333" s="708"/>
      <c r="F333" s="706"/>
      <c r="G333" s="707"/>
      <c r="H333" s="707"/>
      <c r="I333" s="707"/>
      <c r="J333" s="707"/>
      <c r="K333" s="709"/>
      <c r="L333" s="270"/>
      <c r="M333" s="705" t="str">
        <f t="shared" si="5"/>
        <v/>
      </c>
    </row>
    <row r="334" spans="1:13" ht="14.45" customHeight="1" x14ac:dyDescent="0.2">
      <c r="A334" s="710"/>
      <c r="B334" s="706"/>
      <c r="C334" s="707"/>
      <c r="D334" s="707"/>
      <c r="E334" s="708"/>
      <c r="F334" s="706"/>
      <c r="G334" s="707"/>
      <c r="H334" s="707"/>
      <c r="I334" s="707"/>
      <c r="J334" s="707"/>
      <c r="K334" s="709"/>
      <c r="L334" s="270"/>
      <c r="M334" s="705" t="str">
        <f t="shared" si="5"/>
        <v/>
      </c>
    </row>
    <row r="335" spans="1:13" ht="14.45" customHeight="1" x14ac:dyDescent="0.2">
      <c r="A335" s="710"/>
      <c r="B335" s="706"/>
      <c r="C335" s="707"/>
      <c r="D335" s="707"/>
      <c r="E335" s="708"/>
      <c r="F335" s="706"/>
      <c r="G335" s="707"/>
      <c r="H335" s="707"/>
      <c r="I335" s="707"/>
      <c r="J335" s="707"/>
      <c r="K335" s="709"/>
      <c r="L335" s="270"/>
      <c r="M335" s="705" t="str">
        <f t="shared" si="5"/>
        <v/>
      </c>
    </row>
    <row r="336" spans="1:13" ht="14.45" customHeight="1" x14ac:dyDescent="0.2">
      <c r="A336" s="710"/>
      <c r="B336" s="706"/>
      <c r="C336" s="707"/>
      <c r="D336" s="707"/>
      <c r="E336" s="708"/>
      <c r="F336" s="706"/>
      <c r="G336" s="707"/>
      <c r="H336" s="707"/>
      <c r="I336" s="707"/>
      <c r="J336" s="707"/>
      <c r="K336" s="709"/>
      <c r="L336" s="270"/>
      <c r="M336" s="705" t="str">
        <f t="shared" si="5"/>
        <v/>
      </c>
    </row>
    <row r="337" spans="1:13" ht="14.45" customHeight="1" x14ac:dyDescent="0.2">
      <c r="A337" s="710"/>
      <c r="B337" s="706"/>
      <c r="C337" s="707"/>
      <c r="D337" s="707"/>
      <c r="E337" s="708"/>
      <c r="F337" s="706"/>
      <c r="G337" s="707"/>
      <c r="H337" s="707"/>
      <c r="I337" s="707"/>
      <c r="J337" s="707"/>
      <c r="K337" s="709"/>
      <c r="L337" s="270"/>
      <c r="M337" s="705" t="str">
        <f t="shared" si="5"/>
        <v/>
      </c>
    </row>
    <row r="338" spans="1:13" ht="14.45" customHeight="1" x14ac:dyDescent="0.2">
      <c r="A338" s="710"/>
      <c r="B338" s="706"/>
      <c r="C338" s="707"/>
      <c r="D338" s="707"/>
      <c r="E338" s="708"/>
      <c r="F338" s="706"/>
      <c r="G338" s="707"/>
      <c r="H338" s="707"/>
      <c r="I338" s="707"/>
      <c r="J338" s="707"/>
      <c r="K338" s="709"/>
      <c r="L338" s="270"/>
      <c r="M338" s="705" t="str">
        <f t="shared" si="5"/>
        <v/>
      </c>
    </row>
    <row r="339" spans="1:13" ht="14.45" customHeight="1" x14ac:dyDescent="0.2">
      <c r="A339" s="710"/>
      <c r="B339" s="706"/>
      <c r="C339" s="707"/>
      <c r="D339" s="707"/>
      <c r="E339" s="708"/>
      <c r="F339" s="706"/>
      <c r="G339" s="707"/>
      <c r="H339" s="707"/>
      <c r="I339" s="707"/>
      <c r="J339" s="707"/>
      <c r="K339" s="709"/>
      <c r="L339" s="270"/>
      <c r="M339" s="705" t="str">
        <f t="shared" si="5"/>
        <v/>
      </c>
    </row>
    <row r="340" spans="1:13" ht="14.45" customHeight="1" x14ac:dyDescent="0.2">
      <c r="A340" s="710"/>
      <c r="B340" s="706"/>
      <c r="C340" s="707"/>
      <c r="D340" s="707"/>
      <c r="E340" s="708"/>
      <c r="F340" s="706"/>
      <c r="G340" s="707"/>
      <c r="H340" s="707"/>
      <c r="I340" s="707"/>
      <c r="J340" s="707"/>
      <c r="K340" s="709"/>
      <c r="L340" s="270"/>
      <c r="M340" s="705" t="str">
        <f t="shared" si="5"/>
        <v/>
      </c>
    </row>
    <row r="341" spans="1:13" ht="14.45" customHeight="1" x14ac:dyDescent="0.2">
      <c r="A341" s="710"/>
      <c r="B341" s="706"/>
      <c r="C341" s="707"/>
      <c r="D341" s="707"/>
      <c r="E341" s="708"/>
      <c r="F341" s="706"/>
      <c r="G341" s="707"/>
      <c r="H341" s="707"/>
      <c r="I341" s="707"/>
      <c r="J341" s="707"/>
      <c r="K341" s="709"/>
      <c r="L341" s="270"/>
      <c r="M341" s="705" t="str">
        <f t="shared" si="5"/>
        <v/>
      </c>
    </row>
    <row r="342" spans="1:13" ht="14.45" customHeight="1" x14ac:dyDescent="0.2">
      <c r="A342" s="710"/>
      <c r="B342" s="706"/>
      <c r="C342" s="707"/>
      <c r="D342" s="707"/>
      <c r="E342" s="708"/>
      <c r="F342" s="706"/>
      <c r="G342" s="707"/>
      <c r="H342" s="707"/>
      <c r="I342" s="707"/>
      <c r="J342" s="707"/>
      <c r="K342" s="709"/>
      <c r="L342" s="270"/>
      <c r="M342" s="705" t="str">
        <f t="shared" si="5"/>
        <v/>
      </c>
    </row>
    <row r="343" spans="1:13" ht="14.45" customHeight="1" x14ac:dyDescent="0.2">
      <c r="A343" s="710"/>
      <c r="B343" s="706"/>
      <c r="C343" s="707"/>
      <c r="D343" s="707"/>
      <c r="E343" s="708"/>
      <c r="F343" s="706"/>
      <c r="G343" s="707"/>
      <c r="H343" s="707"/>
      <c r="I343" s="707"/>
      <c r="J343" s="707"/>
      <c r="K343" s="709"/>
      <c r="L343" s="270"/>
      <c r="M343" s="705" t="str">
        <f t="shared" si="5"/>
        <v/>
      </c>
    </row>
    <row r="344" spans="1:13" ht="14.45" customHeight="1" x14ac:dyDescent="0.2">
      <c r="A344" s="710"/>
      <c r="B344" s="706"/>
      <c r="C344" s="707"/>
      <c r="D344" s="707"/>
      <c r="E344" s="708"/>
      <c r="F344" s="706"/>
      <c r="G344" s="707"/>
      <c r="H344" s="707"/>
      <c r="I344" s="707"/>
      <c r="J344" s="707"/>
      <c r="K344" s="709"/>
      <c r="L344" s="270"/>
      <c r="M344" s="705" t="str">
        <f t="shared" si="5"/>
        <v/>
      </c>
    </row>
    <row r="345" spans="1:13" ht="14.45" customHeight="1" x14ac:dyDescent="0.2">
      <c r="A345" s="710"/>
      <c r="B345" s="706"/>
      <c r="C345" s="707"/>
      <c r="D345" s="707"/>
      <c r="E345" s="708"/>
      <c r="F345" s="706"/>
      <c r="G345" s="707"/>
      <c r="H345" s="707"/>
      <c r="I345" s="707"/>
      <c r="J345" s="707"/>
      <c r="K345" s="709"/>
      <c r="L345" s="270"/>
      <c r="M345" s="705" t="str">
        <f t="shared" si="5"/>
        <v/>
      </c>
    </row>
    <row r="346" spans="1:13" ht="14.45" customHeight="1" x14ac:dyDescent="0.2">
      <c r="A346" s="710"/>
      <c r="B346" s="706"/>
      <c r="C346" s="707"/>
      <c r="D346" s="707"/>
      <c r="E346" s="708"/>
      <c r="F346" s="706"/>
      <c r="G346" s="707"/>
      <c r="H346" s="707"/>
      <c r="I346" s="707"/>
      <c r="J346" s="707"/>
      <c r="K346" s="709"/>
      <c r="L346" s="270"/>
      <c r="M346" s="705" t="str">
        <f t="shared" si="5"/>
        <v/>
      </c>
    </row>
    <row r="347" spans="1:13" ht="14.45" customHeight="1" x14ac:dyDescent="0.2">
      <c r="A347" s="710"/>
      <c r="B347" s="706"/>
      <c r="C347" s="707"/>
      <c r="D347" s="707"/>
      <c r="E347" s="708"/>
      <c r="F347" s="706"/>
      <c r="G347" s="707"/>
      <c r="H347" s="707"/>
      <c r="I347" s="707"/>
      <c r="J347" s="707"/>
      <c r="K347" s="709"/>
      <c r="L347" s="270"/>
      <c r="M347" s="705" t="str">
        <f t="shared" si="5"/>
        <v/>
      </c>
    </row>
    <row r="348" spans="1:13" ht="14.45" customHeight="1" x14ac:dyDescent="0.2">
      <c r="A348" s="710"/>
      <c r="B348" s="706"/>
      <c r="C348" s="707"/>
      <c r="D348" s="707"/>
      <c r="E348" s="708"/>
      <c r="F348" s="706"/>
      <c r="G348" s="707"/>
      <c r="H348" s="707"/>
      <c r="I348" s="707"/>
      <c r="J348" s="707"/>
      <c r="K348" s="709"/>
      <c r="L348" s="270"/>
      <c r="M348" s="705" t="str">
        <f t="shared" si="5"/>
        <v/>
      </c>
    </row>
    <row r="349" spans="1:13" ht="14.45" customHeight="1" x14ac:dyDescent="0.2">
      <c r="A349" s="710"/>
      <c r="B349" s="706"/>
      <c r="C349" s="707"/>
      <c r="D349" s="707"/>
      <c r="E349" s="708"/>
      <c r="F349" s="706"/>
      <c r="G349" s="707"/>
      <c r="H349" s="707"/>
      <c r="I349" s="707"/>
      <c r="J349" s="707"/>
      <c r="K349" s="709"/>
      <c r="L349" s="270"/>
      <c r="M349" s="705" t="str">
        <f t="shared" si="5"/>
        <v/>
      </c>
    </row>
    <row r="350" spans="1:13" ht="14.45" customHeight="1" x14ac:dyDescent="0.2">
      <c r="A350" s="710"/>
      <c r="B350" s="706"/>
      <c r="C350" s="707"/>
      <c r="D350" s="707"/>
      <c r="E350" s="708"/>
      <c r="F350" s="706"/>
      <c r="G350" s="707"/>
      <c r="H350" s="707"/>
      <c r="I350" s="707"/>
      <c r="J350" s="707"/>
      <c r="K350" s="709"/>
      <c r="L350" s="270"/>
      <c r="M350" s="705" t="str">
        <f t="shared" si="5"/>
        <v/>
      </c>
    </row>
    <row r="351" spans="1:13" ht="14.45" customHeight="1" x14ac:dyDescent="0.2">
      <c r="A351" s="710"/>
      <c r="B351" s="706"/>
      <c r="C351" s="707"/>
      <c r="D351" s="707"/>
      <c r="E351" s="708"/>
      <c r="F351" s="706"/>
      <c r="G351" s="707"/>
      <c r="H351" s="707"/>
      <c r="I351" s="707"/>
      <c r="J351" s="707"/>
      <c r="K351" s="709"/>
      <c r="L351" s="270"/>
      <c r="M351" s="705" t="str">
        <f t="shared" si="5"/>
        <v/>
      </c>
    </row>
    <row r="352" spans="1:13" ht="14.45" customHeight="1" x14ac:dyDescent="0.2">
      <c r="A352" s="710"/>
      <c r="B352" s="706"/>
      <c r="C352" s="707"/>
      <c r="D352" s="707"/>
      <c r="E352" s="708"/>
      <c r="F352" s="706"/>
      <c r="G352" s="707"/>
      <c r="H352" s="707"/>
      <c r="I352" s="707"/>
      <c r="J352" s="707"/>
      <c r="K352" s="709"/>
      <c r="L352" s="270"/>
      <c r="M352" s="705" t="str">
        <f t="shared" si="5"/>
        <v/>
      </c>
    </row>
    <row r="353" spans="1:13" ht="14.45" customHeight="1" x14ac:dyDescent="0.2">
      <c r="A353" s="710"/>
      <c r="B353" s="706"/>
      <c r="C353" s="707"/>
      <c r="D353" s="707"/>
      <c r="E353" s="708"/>
      <c r="F353" s="706"/>
      <c r="G353" s="707"/>
      <c r="H353" s="707"/>
      <c r="I353" s="707"/>
      <c r="J353" s="707"/>
      <c r="K353" s="709"/>
      <c r="L353" s="270"/>
      <c r="M353" s="705" t="str">
        <f t="shared" si="5"/>
        <v/>
      </c>
    </row>
    <row r="354" spans="1:13" ht="14.45" customHeight="1" x14ac:dyDescent="0.2">
      <c r="A354" s="710"/>
      <c r="B354" s="706"/>
      <c r="C354" s="707"/>
      <c r="D354" s="707"/>
      <c r="E354" s="708"/>
      <c r="F354" s="706"/>
      <c r="G354" s="707"/>
      <c r="H354" s="707"/>
      <c r="I354" s="707"/>
      <c r="J354" s="707"/>
      <c r="K354" s="709"/>
      <c r="L354" s="270"/>
      <c r="M354" s="705" t="str">
        <f t="shared" si="5"/>
        <v/>
      </c>
    </row>
    <row r="355" spans="1:13" ht="14.45" customHeight="1" x14ac:dyDescent="0.2">
      <c r="A355" s="710"/>
      <c r="B355" s="706"/>
      <c r="C355" s="707"/>
      <c r="D355" s="707"/>
      <c r="E355" s="708"/>
      <c r="F355" s="706"/>
      <c r="G355" s="707"/>
      <c r="H355" s="707"/>
      <c r="I355" s="707"/>
      <c r="J355" s="707"/>
      <c r="K355" s="709"/>
      <c r="L355" s="270"/>
      <c r="M355" s="705" t="str">
        <f t="shared" si="5"/>
        <v/>
      </c>
    </row>
    <row r="356" spans="1:13" ht="14.45" customHeight="1" x14ac:dyDescent="0.2">
      <c r="A356" s="710"/>
      <c r="B356" s="706"/>
      <c r="C356" s="707"/>
      <c r="D356" s="707"/>
      <c r="E356" s="708"/>
      <c r="F356" s="706"/>
      <c r="G356" s="707"/>
      <c r="H356" s="707"/>
      <c r="I356" s="707"/>
      <c r="J356" s="707"/>
      <c r="K356" s="709"/>
      <c r="L356" s="270"/>
      <c r="M356" s="705" t="str">
        <f t="shared" si="5"/>
        <v/>
      </c>
    </row>
    <row r="357" spans="1:13" ht="14.45" customHeight="1" x14ac:dyDescent="0.2">
      <c r="A357" s="710"/>
      <c r="B357" s="706"/>
      <c r="C357" s="707"/>
      <c r="D357" s="707"/>
      <c r="E357" s="708"/>
      <c r="F357" s="706"/>
      <c r="G357" s="707"/>
      <c r="H357" s="707"/>
      <c r="I357" s="707"/>
      <c r="J357" s="707"/>
      <c r="K357" s="709"/>
      <c r="L357" s="270"/>
      <c r="M357" s="705" t="str">
        <f t="shared" si="5"/>
        <v/>
      </c>
    </row>
    <row r="358" spans="1:13" ht="14.45" customHeight="1" x14ac:dyDescent="0.2">
      <c r="A358" s="710"/>
      <c r="B358" s="706"/>
      <c r="C358" s="707"/>
      <c r="D358" s="707"/>
      <c r="E358" s="708"/>
      <c r="F358" s="706"/>
      <c r="G358" s="707"/>
      <c r="H358" s="707"/>
      <c r="I358" s="707"/>
      <c r="J358" s="707"/>
      <c r="K358" s="709"/>
      <c r="L358" s="270"/>
      <c r="M358" s="705" t="str">
        <f t="shared" si="5"/>
        <v/>
      </c>
    </row>
    <row r="359" spans="1:13" ht="14.45" customHeight="1" x14ac:dyDescent="0.2">
      <c r="A359" s="710"/>
      <c r="B359" s="706"/>
      <c r="C359" s="707"/>
      <c r="D359" s="707"/>
      <c r="E359" s="708"/>
      <c r="F359" s="706"/>
      <c r="G359" s="707"/>
      <c r="H359" s="707"/>
      <c r="I359" s="707"/>
      <c r="J359" s="707"/>
      <c r="K359" s="709"/>
      <c r="L359" s="270"/>
      <c r="M359" s="705" t="str">
        <f t="shared" si="5"/>
        <v/>
      </c>
    </row>
    <row r="360" spans="1:13" ht="14.45" customHeight="1" x14ac:dyDescent="0.2">
      <c r="A360" s="710"/>
      <c r="B360" s="706"/>
      <c r="C360" s="707"/>
      <c r="D360" s="707"/>
      <c r="E360" s="708"/>
      <c r="F360" s="706"/>
      <c r="G360" s="707"/>
      <c r="H360" s="707"/>
      <c r="I360" s="707"/>
      <c r="J360" s="707"/>
      <c r="K360" s="709"/>
      <c r="L360" s="270"/>
      <c r="M360" s="705" t="str">
        <f t="shared" si="5"/>
        <v/>
      </c>
    </row>
    <row r="361" spans="1:13" ht="14.45" customHeight="1" x14ac:dyDescent="0.2">
      <c r="A361" s="710"/>
      <c r="B361" s="706"/>
      <c r="C361" s="707"/>
      <c r="D361" s="707"/>
      <c r="E361" s="708"/>
      <c r="F361" s="706"/>
      <c r="G361" s="707"/>
      <c r="H361" s="707"/>
      <c r="I361" s="707"/>
      <c r="J361" s="707"/>
      <c r="K361" s="709"/>
      <c r="L361" s="270"/>
      <c r="M361" s="705" t="str">
        <f t="shared" si="5"/>
        <v/>
      </c>
    </row>
    <row r="362" spans="1:13" ht="14.45" customHeight="1" x14ac:dyDescent="0.2">
      <c r="A362" s="710"/>
      <c r="B362" s="706"/>
      <c r="C362" s="707"/>
      <c r="D362" s="707"/>
      <c r="E362" s="708"/>
      <c r="F362" s="706"/>
      <c r="G362" s="707"/>
      <c r="H362" s="707"/>
      <c r="I362" s="707"/>
      <c r="J362" s="707"/>
      <c r="K362" s="709"/>
      <c r="L362" s="270"/>
      <c r="M362" s="705" t="str">
        <f t="shared" si="5"/>
        <v/>
      </c>
    </row>
    <row r="363" spans="1:13" ht="14.45" customHeight="1" x14ac:dyDescent="0.2">
      <c r="A363" s="710"/>
      <c r="B363" s="706"/>
      <c r="C363" s="707"/>
      <c r="D363" s="707"/>
      <c r="E363" s="708"/>
      <c r="F363" s="706"/>
      <c r="G363" s="707"/>
      <c r="H363" s="707"/>
      <c r="I363" s="707"/>
      <c r="J363" s="707"/>
      <c r="K363" s="709"/>
      <c r="L363" s="270"/>
      <c r="M363" s="705" t="str">
        <f t="shared" si="5"/>
        <v/>
      </c>
    </row>
    <row r="364" spans="1:13" ht="14.45" customHeight="1" x14ac:dyDescent="0.2">
      <c r="A364" s="710"/>
      <c r="B364" s="706"/>
      <c r="C364" s="707"/>
      <c r="D364" s="707"/>
      <c r="E364" s="708"/>
      <c r="F364" s="706"/>
      <c r="G364" s="707"/>
      <c r="H364" s="707"/>
      <c r="I364" s="707"/>
      <c r="J364" s="707"/>
      <c r="K364" s="709"/>
      <c r="L364" s="270"/>
      <c r="M364" s="705" t="str">
        <f t="shared" si="5"/>
        <v/>
      </c>
    </row>
    <row r="365" spans="1:13" ht="14.45" customHeight="1" x14ac:dyDescent="0.2">
      <c r="A365" s="710"/>
      <c r="B365" s="706"/>
      <c r="C365" s="707"/>
      <c r="D365" s="707"/>
      <c r="E365" s="708"/>
      <c r="F365" s="706"/>
      <c r="G365" s="707"/>
      <c r="H365" s="707"/>
      <c r="I365" s="707"/>
      <c r="J365" s="707"/>
      <c r="K365" s="709"/>
      <c r="L365" s="270"/>
      <c r="M365" s="705" t="str">
        <f t="shared" si="5"/>
        <v/>
      </c>
    </row>
    <row r="366" spans="1:13" ht="14.45" customHeight="1" x14ac:dyDescent="0.2">
      <c r="A366" s="710"/>
      <c r="B366" s="706"/>
      <c r="C366" s="707"/>
      <c r="D366" s="707"/>
      <c r="E366" s="708"/>
      <c r="F366" s="706"/>
      <c r="G366" s="707"/>
      <c r="H366" s="707"/>
      <c r="I366" s="707"/>
      <c r="J366" s="707"/>
      <c r="K366" s="709"/>
      <c r="L366" s="270"/>
      <c r="M366" s="705" t="str">
        <f t="shared" si="5"/>
        <v/>
      </c>
    </row>
    <row r="367" spans="1:13" ht="14.45" customHeight="1" x14ac:dyDescent="0.2">
      <c r="A367" s="710"/>
      <c r="B367" s="706"/>
      <c r="C367" s="707"/>
      <c r="D367" s="707"/>
      <c r="E367" s="708"/>
      <c r="F367" s="706"/>
      <c r="G367" s="707"/>
      <c r="H367" s="707"/>
      <c r="I367" s="707"/>
      <c r="J367" s="707"/>
      <c r="K367" s="709"/>
      <c r="L367" s="270"/>
      <c r="M367" s="705" t="str">
        <f t="shared" si="5"/>
        <v/>
      </c>
    </row>
    <row r="368" spans="1:13" ht="14.45" customHeight="1" x14ac:dyDescent="0.2">
      <c r="A368" s="710"/>
      <c r="B368" s="706"/>
      <c r="C368" s="707"/>
      <c r="D368" s="707"/>
      <c r="E368" s="708"/>
      <c r="F368" s="706"/>
      <c r="G368" s="707"/>
      <c r="H368" s="707"/>
      <c r="I368" s="707"/>
      <c r="J368" s="707"/>
      <c r="K368" s="709"/>
      <c r="L368" s="270"/>
      <c r="M368" s="705" t="str">
        <f t="shared" si="5"/>
        <v/>
      </c>
    </row>
    <row r="369" spans="1:13" ht="14.45" customHeight="1" x14ac:dyDescent="0.2">
      <c r="A369" s="710"/>
      <c r="B369" s="706"/>
      <c r="C369" s="707"/>
      <c r="D369" s="707"/>
      <c r="E369" s="708"/>
      <c r="F369" s="706"/>
      <c r="G369" s="707"/>
      <c r="H369" s="707"/>
      <c r="I369" s="707"/>
      <c r="J369" s="707"/>
      <c r="K369" s="709"/>
      <c r="L369" s="270"/>
      <c r="M369" s="705" t="str">
        <f t="shared" si="5"/>
        <v/>
      </c>
    </row>
    <row r="370" spans="1:13" ht="14.45" customHeight="1" x14ac:dyDescent="0.2">
      <c r="A370" s="710"/>
      <c r="B370" s="706"/>
      <c r="C370" s="707"/>
      <c r="D370" s="707"/>
      <c r="E370" s="708"/>
      <c r="F370" s="706"/>
      <c r="G370" s="707"/>
      <c r="H370" s="707"/>
      <c r="I370" s="707"/>
      <c r="J370" s="707"/>
      <c r="K370" s="709"/>
      <c r="L370" s="270"/>
      <c r="M370" s="705" t="str">
        <f t="shared" si="5"/>
        <v/>
      </c>
    </row>
    <row r="371" spans="1:13" ht="14.45" customHeight="1" x14ac:dyDescent="0.2">
      <c r="A371" s="710"/>
      <c r="B371" s="706"/>
      <c r="C371" s="707"/>
      <c r="D371" s="707"/>
      <c r="E371" s="708"/>
      <c r="F371" s="706"/>
      <c r="G371" s="707"/>
      <c r="H371" s="707"/>
      <c r="I371" s="707"/>
      <c r="J371" s="707"/>
      <c r="K371" s="709"/>
      <c r="L371" s="270"/>
      <c r="M371" s="705" t="str">
        <f t="shared" si="5"/>
        <v/>
      </c>
    </row>
    <row r="372" spans="1:13" ht="14.45" customHeight="1" x14ac:dyDescent="0.2">
      <c r="A372" s="710"/>
      <c r="B372" s="706"/>
      <c r="C372" s="707"/>
      <c r="D372" s="707"/>
      <c r="E372" s="708"/>
      <c r="F372" s="706"/>
      <c r="G372" s="707"/>
      <c r="H372" s="707"/>
      <c r="I372" s="707"/>
      <c r="J372" s="707"/>
      <c r="K372" s="709"/>
      <c r="L372" s="270"/>
      <c r="M372" s="705" t="str">
        <f t="shared" si="5"/>
        <v/>
      </c>
    </row>
    <row r="373" spans="1:13" ht="14.45" customHeight="1" x14ac:dyDescent="0.2">
      <c r="A373" s="710"/>
      <c r="B373" s="706"/>
      <c r="C373" s="707"/>
      <c r="D373" s="707"/>
      <c r="E373" s="708"/>
      <c r="F373" s="706"/>
      <c r="G373" s="707"/>
      <c r="H373" s="707"/>
      <c r="I373" s="707"/>
      <c r="J373" s="707"/>
      <c r="K373" s="709"/>
      <c r="L373" s="270"/>
      <c r="M373" s="705" t="str">
        <f t="shared" si="5"/>
        <v/>
      </c>
    </row>
    <row r="374" spans="1:13" ht="14.45" customHeight="1" x14ac:dyDescent="0.2">
      <c r="A374" s="710"/>
      <c r="B374" s="706"/>
      <c r="C374" s="707"/>
      <c r="D374" s="707"/>
      <c r="E374" s="708"/>
      <c r="F374" s="706"/>
      <c r="G374" s="707"/>
      <c r="H374" s="707"/>
      <c r="I374" s="707"/>
      <c r="J374" s="707"/>
      <c r="K374" s="709"/>
      <c r="L374" s="270"/>
      <c r="M374" s="705" t="str">
        <f t="shared" si="5"/>
        <v/>
      </c>
    </row>
    <row r="375" spans="1:13" ht="14.45" customHeight="1" x14ac:dyDescent="0.2">
      <c r="A375" s="710"/>
      <c r="B375" s="706"/>
      <c r="C375" s="707"/>
      <c r="D375" s="707"/>
      <c r="E375" s="708"/>
      <c r="F375" s="706"/>
      <c r="G375" s="707"/>
      <c r="H375" s="707"/>
      <c r="I375" s="707"/>
      <c r="J375" s="707"/>
      <c r="K375" s="709"/>
      <c r="L375" s="270"/>
      <c r="M375" s="705" t="str">
        <f t="shared" si="5"/>
        <v/>
      </c>
    </row>
    <row r="376" spans="1:13" ht="14.45" customHeight="1" x14ac:dyDescent="0.2">
      <c r="A376" s="710"/>
      <c r="B376" s="706"/>
      <c r="C376" s="707"/>
      <c r="D376" s="707"/>
      <c r="E376" s="708"/>
      <c r="F376" s="706"/>
      <c r="G376" s="707"/>
      <c r="H376" s="707"/>
      <c r="I376" s="707"/>
      <c r="J376" s="707"/>
      <c r="K376" s="709"/>
      <c r="L376" s="270"/>
      <c r="M376" s="705" t="str">
        <f t="shared" si="5"/>
        <v/>
      </c>
    </row>
    <row r="377" spans="1:13" ht="14.45" customHeight="1" x14ac:dyDescent="0.2">
      <c r="A377" s="710"/>
      <c r="B377" s="706"/>
      <c r="C377" s="707"/>
      <c r="D377" s="707"/>
      <c r="E377" s="708"/>
      <c r="F377" s="706"/>
      <c r="G377" s="707"/>
      <c r="H377" s="707"/>
      <c r="I377" s="707"/>
      <c r="J377" s="707"/>
      <c r="K377" s="709"/>
      <c r="L377" s="270"/>
      <c r="M377" s="705" t="str">
        <f t="shared" si="5"/>
        <v/>
      </c>
    </row>
    <row r="378" spans="1:13" ht="14.45" customHeight="1" x14ac:dyDescent="0.2">
      <c r="A378" s="710"/>
      <c r="B378" s="706"/>
      <c r="C378" s="707"/>
      <c r="D378" s="707"/>
      <c r="E378" s="708"/>
      <c r="F378" s="706"/>
      <c r="G378" s="707"/>
      <c r="H378" s="707"/>
      <c r="I378" s="707"/>
      <c r="J378" s="707"/>
      <c r="K378" s="709"/>
      <c r="L378" s="270"/>
      <c r="M378" s="705" t="str">
        <f t="shared" si="5"/>
        <v/>
      </c>
    </row>
    <row r="379" spans="1:13" ht="14.45" customHeight="1" x14ac:dyDescent="0.2">
      <c r="A379" s="710"/>
      <c r="B379" s="706"/>
      <c r="C379" s="707"/>
      <c r="D379" s="707"/>
      <c r="E379" s="708"/>
      <c r="F379" s="706"/>
      <c r="G379" s="707"/>
      <c r="H379" s="707"/>
      <c r="I379" s="707"/>
      <c r="J379" s="707"/>
      <c r="K379" s="709"/>
      <c r="L379" s="270"/>
      <c r="M379" s="705" t="str">
        <f t="shared" si="5"/>
        <v/>
      </c>
    </row>
    <row r="380" spans="1:13" ht="14.45" customHeight="1" x14ac:dyDescent="0.2">
      <c r="A380" s="710"/>
      <c r="B380" s="706"/>
      <c r="C380" s="707"/>
      <c r="D380" s="707"/>
      <c r="E380" s="708"/>
      <c r="F380" s="706"/>
      <c r="G380" s="707"/>
      <c r="H380" s="707"/>
      <c r="I380" s="707"/>
      <c r="J380" s="707"/>
      <c r="K380" s="709"/>
      <c r="L380" s="270"/>
      <c r="M380" s="705" t="str">
        <f t="shared" si="5"/>
        <v/>
      </c>
    </row>
    <row r="381" spans="1:13" ht="14.45" customHeight="1" x14ac:dyDescent="0.2">
      <c r="A381" s="710"/>
      <c r="B381" s="706"/>
      <c r="C381" s="707"/>
      <c r="D381" s="707"/>
      <c r="E381" s="708"/>
      <c r="F381" s="706"/>
      <c r="G381" s="707"/>
      <c r="H381" s="707"/>
      <c r="I381" s="707"/>
      <c r="J381" s="707"/>
      <c r="K381" s="709"/>
      <c r="L381" s="270"/>
      <c r="M381" s="705" t="str">
        <f t="shared" si="5"/>
        <v/>
      </c>
    </row>
    <row r="382" spans="1:13" ht="14.45" customHeight="1" x14ac:dyDescent="0.2">
      <c r="A382" s="710"/>
      <c r="B382" s="706"/>
      <c r="C382" s="707"/>
      <c r="D382" s="707"/>
      <c r="E382" s="708"/>
      <c r="F382" s="706"/>
      <c r="G382" s="707"/>
      <c r="H382" s="707"/>
      <c r="I382" s="707"/>
      <c r="J382" s="707"/>
      <c r="K382" s="709"/>
      <c r="L382" s="270"/>
      <c r="M382" s="705" t="str">
        <f t="shared" si="5"/>
        <v/>
      </c>
    </row>
    <row r="383" spans="1:13" ht="14.45" customHeight="1" x14ac:dyDescent="0.2">
      <c r="A383" s="710"/>
      <c r="B383" s="706"/>
      <c r="C383" s="707"/>
      <c r="D383" s="707"/>
      <c r="E383" s="708"/>
      <c r="F383" s="706"/>
      <c r="G383" s="707"/>
      <c r="H383" s="707"/>
      <c r="I383" s="707"/>
      <c r="J383" s="707"/>
      <c r="K383" s="709"/>
      <c r="L383" s="270"/>
      <c r="M383" s="705" t="str">
        <f t="shared" si="5"/>
        <v/>
      </c>
    </row>
    <row r="384" spans="1:13" ht="14.45" customHeight="1" x14ac:dyDescent="0.2">
      <c r="A384" s="710"/>
      <c r="B384" s="706"/>
      <c r="C384" s="707"/>
      <c r="D384" s="707"/>
      <c r="E384" s="708"/>
      <c r="F384" s="706"/>
      <c r="G384" s="707"/>
      <c r="H384" s="707"/>
      <c r="I384" s="707"/>
      <c r="J384" s="707"/>
      <c r="K384" s="709"/>
      <c r="L384" s="270"/>
      <c r="M384" s="705" t="str">
        <f t="shared" si="5"/>
        <v/>
      </c>
    </row>
    <row r="385" spans="1:13" ht="14.45" customHeight="1" x14ac:dyDescent="0.2">
      <c r="A385" s="710"/>
      <c r="B385" s="706"/>
      <c r="C385" s="707"/>
      <c r="D385" s="707"/>
      <c r="E385" s="708"/>
      <c r="F385" s="706"/>
      <c r="G385" s="707"/>
      <c r="H385" s="707"/>
      <c r="I385" s="707"/>
      <c r="J385" s="707"/>
      <c r="K385" s="709"/>
      <c r="L385" s="270"/>
      <c r="M385" s="705" t="str">
        <f t="shared" si="5"/>
        <v/>
      </c>
    </row>
    <row r="386" spans="1:13" ht="14.45" customHeight="1" x14ac:dyDescent="0.2">
      <c r="A386" s="710"/>
      <c r="B386" s="706"/>
      <c r="C386" s="707"/>
      <c r="D386" s="707"/>
      <c r="E386" s="708"/>
      <c r="F386" s="706"/>
      <c r="G386" s="707"/>
      <c r="H386" s="707"/>
      <c r="I386" s="707"/>
      <c r="J386" s="707"/>
      <c r="K386" s="709"/>
      <c r="L386" s="270"/>
      <c r="M386" s="705" t="str">
        <f t="shared" si="5"/>
        <v/>
      </c>
    </row>
    <row r="387" spans="1:13" ht="14.45" customHeight="1" x14ac:dyDescent="0.2">
      <c r="A387" s="710"/>
      <c r="B387" s="706"/>
      <c r="C387" s="707"/>
      <c r="D387" s="707"/>
      <c r="E387" s="708"/>
      <c r="F387" s="706"/>
      <c r="G387" s="707"/>
      <c r="H387" s="707"/>
      <c r="I387" s="707"/>
      <c r="J387" s="707"/>
      <c r="K387" s="709"/>
      <c r="L387" s="270"/>
      <c r="M387" s="705" t="str">
        <f t="shared" si="5"/>
        <v/>
      </c>
    </row>
    <row r="388" spans="1:13" ht="14.45" customHeight="1" x14ac:dyDescent="0.2">
      <c r="A388" s="710"/>
      <c r="B388" s="706"/>
      <c r="C388" s="707"/>
      <c r="D388" s="707"/>
      <c r="E388" s="708"/>
      <c r="F388" s="706"/>
      <c r="G388" s="707"/>
      <c r="H388" s="707"/>
      <c r="I388" s="707"/>
      <c r="J388" s="707"/>
      <c r="K388" s="709"/>
      <c r="L388" s="270"/>
      <c r="M388" s="705" t="str">
        <f t="shared" si="5"/>
        <v/>
      </c>
    </row>
    <row r="389" spans="1:13" ht="14.45" customHeight="1" x14ac:dyDescent="0.2">
      <c r="A389" s="710"/>
      <c r="B389" s="706"/>
      <c r="C389" s="707"/>
      <c r="D389" s="707"/>
      <c r="E389" s="708"/>
      <c r="F389" s="706"/>
      <c r="G389" s="707"/>
      <c r="H389" s="707"/>
      <c r="I389" s="707"/>
      <c r="J389" s="707"/>
      <c r="K389" s="709"/>
      <c r="L389" s="270"/>
      <c r="M389" s="705" t="str">
        <f t="shared" si="5"/>
        <v/>
      </c>
    </row>
    <row r="390" spans="1:13" ht="14.45" customHeight="1" x14ac:dyDescent="0.2">
      <c r="A390" s="710"/>
      <c r="B390" s="706"/>
      <c r="C390" s="707"/>
      <c r="D390" s="707"/>
      <c r="E390" s="708"/>
      <c r="F390" s="706"/>
      <c r="G390" s="707"/>
      <c r="H390" s="707"/>
      <c r="I390" s="707"/>
      <c r="J390" s="707"/>
      <c r="K390" s="709"/>
      <c r="L390" s="270"/>
      <c r="M390" s="705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710"/>
      <c r="B391" s="706"/>
      <c r="C391" s="707"/>
      <c r="D391" s="707"/>
      <c r="E391" s="708"/>
      <c r="F391" s="706"/>
      <c r="G391" s="707"/>
      <c r="H391" s="707"/>
      <c r="I391" s="707"/>
      <c r="J391" s="707"/>
      <c r="K391" s="709"/>
      <c r="L391" s="270"/>
      <c r="M391" s="705" t="str">
        <f t="shared" si="6"/>
        <v/>
      </c>
    </row>
    <row r="392" spans="1:13" ht="14.45" customHeight="1" x14ac:dyDescent="0.2">
      <c r="A392" s="710"/>
      <c r="B392" s="706"/>
      <c r="C392" s="707"/>
      <c r="D392" s="707"/>
      <c r="E392" s="708"/>
      <c r="F392" s="706"/>
      <c r="G392" s="707"/>
      <c r="H392" s="707"/>
      <c r="I392" s="707"/>
      <c r="J392" s="707"/>
      <c r="K392" s="709"/>
      <c r="L392" s="270"/>
      <c r="M392" s="705" t="str">
        <f t="shared" si="6"/>
        <v/>
      </c>
    </row>
    <row r="393" spans="1:13" ht="14.45" customHeight="1" x14ac:dyDescent="0.2">
      <c r="A393" s="710"/>
      <c r="B393" s="706"/>
      <c r="C393" s="707"/>
      <c r="D393" s="707"/>
      <c r="E393" s="708"/>
      <c r="F393" s="706"/>
      <c r="G393" s="707"/>
      <c r="H393" s="707"/>
      <c r="I393" s="707"/>
      <c r="J393" s="707"/>
      <c r="K393" s="709"/>
      <c r="L393" s="270"/>
      <c r="M393" s="705" t="str">
        <f t="shared" si="6"/>
        <v/>
      </c>
    </row>
    <row r="394" spans="1:13" ht="14.45" customHeight="1" x14ac:dyDescent="0.2">
      <c r="A394" s="710"/>
      <c r="B394" s="706"/>
      <c r="C394" s="707"/>
      <c r="D394" s="707"/>
      <c r="E394" s="708"/>
      <c r="F394" s="706"/>
      <c r="G394" s="707"/>
      <c r="H394" s="707"/>
      <c r="I394" s="707"/>
      <c r="J394" s="707"/>
      <c r="K394" s="709"/>
      <c r="L394" s="270"/>
      <c r="M394" s="705" t="str">
        <f t="shared" si="6"/>
        <v/>
      </c>
    </row>
    <row r="395" spans="1:13" ht="14.45" customHeight="1" x14ac:dyDescent="0.2">
      <c r="A395" s="710"/>
      <c r="B395" s="706"/>
      <c r="C395" s="707"/>
      <c r="D395" s="707"/>
      <c r="E395" s="708"/>
      <c r="F395" s="706"/>
      <c r="G395" s="707"/>
      <c r="H395" s="707"/>
      <c r="I395" s="707"/>
      <c r="J395" s="707"/>
      <c r="K395" s="709"/>
      <c r="L395" s="270"/>
      <c r="M395" s="705" t="str">
        <f t="shared" si="6"/>
        <v/>
      </c>
    </row>
    <row r="396" spans="1:13" ht="14.45" customHeight="1" x14ac:dyDescent="0.2">
      <c r="A396" s="710"/>
      <c r="B396" s="706"/>
      <c r="C396" s="707"/>
      <c r="D396" s="707"/>
      <c r="E396" s="708"/>
      <c r="F396" s="706"/>
      <c r="G396" s="707"/>
      <c r="H396" s="707"/>
      <c r="I396" s="707"/>
      <c r="J396" s="707"/>
      <c r="K396" s="709"/>
      <c r="L396" s="270"/>
      <c r="M396" s="705" t="str">
        <f t="shared" si="6"/>
        <v/>
      </c>
    </row>
    <row r="397" spans="1:13" ht="14.45" customHeight="1" x14ac:dyDescent="0.2">
      <c r="A397" s="710"/>
      <c r="B397" s="706"/>
      <c r="C397" s="707"/>
      <c r="D397" s="707"/>
      <c r="E397" s="708"/>
      <c r="F397" s="706"/>
      <c r="G397" s="707"/>
      <c r="H397" s="707"/>
      <c r="I397" s="707"/>
      <c r="J397" s="707"/>
      <c r="K397" s="709"/>
      <c r="L397" s="270"/>
      <c r="M397" s="705" t="str">
        <f t="shared" si="6"/>
        <v/>
      </c>
    </row>
    <row r="398" spans="1:13" ht="14.45" customHeight="1" x14ac:dyDescent="0.2">
      <c r="A398" s="710"/>
      <c r="B398" s="706"/>
      <c r="C398" s="707"/>
      <c r="D398" s="707"/>
      <c r="E398" s="708"/>
      <c r="F398" s="706"/>
      <c r="G398" s="707"/>
      <c r="H398" s="707"/>
      <c r="I398" s="707"/>
      <c r="J398" s="707"/>
      <c r="K398" s="709"/>
      <c r="L398" s="270"/>
      <c r="M398" s="705" t="str">
        <f t="shared" si="6"/>
        <v/>
      </c>
    </row>
    <row r="399" spans="1:13" ht="14.45" customHeight="1" x14ac:dyDescent="0.2">
      <c r="A399" s="710"/>
      <c r="B399" s="706"/>
      <c r="C399" s="707"/>
      <c r="D399" s="707"/>
      <c r="E399" s="708"/>
      <c r="F399" s="706"/>
      <c r="G399" s="707"/>
      <c r="H399" s="707"/>
      <c r="I399" s="707"/>
      <c r="J399" s="707"/>
      <c r="K399" s="709"/>
      <c r="L399" s="270"/>
      <c r="M399" s="705" t="str">
        <f t="shared" si="6"/>
        <v/>
      </c>
    </row>
    <row r="400" spans="1:13" ht="14.45" customHeight="1" x14ac:dyDescent="0.2">
      <c r="A400" s="710"/>
      <c r="B400" s="706"/>
      <c r="C400" s="707"/>
      <c r="D400" s="707"/>
      <c r="E400" s="708"/>
      <c r="F400" s="706"/>
      <c r="G400" s="707"/>
      <c r="H400" s="707"/>
      <c r="I400" s="707"/>
      <c r="J400" s="707"/>
      <c r="K400" s="709"/>
      <c r="L400" s="270"/>
      <c r="M400" s="705" t="str">
        <f t="shared" si="6"/>
        <v/>
      </c>
    </row>
    <row r="401" spans="1:13" ht="14.45" customHeight="1" x14ac:dyDescent="0.2">
      <c r="A401" s="710"/>
      <c r="B401" s="706"/>
      <c r="C401" s="707"/>
      <c r="D401" s="707"/>
      <c r="E401" s="708"/>
      <c r="F401" s="706"/>
      <c r="G401" s="707"/>
      <c r="H401" s="707"/>
      <c r="I401" s="707"/>
      <c r="J401" s="707"/>
      <c r="K401" s="709"/>
      <c r="L401" s="270"/>
      <c r="M401" s="705" t="str">
        <f t="shared" si="6"/>
        <v/>
      </c>
    </row>
    <row r="402" spans="1:13" ht="14.45" customHeight="1" x14ac:dyDescent="0.2">
      <c r="A402" s="710"/>
      <c r="B402" s="706"/>
      <c r="C402" s="707"/>
      <c r="D402" s="707"/>
      <c r="E402" s="708"/>
      <c r="F402" s="706"/>
      <c r="G402" s="707"/>
      <c r="H402" s="707"/>
      <c r="I402" s="707"/>
      <c r="J402" s="707"/>
      <c r="K402" s="709"/>
      <c r="L402" s="270"/>
      <c r="M402" s="705" t="str">
        <f t="shared" si="6"/>
        <v/>
      </c>
    </row>
    <row r="403" spans="1:13" ht="14.45" customHeight="1" x14ac:dyDescent="0.2">
      <c r="A403" s="710"/>
      <c r="B403" s="706"/>
      <c r="C403" s="707"/>
      <c r="D403" s="707"/>
      <c r="E403" s="708"/>
      <c r="F403" s="706"/>
      <c r="G403" s="707"/>
      <c r="H403" s="707"/>
      <c r="I403" s="707"/>
      <c r="J403" s="707"/>
      <c r="K403" s="709"/>
      <c r="L403" s="270"/>
      <c r="M403" s="705" t="str">
        <f t="shared" si="6"/>
        <v/>
      </c>
    </row>
    <row r="404" spans="1:13" ht="14.45" customHeight="1" x14ac:dyDescent="0.2">
      <c r="A404" s="710"/>
      <c r="B404" s="706"/>
      <c r="C404" s="707"/>
      <c r="D404" s="707"/>
      <c r="E404" s="708"/>
      <c r="F404" s="706"/>
      <c r="G404" s="707"/>
      <c r="H404" s="707"/>
      <c r="I404" s="707"/>
      <c r="J404" s="707"/>
      <c r="K404" s="709"/>
      <c r="L404" s="270"/>
      <c r="M404" s="705" t="str">
        <f t="shared" si="6"/>
        <v/>
      </c>
    </row>
    <row r="405" spans="1:13" ht="14.45" customHeight="1" x14ac:dyDescent="0.2">
      <c r="A405" s="710"/>
      <c r="B405" s="706"/>
      <c r="C405" s="707"/>
      <c r="D405" s="707"/>
      <c r="E405" s="708"/>
      <c r="F405" s="706"/>
      <c r="G405" s="707"/>
      <c r="H405" s="707"/>
      <c r="I405" s="707"/>
      <c r="J405" s="707"/>
      <c r="K405" s="709"/>
      <c r="L405" s="270"/>
      <c r="M405" s="705" t="str">
        <f t="shared" si="6"/>
        <v/>
      </c>
    </row>
    <row r="406" spans="1:13" ht="14.45" customHeight="1" x14ac:dyDescent="0.2">
      <c r="A406" s="710"/>
      <c r="B406" s="706"/>
      <c r="C406" s="707"/>
      <c r="D406" s="707"/>
      <c r="E406" s="708"/>
      <c r="F406" s="706"/>
      <c r="G406" s="707"/>
      <c r="H406" s="707"/>
      <c r="I406" s="707"/>
      <c r="J406" s="707"/>
      <c r="K406" s="709"/>
      <c r="L406" s="270"/>
      <c r="M406" s="705" t="str">
        <f t="shared" si="6"/>
        <v/>
      </c>
    </row>
    <row r="407" spans="1:13" ht="14.45" customHeight="1" x14ac:dyDescent="0.2">
      <c r="A407" s="710"/>
      <c r="B407" s="706"/>
      <c r="C407" s="707"/>
      <c r="D407" s="707"/>
      <c r="E407" s="708"/>
      <c r="F407" s="706"/>
      <c r="G407" s="707"/>
      <c r="H407" s="707"/>
      <c r="I407" s="707"/>
      <c r="J407" s="707"/>
      <c r="K407" s="709"/>
      <c r="L407" s="270"/>
      <c r="M407" s="705" t="str">
        <f t="shared" si="6"/>
        <v/>
      </c>
    </row>
    <row r="408" spans="1:13" ht="14.45" customHeight="1" x14ac:dyDescent="0.2">
      <c r="A408" s="710"/>
      <c r="B408" s="706"/>
      <c r="C408" s="707"/>
      <c r="D408" s="707"/>
      <c r="E408" s="708"/>
      <c r="F408" s="706"/>
      <c r="G408" s="707"/>
      <c r="H408" s="707"/>
      <c r="I408" s="707"/>
      <c r="J408" s="707"/>
      <c r="K408" s="709"/>
      <c r="L408" s="270"/>
      <c r="M408" s="705" t="str">
        <f t="shared" si="6"/>
        <v/>
      </c>
    </row>
    <row r="409" spans="1:13" ht="14.45" customHeight="1" x14ac:dyDescent="0.2">
      <c r="A409" s="710"/>
      <c r="B409" s="706"/>
      <c r="C409" s="707"/>
      <c r="D409" s="707"/>
      <c r="E409" s="708"/>
      <c r="F409" s="706"/>
      <c r="G409" s="707"/>
      <c r="H409" s="707"/>
      <c r="I409" s="707"/>
      <c r="J409" s="707"/>
      <c r="K409" s="709"/>
      <c r="L409" s="270"/>
      <c r="M409" s="705" t="str">
        <f t="shared" si="6"/>
        <v/>
      </c>
    </row>
    <row r="410" spans="1:13" ht="14.45" customHeight="1" x14ac:dyDescent="0.2">
      <c r="A410" s="710"/>
      <c r="B410" s="706"/>
      <c r="C410" s="707"/>
      <c r="D410" s="707"/>
      <c r="E410" s="708"/>
      <c r="F410" s="706"/>
      <c r="G410" s="707"/>
      <c r="H410" s="707"/>
      <c r="I410" s="707"/>
      <c r="J410" s="707"/>
      <c r="K410" s="709"/>
      <c r="L410" s="270"/>
      <c r="M410" s="705" t="str">
        <f t="shared" si="6"/>
        <v/>
      </c>
    </row>
    <row r="411" spans="1:13" ht="14.45" customHeight="1" x14ac:dyDescent="0.2">
      <c r="A411" s="710"/>
      <c r="B411" s="706"/>
      <c r="C411" s="707"/>
      <c r="D411" s="707"/>
      <c r="E411" s="708"/>
      <c r="F411" s="706"/>
      <c r="G411" s="707"/>
      <c r="H411" s="707"/>
      <c r="I411" s="707"/>
      <c r="J411" s="707"/>
      <c r="K411" s="709"/>
      <c r="L411" s="270"/>
      <c r="M411" s="705" t="str">
        <f t="shared" si="6"/>
        <v/>
      </c>
    </row>
    <row r="412" spans="1:13" ht="14.45" customHeight="1" x14ac:dyDescent="0.2">
      <c r="A412" s="710"/>
      <c r="B412" s="706"/>
      <c r="C412" s="707"/>
      <c r="D412" s="707"/>
      <c r="E412" s="708"/>
      <c r="F412" s="706"/>
      <c r="G412" s="707"/>
      <c r="H412" s="707"/>
      <c r="I412" s="707"/>
      <c r="J412" s="707"/>
      <c r="K412" s="709"/>
      <c r="L412" s="270"/>
      <c r="M412" s="705" t="str">
        <f t="shared" si="6"/>
        <v/>
      </c>
    </row>
    <row r="413" spans="1:13" ht="14.45" customHeight="1" x14ac:dyDescent="0.2">
      <c r="A413" s="710"/>
      <c r="B413" s="706"/>
      <c r="C413" s="707"/>
      <c r="D413" s="707"/>
      <c r="E413" s="708"/>
      <c r="F413" s="706"/>
      <c r="G413" s="707"/>
      <c r="H413" s="707"/>
      <c r="I413" s="707"/>
      <c r="J413" s="707"/>
      <c r="K413" s="709"/>
      <c r="L413" s="270"/>
      <c r="M413" s="705" t="str">
        <f t="shared" si="6"/>
        <v/>
      </c>
    </row>
    <row r="414" spans="1:13" ht="14.45" customHeight="1" x14ac:dyDescent="0.2">
      <c r="A414" s="710"/>
      <c r="B414" s="706"/>
      <c r="C414" s="707"/>
      <c r="D414" s="707"/>
      <c r="E414" s="708"/>
      <c r="F414" s="706"/>
      <c r="G414" s="707"/>
      <c r="H414" s="707"/>
      <c r="I414" s="707"/>
      <c r="J414" s="707"/>
      <c r="K414" s="709"/>
      <c r="L414" s="270"/>
      <c r="M414" s="705" t="str">
        <f t="shared" si="6"/>
        <v/>
      </c>
    </row>
    <row r="415" spans="1:13" ht="14.45" customHeight="1" x14ac:dyDescent="0.2">
      <c r="A415" s="710"/>
      <c r="B415" s="706"/>
      <c r="C415" s="707"/>
      <c r="D415" s="707"/>
      <c r="E415" s="708"/>
      <c r="F415" s="706"/>
      <c r="G415" s="707"/>
      <c r="H415" s="707"/>
      <c r="I415" s="707"/>
      <c r="J415" s="707"/>
      <c r="K415" s="709"/>
      <c r="L415" s="270"/>
      <c r="M415" s="705" t="str">
        <f t="shared" si="6"/>
        <v/>
      </c>
    </row>
    <row r="416" spans="1:13" ht="14.45" customHeight="1" x14ac:dyDescent="0.2">
      <c r="A416" s="710"/>
      <c r="B416" s="706"/>
      <c r="C416" s="707"/>
      <c r="D416" s="707"/>
      <c r="E416" s="708"/>
      <c r="F416" s="706"/>
      <c r="G416" s="707"/>
      <c r="H416" s="707"/>
      <c r="I416" s="707"/>
      <c r="J416" s="707"/>
      <c r="K416" s="709"/>
      <c r="L416" s="270"/>
      <c r="M416" s="705" t="str">
        <f t="shared" si="6"/>
        <v/>
      </c>
    </row>
    <row r="417" spans="1:13" ht="14.45" customHeight="1" x14ac:dyDescent="0.2">
      <c r="A417" s="710"/>
      <c r="B417" s="706"/>
      <c r="C417" s="707"/>
      <c r="D417" s="707"/>
      <c r="E417" s="708"/>
      <c r="F417" s="706"/>
      <c r="G417" s="707"/>
      <c r="H417" s="707"/>
      <c r="I417" s="707"/>
      <c r="J417" s="707"/>
      <c r="K417" s="709"/>
      <c r="L417" s="270"/>
      <c r="M417" s="705" t="str">
        <f t="shared" si="6"/>
        <v/>
      </c>
    </row>
    <row r="418" spans="1:13" ht="14.45" customHeight="1" x14ac:dyDescent="0.2">
      <c r="A418" s="710"/>
      <c r="B418" s="706"/>
      <c r="C418" s="707"/>
      <c r="D418" s="707"/>
      <c r="E418" s="708"/>
      <c r="F418" s="706"/>
      <c r="G418" s="707"/>
      <c r="H418" s="707"/>
      <c r="I418" s="707"/>
      <c r="J418" s="707"/>
      <c r="K418" s="709"/>
      <c r="L418" s="270"/>
      <c r="M418" s="705" t="str">
        <f t="shared" si="6"/>
        <v/>
      </c>
    </row>
    <row r="419" spans="1:13" ht="14.45" customHeight="1" x14ac:dyDescent="0.2">
      <c r="A419" s="710"/>
      <c r="B419" s="706"/>
      <c r="C419" s="707"/>
      <c r="D419" s="707"/>
      <c r="E419" s="708"/>
      <c r="F419" s="706"/>
      <c r="G419" s="707"/>
      <c r="H419" s="707"/>
      <c r="I419" s="707"/>
      <c r="J419" s="707"/>
      <c r="K419" s="709"/>
      <c r="L419" s="270"/>
      <c r="M419" s="705" t="str">
        <f t="shared" si="6"/>
        <v/>
      </c>
    </row>
    <row r="420" spans="1:13" ht="14.45" customHeight="1" x14ac:dyDescent="0.2">
      <c r="A420" s="710"/>
      <c r="B420" s="706"/>
      <c r="C420" s="707"/>
      <c r="D420" s="707"/>
      <c r="E420" s="708"/>
      <c r="F420" s="706"/>
      <c r="G420" s="707"/>
      <c r="H420" s="707"/>
      <c r="I420" s="707"/>
      <c r="J420" s="707"/>
      <c r="K420" s="709"/>
      <c r="L420" s="270"/>
      <c r="M420" s="705" t="str">
        <f t="shared" si="6"/>
        <v/>
      </c>
    </row>
    <row r="421" spans="1:13" ht="14.45" customHeight="1" x14ac:dyDescent="0.2">
      <c r="A421" s="710"/>
      <c r="B421" s="706"/>
      <c r="C421" s="707"/>
      <c r="D421" s="707"/>
      <c r="E421" s="708"/>
      <c r="F421" s="706"/>
      <c r="G421" s="707"/>
      <c r="H421" s="707"/>
      <c r="I421" s="707"/>
      <c r="J421" s="707"/>
      <c r="K421" s="709"/>
      <c r="L421" s="270"/>
      <c r="M421" s="705" t="str">
        <f t="shared" si="6"/>
        <v/>
      </c>
    </row>
    <row r="422" spans="1:13" ht="14.45" customHeight="1" x14ac:dyDescent="0.2">
      <c r="A422" s="710"/>
      <c r="B422" s="706"/>
      <c r="C422" s="707"/>
      <c r="D422" s="707"/>
      <c r="E422" s="708"/>
      <c r="F422" s="706"/>
      <c r="G422" s="707"/>
      <c r="H422" s="707"/>
      <c r="I422" s="707"/>
      <c r="J422" s="707"/>
      <c r="K422" s="709"/>
      <c r="L422" s="270"/>
      <c r="M422" s="705" t="str">
        <f t="shared" si="6"/>
        <v/>
      </c>
    </row>
    <row r="423" spans="1:13" ht="14.45" customHeight="1" x14ac:dyDescent="0.2">
      <c r="A423" s="710"/>
      <c r="B423" s="706"/>
      <c r="C423" s="707"/>
      <c r="D423" s="707"/>
      <c r="E423" s="708"/>
      <c r="F423" s="706"/>
      <c r="G423" s="707"/>
      <c r="H423" s="707"/>
      <c r="I423" s="707"/>
      <c r="J423" s="707"/>
      <c r="K423" s="709"/>
      <c r="L423" s="270"/>
      <c r="M423" s="705" t="str">
        <f t="shared" si="6"/>
        <v/>
      </c>
    </row>
    <row r="424" spans="1:13" ht="14.45" customHeight="1" x14ac:dyDescent="0.2">
      <c r="A424" s="710"/>
      <c r="B424" s="706"/>
      <c r="C424" s="707"/>
      <c r="D424" s="707"/>
      <c r="E424" s="708"/>
      <c r="F424" s="706"/>
      <c r="G424" s="707"/>
      <c r="H424" s="707"/>
      <c r="I424" s="707"/>
      <c r="J424" s="707"/>
      <c r="K424" s="709"/>
      <c r="L424" s="270"/>
      <c r="M424" s="705" t="str">
        <f t="shared" si="6"/>
        <v/>
      </c>
    </row>
    <row r="425" spans="1:13" ht="14.45" customHeight="1" x14ac:dyDescent="0.2">
      <c r="A425" s="710"/>
      <c r="B425" s="706"/>
      <c r="C425" s="707"/>
      <c r="D425" s="707"/>
      <c r="E425" s="708"/>
      <c r="F425" s="706"/>
      <c r="G425" s="707"/>
      <c r="H425" s="707"/>
      <c r="I425" s="707"/>
      <c r="J425" s="707"/>
      <c r="K425" s="709"/>
      <c r="L425" s="270"/>
      <c r="M425" s="705" t="str">
        <f t="shared" si="6"/>
        <v/>
      </c>
    </row>
    <row r="426" spans="1:13" ht="14.45" customHeight="1" x14ac:dyDescent="0.2">
      <c r="A426" s="710"/>
      <c r="B426" s="706"/>
      <c r="C426" s="707"/>
      <c r="D426" s="707"/>
      <c r="E426" s="708"/>
      <c r="F426" s="706"/>
      <c r="G426" s="707"/>
      <c r="H426" s="707"/>
      <c r="I426" s="707"/>
      <c r="J426" s="707"/>
      <c r="K426" s="709"/>
      <c r="L426" s="270"/>
      <c r="M426" s="705" t="str">
        <f t="shared" si="6"/>
        <v/>
      </c>
    </row>
    <row r="427" spans="1:13" ht="14.45" customHeight="1" x14ac:dyDescent="0.2">
      <c r="A427" s="710"/>
      <c r="B427" s="706"/>
      <c r="C427" s="707"/>
      <c r="D427" s="707"/>
      <c r="E427" s="708"/>
      <c r="F427" s="706"/>
      <c r="G427" s="707"/>
      <c r="H427" s="707"/>
      <c r="I427" s="707"/>
      <c r="J427" s="707"/>
      <c r="K427" s="709"/>
      <c r="L427" s="270"/>
      <c r="M427" s="705" t="str">
        <f t="shared" si="6"/>
        <v/>
      </c>
    </row>
    <row r="428" spans="1:13" ht="14.45" customHeight="1" x14ac:dyDescent="0.2">
      <c r="A428" s="710"/>
      <c r="B428" s="706"/>
      <c r="C428" s="707"/>
      <c r="D428" s="707"/>
      <c r="E428" s="708"/>
      <c r="F428" s="706"/>
      <c r="G428" s="707"/>
      <c r="H428" s="707"/>
      <c r="I428" s="707"/>
      <c r="J428" s="707"/>
      <c r="K428" s="709"/>
      <c r="L428" s="270"/>
      <c r="M428" s="705" t="str">
        <f t="shared" si="6"/>
        <v/>
      </c>
    </row>
    <row r="429" spans="1:13" ht="14.45" customHeight="1" x14ac:dyDescent="0.2">
      <c r="A429" s="710"/>
      <c r="B429" s="706"/>
      <c r="C429" s="707"/>
      <c r="D429" s="707"/>
      <c r="E429" s="708"/>
      <c r="F429" s="706"/>
      <c r="G429" s="707"/>
      <c r="H429" s="707"/>
      <c r="I429" s="707"/>
      <c r="J429" s="707"/>
      <c r="K429" s="709"/>
      <c r="L429" s="270"/>
      <c r="M429" s="705" t="str">
        <f t="shared" si="6"/>
        <v/>
      </c>
    </row>
    <row r="430" spans="1:13" ht="14.45" customHeight="1" x14ac:dyDescent="0.2">
      <c r="A430" s="710"/>
      <c r="B430" s="706"/>
      <c r="C430" s="707"/>
      <c r="D430" s="707"/>
      <c r="E430" s="708"/>
      <c r="F430" s="706"/>
      <c r="G430" s="707"/>
      <c r="H430" s="707"/>
      <c r="I430" s="707"/>
      <c r="J430" s="707"/>
      <c r="K430" s="709"/>
      <c r="L430" s="270"/>
      <c r="M430" s="705" t="str">
        <f t="shared" si="6"/>
        <v/>
      </c>
    </row>
    <row r="431" spans="1:13" ht="14.45" customHeight="1" x14ac:dyDescent="0.2">
      <c r="A431" s="710"/>
      <c r="B431" s="706"/>
      <c r="C431" s="707"/>
      <c r="D431" s="707"/>
      <c r="E431" s="708"/>
      <c r="F431" s="706"/>
      <c r="G431" s="707"/>
      <c r="H431" s="707"/>
      <c r="I431" s="707"/>
      <c r="J431" s="707"/>
      <c r="K431" s="709"/>
      <c r="L431" s="270"/>
      <c r="M431" s="705" t="str">
        <f t="shared" si="6"/>
        <v/>
      </c>
    </row>
    <row r="432" spans="1:13" ht="14.45" customHeight="1" x14ac:dyDescent="0.2">
      <c r="A432" s="710"/>
      <c r="B432" s="706"/>
      <c r="C432" s="707"/>
      <c r="D432" s="707"/>
      <c r="E432" s="708"/>
      <c r="F432" s="706"/>
      <c r="G432" s="707"/>
      <c r="H432" s="707"/>
      <c r="I432" s="707"/>
      <c r="J432" s="707"/>
      <c r="K432" s="709"/>
      <c r="L432" s="270"/>
      <c r="M432" s="705" t="str">
        <f t="shared" si="6"/>
        <v/>
      </c>
    </row>
    <row r="433" spans="1:13" ht="14.45" customHeight="1" x14ac:dyDescent="0.2">
      <c r="A433" s="710"/>
      <c r="B433" s="706"/>
      <c r="C433" s="707"/>
      <c r="D433" s="707"/>
      <c r="E433" s="708"/>
      <c r="F433" s="706"/>
      <c r="G433" s="707"/>
      <c r="H433" s="707"/>
      <c r="I433" s="707"/>
      <c r="J433" s="707"/>
      <c r="K433" s="709"/>
      <c r="L433" s="270"/>
      <c r="M433" s="705" t="str">
        <f t="shared" si="6"/>
        <v/>
      </c>
    </row>
    <row r="434" spans="1:13" ht="14.45" customHeight="1" x14ac:dyDescent="0.2">
      <c r="A434" s="710"/>
      <c r="B434" s="706"/>
      <c r="C434" s="707"/>
      <c r="D434" s="707"/>
      <c r="E434" s="708"/>
      <c r="F434" s="706"/>
      <c r="G434" s="707"/>
      <c r="H434" s="707"/>
      <c r="I434" s="707"/>
      <c r="J434" s="707"/>
      <c r="K434" s="709"/>
      <c r="L434" s="270"/>
      <c r="M434" s="705" t="str">
        <f t="shared" si="6"/>
        <v/>
      </c>
    </row>
    <row r="435" spans="1:13" ht="14.45" customHeight="1" x14ac:dyDescent="0.2">
      <c r="A435" s="710"/>
      <c r="B435" s="706"/>
      <c r="C435" s="707"/>
      <c r="D435" s="707"/>
      <c r="E435" s="708"/>
      <c r="F435" s="706"/>
      <c r="G435" s="707"/>
      <c r="H435" s="707"/>
      <c r="I435" s="707"/>
      <c r="J435" s="707"/>
      <c r="K435" s="709"/>
      <c r="L435" s="270"/>
      <c r="M435" s="705" t="str">
        <f t="shared" si="6"/>
        <v/>
      </c>
    </row>
    <row r="436" spans="1:13" ht="14.45" customHeight="1" x14ac:dyDescent="0.2">
      <c r="A436" s="710"/>
      <c r="B436" s="706"/>
      <c r="C436" s="707"/>
      <c r="D436" s="707"/>
      <c r="E436" s="708"/>
      <c r="F436" s="706"/>
      <c r="G436" s="707"/>
      <c r="H436" s="707"/>
      <c r="I436" s="707"/>
      <c r="J436" s="707"/>
      <c r="K436" s="709"/>
      <c r="L436" s="270"/>
      <c r="M436" s="705" t="str">
        <f t="shared" si="6"/>
        <v/>
      </c>
    </row>
    <row r="437" spans="1:13" ht="14.45" customHeight="1" x14ac:dyDescent="0.2">
      <c r="A437" s="710"/>
      <c r="B437" s="706"/>
      <c r="C437" s="707"/>
      <c r="D437" s="707"/>
      <c r="E437" s="708"/>
      <c r="F437" s="706"/>
      <c r="G437" s="707"/>
      <c r="H437" s="707"/>
      <c r="I437" s="707"/>
      <c r="J437" s="707"/>
      <c r="K437" s="709"/>
      <c r="L437" s="270"/>
      <c r="M437" s="705" t="str">
        <f t="shared" si="6"/>
        <v/>
      </c>
    </row>
    <row r="438" spans="1:13" ht="14.45" customHeight="1" x14ac:dyDescent="0.2">
      <c r="A438" s="710"/>
      <c r="B438" s="706"/>
      <c r="C438" s="707"/>
      <c r="D438" s="707"/>
      <c r="E438" s="708"/>
      <c r="F438" s="706"/>
      <c r="G438" s="707"/>
      <c r="H438" s="707"/>
      <c r="I438" s="707"/>
      <c r="J438" s="707"/>
      <c r="K438" s="709"/>
      <c r="L438" s="270"/>
      <c r="M438" s="705" t="str">
        <f t="shared" si="6"/>
        <v/>
      </c>
    </row>
    <row r="439" spans="1:13" ht="14.45" customHeight="1" x14ac:dyDescent="0.2">
      <c r="A439" s="710"/>
      <c r="B439" s="706"/>
      <c r="C439" s="707"/>
      <c r="D439" s="707"/>
      <c r="E439" s="708"/>
      <c r="F439" s="706"/>
      <c r="G439" s="707"/>
      <c r="H439" s="707"/>
      <c r="I439" s="707"/>
      <c r="J439" s="707"/>
      <c r="K439" s="709"/>
      <c r="L439" s="270"/>
      <c r="M439" s="705" t="str">
        <f t="shared" si="6"/>
        <v/>
      </c>
    </row>
    <row r="440" spans="1:13" ht="14.45" customHeight="1" x14ac:dyDescent="0.2">
      <c r="A440" s="710"/>
      <c r="B440" s="706"/>
      <c r="C440" s="707"/>
      <c r="D440" s="707"/>
      <c r="E440" s="708"/>
      <c r="F440" s="706"/>
      <c r="G440" s="707"/>
      <c r="H440" s="707"/>
      <c r="I440" s="707"/>
      <c r="J440" s="707"/>
      <c r="K440" s="709"/>
      <c r="L440" s="270"/>
      <c r="M440" s="705" t="str">
        <f t="shared" si="6"/>
        <v/>
      </c>
    </row>
    <row r="441" spans="1:13" ht="14.45" customHeight="1" x14ac:dyDescent="0.2">
      <c r="A441" s="710"/>
      <c r="B441" s="706"/>
      <c r="C441" s="707"/>
      <c r="D441" s="707"/>
      <c r="E441" s="708"/>
      <c r="F441" s="706"/>
      <c r="G441" s="707"/>
      <c r="H441" s="707"/>
      <c r="I441" s="707"/>
      <c r="J441" s="707"/>
      <c r="K441" s="709"/>
      <c r="L441" s="270"/>
      <c r="M441" s="705" t="str">
        <f t="shared" si="6"/>
        <v/>
      </c>
    </row>
    <row r="442" spans="1:13" ht="14.45" customHeight="1" x14ac:dyDescent="0.2">
      <c r="A442" s="710"/>
      <c r="B442" s="706"/>
      <c r="C442" s="707"/>
      <c r="D442" s="707"/>
      <c r="E442" s="708"/>
      <c r="F442" s="706"/>
      <c r="G442" s="707"/>
      <c r="H442" s="707"/>
      <c r="I442" s="707"/>
      <c r="J442" s="707"/>
      <c r="K442" s="709"/>
      <c r="L442" s="270"/>
      <c r="M442" s="705" t="str">
        <f t="shared" si="6"/>
        <v/>
      </c>
    </row>
    <row r="443" spans="1:13" ht="14.45" customHeight="1" x14ac:dyDescent="0.2">
      <c r="A443" s="710"/>
      <c r="B443" s="706"/>
      <c r="C443" s="707"/>
      <c r="D443" s="707"/>
      <c r="E443" s="708"/>
      <c r="F443" s="706"/>
      <c r="G443" s="707"/>
      <c r="H443" s="707"/>
      <c r="I443" s="707"/>
      <c r="J443" s="707"/>
      <c r="K443" s="709"/>
      <c r="L443" s="270"/>
      <c r="M443" s="705" t="str">
        <f t="shared" si="6"/>
        <v/>
      </c>
    </row>
    <row r="444" spans="1:13" ht="14.45" customHeight="1" x14ac:dyDescent="0.2">
      <c r="A444" s="710"/>
      <c r="B444" s="706"/>
      <c r="C444" s="707"/>
      <c r="D444" s="707"/>
      <c r="E444" s="708"/>
      <c r="F444" s="706"/>
      <c r="G444" s="707"/>
      <c r="H444" s="707"/>
      <c r="I444" s="707"/>
      <c r="J444" s="707"/>
      <c r="K444" s="709"/>
      <c r="L444" s="270"/>
      <c r="M444" s="705" t="str">
        <f t="shared" si="6"/>
        <v/>
      </c>
    </row>
    <row r="445" spans="1:13" ht="14.45" customHeight="1" x14ac:dyDescent="0.2">
      <c r="A445" s="710"/>
      <c r="B445" s="706"/>
      <c r="C445" s="707"/>
      <c r="D445" s="707"/>
      <c r="E445" s="708"/>
      <c r="F445" s="706"/>
      <c r="G445" s="707"/>
      <c r="H445" s="707"/>
      <c r="I445" s="707"/>
      <c r="J445" s="707"/>
      <c r="K445" s="709"/>
      <c r="L445" s="270"/>
      <c r="M445" s="705" t="str">
        <f t="shared" si="6"/>
        <v/>
      </c>
    </row>
    <row r="446" spans="1:13" ht="14.45" customHeight="1" x14ac:dyDescent="0.2">
      <c r="A446" s="710"/>
      <c r="B446" s="706"/>
      <c r="C446" s="707"/>
      <c r="D446" s="707"/>
      <c r="E446" s="708"/>
      <c r="F446" s="706"/>
      <c r="G446" s="707"/>
      <c r="H446" s="707"/>
      <c r="I446" s="707"/>
      <c r="J446" s="707"/>
      <c r="K446" s="709"/>
      <c r="L446" s="270"/>
      <c r="M446" s="705" t="str">
        <f t="shared" si="6"/>
        <v/>
      </c>
    </row>
    <row r="447" spans="1:13" ht="14.45" customHeight="1" x14ac:dyDescent="0.2">
      <c r="A447" s="710"/>
      <c r="B447" s="706"/>
      <c r="C447" s="707"/>
      <c r="D447" s="707"/>
      <c r="E447" s="708"/>
      <c r="F447" s="706"/>
      <c r="G447" s="707"/>
      <c r="H447" s="707"/>
      <c r="I447" s="707"/>
      <c r="J447" s="707"/>
      <c r="K447" s="709"/>
      <c r="L447" s="270"/>
      <c r="M447" s="705" t="str">
        <f t="shared" si="6"/>
        <v/>
      </c>
    </row>
    <row r="448" spans="1:13" ht="14.45" customHeight="1" x14ac:dyDescent="0.2">
      <c r="A448" s="710"/>
      <c r="B448" s="706"/>
      <c r="C448" s="707"/>
      <c r="D448" s="707"/>
      <c r="E448" s="708"/>
      <c r="F448" s="706"/>
      <c r="G448" s="707"/>
      <c r="H448" s="707"/>
      <c r="I448" s="707"/>
      <c r="J448" s="707"/>
      <c r="K448" s="709"/>
      <c r="L448" s="270"/>
      <c r="M448" s="705" t="str">
        <f t="shared" si="6"/>
        <v/>
      </c>
    </row>
    <row r="449" spans="1:13" ht="14.45" customHeight="1" x14ac:dyDescent="0.2">
      <c r="A449" s="710"/>
      <c r="B449" s="706"/>
      <c r="C449" s="707"/>
      <c r="D449" s="707"/>
      <c r="E449" s="708"/>
      <c r="F449" s="706"/>
      <c r="G449" s="707"/>
      <c r="H449" s="707"/>
      <c r="I449" s="707"/>
      <c r="J449" s="707"/>
      <c r="K449" s="709"/>
      <c r="L449" s="270"/>
      <c r="M449" s="705" t="str">
        <f t="shared" si="6"/>
        <v/>
      </c>
    </row>
    <row r="450" spans="1:13" ht="14.45" customHeight="1" x14ac:dyDescent="0.2">
      <c r="A450" s="710"/>
      <c r="B450" s="706"/>
      <c r="C450" s="707"/>
      <c r="D450" s="707"/>
      <c r="E450" s="708"/>
      <c r="F450" s="706"/>
      <c r="G450" s="707"/>
      <c r="H450" s="707"/>
      <c r="I450" s="707"/>
      <c r="J450" s="707"/>
      <c r="K450" s="709"/>
      <c r="L450" s="270"/>
      <c r="M450" s="705" t="str">
        <f t="shared" si="6"/>
        <v/>
      </c>
    </row>
    <row r="451" spans="1:13" ht="14.45" customHeight="1" x14ac:dyDescent="0.2">
      <c r="A451" s="710"/>
      <c r="B451" s="706"/>
      <c r="C451" s="707"/>
      <c r="D451" s="707"/>
      <c r="E451" s="708"/>
      <c r="F451" s="706"/>
      <c r="G451" s="707"/>
      <c r="H451" s="707"/>
      <c r="I451" s="707"/>
      <c r="J451" s="707"/>
      <c r="K451" s="709"/>
      <c r="L451" s="270"/>
      <c r="M451" s="705" t="str">
        <f t="shared" si="6"/>
        <v/>
      </c>
    </row>
    <row r="452" spans="1:13" ht="14.45" customHeight="1" x14ac:dyDescent="0.2">
      <c r="A452" s="710"/>
      <c r="B452" s="706"/>
      <c r="C452" s="707"/>
      <c r="D452" s="707"/>
      <c r="E452" s="708"/>
      <c r="F452" s="706"/>
      <c r="G452" s="707"/>
      <c r="H452" s="707"/>
      <c r="I452" s="707"/>
      <c r="J452" s="707"/>
      <c r="K452" s="709"/>
      <c r="L452" s="270"/>
      <c r="M452" s="705" t="str">
        <f t="shared" si="6"/>
        <v/>
      </c>
    </row>
    <row r="453" spans="1:13" ht="14.45" customHeight="1" x14ac:dyDescent="0.2">
      <c r="A453" s="710"/>
      <c r="B453" s="706"/>
      <c r="C453" s="707"/>
      <c r="D453" s="707"/>
      <c r="E453" s="708"/>
      <c r="F453" s="706"/>
      <c r="G453" s="707"/>
      <c r="H453" s="707"/>
      <c r="I453" s="707"/>
      <c r="J453" s="707"/>
      <c r="K453" s="709"/>
      <c r="L453" s="270"/>
      <c r="M453" s="705" t="str">
        <f t="shared" si="6"/>
        <v/>
      </c>
    </row>
    <row r="454" spans="1:13" ht="14.45" customHeight="1" x14ac:dyDescent="0.2">
      <c r="A454" s="710"/>
      <c r="B454" s="706"/>
      <c r="C454" s="707"/>
      <c r="D454" s="707"/>
      <c r="E454" s="708"/>
      <c r="F454" s="706"/>
      <c r="G454" s="707"/>
      <c r="H454" s="707"/>
      <c r="I454" s="707"/>
      <c r="J454" s="707"/>
      <c r="K454" s="709"/>
      <c r="L454" s="270"/>
      <c r="M454" s="705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710"/>
      <c r="B455" s="706"/>
      <c r="C455" s="707"/>
      <c r="D455" s="707"/>
      <c r="E455" s="708"/>
      <c r="F455" s="706"/>
      <c r="G455" s="707"/>
      <c r="H455" s="707"/>
      <c r="I455" s="707"/>
      <c r="J455" s="707"/>
      <c r="K455" s="709"/>
      <c r="L455" s="270"/>
      <c r="M455" s="705" t="str">
        <f t="shared" si="7"/>
        <v/>
      </c>
    </row>
    <row r="456" spans="1:13" ht="14.45" customHeight="1" x14ac:dyDescent="0.2">
      <c r="A456" s="710"/>
      <c r="B456" s="706"/>
      <c r="C456" s="707"/>
      <c r="D456" s="707"/>
      <c r="E456" s="708"/>
      <c r="F456" s="706"/>
      <c r="G456" s="707"/>
      <c r="H456" s="707"/>
      <c r="I456" s="707"/>
      <c r="J456" s="707"/>
      <c r="K456" s="709"/>
      <c r="L456" s="270"/>
      <c r="M456" s="705" t="str">
        <f t="shared" si="7"/>
        <v/>
      </c>
    </row>
    <row r="457" spans="1:13" ht="14.45" customHeight="1" x14ac:dyDescent="0.2">
      <c r="A457" s="710"/>
      <c r="B457" s="706"/>
      <c r="C457" s="707"/>
      <c r="D457" s="707"/>
      <c r="E457" s="708"/>
      <c r="F457" s="706"/>
      <c r="G457" s="707"/>
      <c r="H457" s="707"/>
      <c r="I457" s="707"/>
      <c r="J457" s="707"/>
      <c r="K457" s="709"/>
      <c r="L457" s="270"/>
      <c r="M457" s="705" t="str">
        <f t="shared" si="7"/>
        <v/>
      </c>
    </row>
    <row r="458" spans="1:13" ht="14.45" customHeight="1" x14ac:dyDescent="0.2">
      <c r="A458" s="710"/>
      <c r="B458" s="706"/>
      <c r="C458" s="707"/>
      <c r="D458" s="707"/>
      <c r="E458" s="708"/>
      <c r="F458" s="706"/>
      <c r="G458" s="707"/>
      <c r="H458" s="707"/>
      <c r="I458" s="707"/>
      <c r="J458" s="707"/>
      <c r="K458" s="709"/>
      <c r="L458" s="270"/>
      <c r="M458" s="705" t="str">
        <f t="shared" si="7"/>
        <v/>
      </c>
    </row>
    <row r="459" spans="1:13" ht="14.45" customHeight="1" x14ac:dyDescent="0.2">
      <c r="A459" s="710"/>
      <c r="B459" s="706"/>
      <c r="C459" s="707"/>
      <c r="D459" s="707"/>
      <c r="E459" s="708"/>
      <c r="F459" s="706"/>
      <c r="G459" s="707"/>
      <c r="H459" s="707"/>
      <c r="I459" s="707"/>
      <c r="J459" s="707"/>
      <c r="K459" s="709"/>
      <c r="L459" s="270"/>
      <c r="M459" s="705" t="str">
        <f t="shared" si="7"/>
        <v/>
      </c>
    </row>
    <row r="460" spans="1:13" ht="14.45" customHeight="1" x14ac:dyDescent="0.2">
      <c r="A460" s="710"/>
      <c r="B460" s="706"/>
      <c r="C460" s="707"/>
      <c r="D460" s="707"/>
      <c r="E460" s="708"/>
      <c r="F460" s="706"/>
      <c r="G460" s="707"/>
      <c r="H460" s="707"/>
      <c r="I460" s="707"/>
      <c r="J460" s="707"/>
      <c r="K460" s="709"/>
      <c r="L460" s="270"/>
      <c r="M460" s="705" t="str">
        <f t="shared" si="7"/>
        <v/>
      </c>
    </row>
    <row r="461" spans="1:13" ht="14.45" customHeight="1" x14ac:dyDescent="0.2">
      <c r="A461" s="710"/>
      <c r="B461" s="706"/>
      <c r="C461" s="707"/>
      <c r="D461" s="707"/>
      <c r="E461" s="708"/>
      <c r="F461" s="706"/>
      <c r="G461" s="707"/>
      <c r="H461" s="707"/>
      <c r="I461" s="707"/>
      <c r="J461" s="707"/>
      <c r="K461" s="709"/>
      <c r="L461" s="270"/>
      <c r="M461" s="705" t="str">
        <f t="shared" si="7"/>
        <v/>
      </c>
    </row>
    <row r="462" spans="1:13" ht="14.45" customHeight="1" x14ac:dyDescent="0.2">
      <c r="A462" s="710"/>
      <c r="B462" s="706"/>
      <c r="C462" s="707"/>
      <c r="D462" s="707"/>
      <c r="E462" s="708"/>
      <c r="F462" s="706"/>
      <c r="G462" s="707"/>
      <c r="H462" s="707"/>
      <c r="I462" s="707"/>
      <c r="J462" s="707"/>
      <c r="K462" s="709"/>
      <c r="L462" s="270"/>
      <c r="M462" s="705" t="str">
        <f t="shared" si="7"/>
        <v/>
      </c>
    </row>
    <row r="463" spans="1:13" ht="14.45" customHeight="1" x14ac:dyDescent="0.2">
      <c r="A463" s="710"/>
      <c r="B463" s="706"/>
      <c r="C463" s="707"/>
      <c r="D463" s="707"/>
      <c r="E463" s="708"/>
      <c r="F463" s="706"/>
      <c r="G463" s="707"/>
      <c r="H463" s="707"/>
      <c r="I463" s="707"/>
      <c r="J463" s="707"/>
      <c r="K463" s="709"/>
      <c r="L463" s="270"/>
      <c r="M463" s="705" t="str">
        <f t="shared" si="7"/>
        <v/>
      </c>
    </row>
    <row r="464" spans="1:13" ht="14.45" customHeight="1" x14ac:dyDescent="0.2">
      <c r="A464" s="710"/>
      <c r="B464" s="706"/>
      <c r="C464" s="707"/>
      <c r="D464" s="707"/>
      <c r="E464" s="708"/>
      <c r="F464" s="706"/>
      <c r="G464" s="707"/>
      <c r="H464" s="707"/>
      <c r="I464" s="707"/>
      <c r="J464" s="707"/>
      <c r="K464" s="709"/>
      <c r="L464" s="270"/>
      <c r="M464" s="705" t="str">
        <f t="shared" si="7"/>
        <v/>
      </c>
    </row>
    <row r="465" spans="1:13" ht="14.45" customHeight="1" x14ac:dyDescent="0.2">
      <c r="A465" s="710"/>
      <c r="B465" s="706"/>
      <c r="C465" s="707"/>
      <c r="D465" s="707"/>
      <c r="E465" s="708"/>
      <c r="F465" s="706"/>
      <c r="G465" s="707"/>
      <c r="H465" s="707"/>
      <c r="I465" s="707"/>
      <c r="J465" s="707"/>
      <c r="K465" s="709"/>
      <c r="L465" s="270"/>
      <c r="M465" s="705" t="str">
        <f t="shared" si="7"/>
        <v/>
      </c>
    </row>
    <row r="466" spans="1:13" ht="14.45" customHeight="1" x14ac:dyDescent="0.2">
      <c r="A466" s="710"/>
      <c r="B466" s="706"/>
      <c r="C466" s="707"/>
      <c r="D466" s="707"/>
      <c r="E466" s="708"/>
      <c r="F466" s="706"/>
      <c r="G466" s="707"/>
      <c r="H466" s="707"/>
      <c r="I466" s="707"/>
      <c r="J466" s="707"/>
      <c r="K466" s="709"/>
      <c r="L466" s="270"/>
      <c r="M466" s="705" t="str">
        <f t="shared" si="7"/>
        <v/>
      </c>
    </row>
    <row r="467" spans="1:13" ht="14.45" customHeight="1" x14ac:dyDescent="0.2">
      <c r="A467" s="710"/>
      <c r="B467" s="706"/>
      <c r="C467" s="707"/>
      <c r="D467" s="707"/>
      <c r="E467" s="708"/>
      <c r="F467" s="706"/>
      <c r="G467" s="707"/>
      <c r="H467" s="707"/>
      <c r="I467" s="707"/>
      <c r="J467" s="707"/>
      <c r="K467" s="709"/>
      <c r="L467" s="270"/>
      <c r="M467" s="705" t="str">
        <f t="shared" si="7"/>
        <v/>
      </c>
    </row>
    <row r="468" spans="1:13" ht="14.45" customHeight="1" x14ac:dyDescent="0.2">
      <c r="A468" s="710"/>
      <c r="B468" s="706"/>
      <c r="C468" s="707"/>
      <c r="D468" s="707"/>
      <c r="E468" s="708"/>
      <c r="F468" s="706"/>
      <c r="G468" s="707"/>
      <c r="H468" s="707"/>
      <c r="I468" s="707"/>
      <c r="J468" s="707"/>
      <c r="K468" s="709"/>
      <c r="L468" s="270"/>
      <c r="M468" s="705" t="str">
        <f t="shared" si="7"/>
        <v/>
      </c>
    </row>
    <row r="469" spans="1:13" ht="14.45" customHeight="1" x14ac:dyDescent="0.2">
      <c r="A469" s="710"/>
      <c r="B469" s="706"/>
      <c r="C469" s="707"/>
      <c r="D469" s="707"/>
      <c r="E469" s="708"/>
      <c r="F469" s="706"/>
      <c r="G469" s="707"/>
      <c r="H469" s="707"/>
      <c r="I469" s="707"/>
      <c r="J469" s="707"/>
      <c r="K469" s="709"/>
      <c r="L469" s="270"/>
      <c r="M469" s="705" t="str">
        <f t="shared" si="7"/>
        <v/>
      </c>
    </row>
    <row r="470" spans="1:13" ht="14.45" customHeight="1" x14ac:dyDescent="0.2">
      <c r="A470" s="710"/>
      <c r="B470" s="706"/>
      <c r="C470" s="707"/>
      <c r="D470" s="707"/>
      <c r="E470" s="708"/>
      <c r="F470" s="706"/>
      <c r="G470" s="707"/>
      <c r="H470" s="707"/>
      <c r="I470" s="707"/>
      <c r="J470" s="707"/>
      <c r="K470" s="709"/>
      <c r="L470" s="270"/>
      <c r="M470" s="705" t="str">
        <f t="shared" si="7"/>
        <v/>
      </c>
    </row>
    <row r="471" spans="1:13" ht="14.45" customHeight="1" x14ac:dyDescent="0.2">
      <c r="A471" s="710"/>
      <c r="B471" s="706"/>
      <c r="C471" s="707"/>
      <c r="D471" s="707"/>
      <c r="E471" s="708"/>
      <c r="F471" s="706"/>
      <c r="G471" s="707"/>
      <c r="H471" s="707"/>
      <c r="I471" s="707"/>
      <c r="J471" s="707"/>
      <c r="K471" s="709"/>
      <c r="L471" s="270"/>
      <c r="M471" s="705" t="str">
        <f t="shared" si="7"/>
        <v/>
      </c>
    </row>
    <row r="472" spans="1:13" ht="14.45" customHeight="1" x14ac:dyDescent="0.2">
      <c r="A472" s="710"/>
      <c r="B472" s="706"/>
      <c r="C472" s="707"/>
      <c r="D472" s="707"/>
      <c r="E472" s="708"/>
      <c r="F472" s="706"/>
      <c r="G472" s="707"/>
      <c r="H472" s="707"/>
      <c r="I472" s="707"/>
      <c r="J472" s="707"/>
      <c r="K472" s="709"/>
      <c r="L472" s="270"/>
      <c r="M472" s="705" t="str">
        <f t="shared" si="7"/>
        <v/>
      </c>
    </row>
    <row r="473" spans="1:13" ht="14.45" customHeight="1" x14ac:dyDescent="0.2">
      <c r="A473" s="710"/>
      <c r="B473" s="706"/>
      <c r="C473" s="707"/>
      <c r="D473" s="707"/>
      <c r="E473" s="708"/>
      <c r="F473" s="706"/>
      <c r="G473" s="707"/>
      <c r="H473" s="707"/>
      <c r="I473" s="707"/>
      <c r="J473" s="707"/>
      <c r="K473" s="709"/>
      <c r="L473" s="270"/>
      <c r="M473" s="705" t="str">
        <f t="shared" si="7"/>
        <v/>
      </c>
    </row>
    <row r="474" spans="1:13" ht="14.45" customHeight="1" x14ac:dyDescent="0.2">
      <c r="A474" s="710"/>
      <c r="B474" s="706"/>
      <c r="C474" s="707"/>
      <c r="D474" s="707"/>
      <c r="E474" s="708"/>
      <c r="F474" s="706"/>
      <c r="G474" s="707"/>
      <c r="H474" s="707"/>
      <c r="I474" s="707"/>
      <c r="J474" s="707"/>
      <c r="K474" s="709"/>
      <c r="L474" s="270"/>
      <c r="M474" s="705" t="str">
        <f t="shared" si="7"/>
        <v/>
      </c>
    </row>
    <row r="475" spans="1:13" ht="14.45" customHeight="1" x14ac:dyDescent="0.2">
      <c r="A475" s="710"/>
      <c r="B475" s="706"/>
      <c r="C475" s="707"/>
      <c r="D475" s="707"/>
      <c r="E475" s="708"/>
      <c r="F475" s="706"/>
      <c r="G475" s="707"/>
      <c r="H475" s="707"/>
      <c r="I475" s="707"/>
      <c r="J475" s="707"/>
      <c r="K475" s="709"/>
      <c r="L475" s="270"/>
      <c r="M475" s="705" t="str">
        <f t="shared" si="7"/>
        <v/>
      </c>
    </row>
    <row r="476" spans="1:13" ht="14.45" customHeight="1" x14ac:dyDescent="0.2">
      <c r="A476" s="710"/>
      <c r="B476" s="706"/>
      <c r="C476" s="707"/>
      <c r="D476" s="707"/>
      <c r="E476" s="708"/>
      <c r="F476" s="706"/>
      <c r="G476" s="707"/>
      <c r="H476" s="707"/>
      <c r="I476" s="707"/>
      <c r="J476" s="707"/>
      <c r="K476" s="709"/>
      <c r="L476" s="270"/>
      <c r="M476" s="705" t="str">
        <f t="shared" si="7"/>
        <v/>
      </c>
    </row>
    <row r="477" spans="1:13" ht="14.45" customHeight="1" x14ac:dyDescent="0.2">
      <c r="A477" s="710"/>
      <c r="B477" s="706"/>
      <c r="C477" s="707"/>
      <c r="D477" s="707"/>
      <c r="E477" s="708"/>
      <c r="F477" s="706"/>
      <c r="G477" s="707"/>
      <c r="H477" s="707"/>
      <c r="I477" s="707"/>
      <c r="J477" s="707"/>
      <c r="K477" s="709"/>
      <c r="L477" s="270"/>
      <c r="M477" s="705" t="str">
        <f t="shared" si="7"/>
        <v/>
      </c>
    </row>
    <row r="478" spans="1:13" ht="14.45" customHeight="1" x14ac:dyDescent="0.2">
      <c r="A478" s="710"/>
      <c r="B478" s="706"/>
      <c r="C478" s="707"/>
      <c r="D478" s="707"/>
      <c r="E478" s="708"/>
      <c r="F478" s="706"/>
      <c r="G478" s="707"/>
      <c r="H478" s="707"/>
      <c r="I478" s="707"/>
      <c r="J478" s="707"/>
      <c r="K478" s="709"/>
      <c r="L478" s="270"/>
      <c r="M478" s="705" t="str">
        <f t="shared" si="7"/>
        <v/>
      </c>
    </row>
    <row r="479" spans="1:13" ht="14.45" customHeight="1" x14ac:dyDescent="0.2">
      <c r="A479" s="710"/>
      <c r="B479" s="706"/>
      <c r="C479" s="707"/>
      <c r="D479" s="707"/>
      <c r="E479" s="708"/>
      <c r="F479" s="706"/>
      <c r="G479" s="707"/>
      <c r="H479" s="707"/>
      <c r="I479" s="707"/>
      <c r="J479" s="707"/>
      <c r="K479" s="709"/>
      <c r="L479" s="270"/>
      <c r="M479" s="705" t="str">
        <f t="shared" si="7"/>
        <v/>
      </c>
    </row>
    <row r="480" spans="1:13" ht="14.45" customHeight="1" x14ac:dyDescent="0.2">
      <c r="A480" s="710"/>
      <c r="B480" s="706"/>
      <c r="C480" s="707"/>
      <c r="D480" s="707"/>
      <c r="E480" s="708"/>
      <c r="F480" s="706"/>
      <c r="G480" s="707"/>
      <c r="H480" s="707"/>
      <c r="I480" s="707"/>
      <c r="J480" s="707"/>
      <c r="K480" s="709"/>
      <c r="L480" s="270"/>
      <c r="M480" s="705" t="str">
        <f t="shared" si="7"/>
        <v/>
      </c>
    </row>
    <row r="481" spans="1:13" ht="14.45" customHeight="1" x14ac:dyDescent="0.2">
      <c r="A481" s="710"/>
      <c r="B481" s="706"/>
      <c r="C481" s="707"/>
      <c r="D481" s="707"/>
      <c r="E481" s="708"/>
      <c r="F481" s="706"/>
      <c r="G481" s="707"/>
      <c r="H481" s="707"/>
      <c r="I481" s="707"/>
      <c r="J481" s="707"/>
      <c r="K481" s="709"/>
      <c r="L481" s="270"/>
      <c r="M481" s="705" t="str">
        <f t="shared" si="7"/>
        <v/>
      </c>
    </row>
    <row r="482" spans="1:13" ht="14.45" customHeight="1" x14ac:dyDescent="0.2">
      <c r="A482" s="710"/>
      <c r="B482" s="706"/>
      <c r="C482" s="707"/>
      <c r="D482" s="707"/>
      <c r="E482" s="708"/>
      <c r="F482" s="706"/>
      <c r="G482" s="707"/>
      <c r="H482" s="707"/>
      <c r="I482" s="707"/>
      <c r="J482" s="707"/>
      <c r="K482" s="709"/>
      <c r="L482" s="270"/>
      <c r="M482" s="705" t="str">
        <f t="shared" si="7"/>
        <v/>
      </c>
    </row>
    <row r="483" spans="1:13" ht="14.45" customHeight="1" x14ac:dyDescent="0.2">
      <c r="A483" s="710"/>
      <c r="B483" s="706"/>
      <c r="C483" s="707"/>
      <c r="D483" s="707"/>
      <c r="E483" s="708"/>
      <c r="F483" s="706"/>
      <c r="G483" s="707"/>
      <c r="H483" s="707"/>
      <c r="I483" s="707"/>
      <c r="J483" s="707"/>
      <c r="K483" s="709"/>
      <c r="L483" s="270"/>
      <c r="M483" s="705" t="str">
        <f t="shared" si="7"/>
        <v/>
      </c>
    </row>
    <row r="484" spans="1:13" ht="14.45" customHeight="1" x14ac:dyDescent="0.2">
      <c r="A484" s="710"/>
      <c r="B484" s="706"/>
      <c r="C484" s="707"/>
      <c r="D484" s="707"/>
      <c r="E484" s="708"/>
      <c r="F484" s="706"/>
      <c r="G484" s="707"/>
      <c r="H484" s="707"/>
      <c r="I484" s="707"/>
      <c r="J484" s="707"/>
      <c r="K484" s="709"/>
      <c r="L484" s="270"/>
      <c r="M484" s="705" t="str">
        <f t="shared" si="7"/>
        <v/>
      </c>
    </row>
    <row r="485" spans="1:13" ht="14.45" customHeight="1" x14ac:dyDescent="0.2">
      <c r="A485" s="710"/>
      <c r="B485" s="706"/>
      <c r="C485" s="707"/>
      <c r="D485" s="707"/>
      <c r="E485" s="708"/>
      <c r="F485" s="706"/>
      <c r="G485" s="707"/>
      <c r="H485" s="707"/>
      <c r="I485" s="707"/>
      <c r="J485" s="707"/>
      <c r="K485" s="709"/>
      <c r="L485" s="270"/>
      <c r="M485" s="705" t="str">
        <f t="shared" si="7"/>
        <v/>
      </c>
    </row>
    <row r="486" spans="1:13" ht="14.45" customHeight="1" x14ac:dyDescent="0.2">
      <c r="A486" s="710"/>
      <c r="B486" s="706"/>
      <c r="C486" s="707"/>
      <c r="D486" s="707"/>
      <c r="E486" s="708"/>
      <c r="F486" s="706"/>
      <c r="G486" s="707"/>
      <c r="H486" s="707"/>
      <c r="I486" s="707"/>
      <c r="J486" s="707"/>
      <c r="K486" s="709"/>
      <c r="L486" s="270"/>
      <c r="M486" s="705" t="str">
        <f t="shared" si="7"/>
        <v/>
      </c>
    </row>
    <row r="487" spans="1:13" ht="14.45" customHeight="1" x14ac:dyDescent="0.2">
      <c r="A487" s="710"/>
      <c r="B487" s="706"/>
      <c r="C487" s="707"/>
      <c r="D487" s="707"/>
      <c r="E487" s="708"/>
      <c r="F487" s="706"/>
      <c r="G487" s="707"/>
      <c r="H487" s="707"/>
      <c r="I487" s="707"/>
      <c r="J487" s="707"/>
      <c r="K487" s="709"/>
      <c r="L487" s="270"/>
      <c r="M487" s="705" t="str">
        <f t="shared" si="7"/>
        <v/>
      </c>
    </row>
    <row r="488" spans="1:13" ht="14.45" customHeight="1" x14ac:dyDescent="0.2">
      <c r="A488" s="710"/>
      <c r="B488" s="706"/>
      <c r="C488" s="707"/>
      <c r="D488" s="707"/>
      <c r="E488" s="708"/>
      <c r="F488" s="706"/>
      <c r="G488" s="707"/>
      <c r="H488" s="707"/>
      <c r="I488" s="707"/>
      <c r="J488" s="707"/>
      <c r="K488" s="709"/>
      <c r="L488" s="270"/>
      <c r="M488" s="705" t="str">
        <f t="shared" si="7"/>
        <v/>
      </c>
    </row>
    <row r="489" spans="1:13" ht="14.45" customHeight="1" x14ac:dyDescent="0.2">
      <c r="A489" s="710"/>
      <c r="B489" s="706"/>
      <c r="C489" s="707"/>
      <c r="D489" s="707"/>
      <c r="E489" s="708"/>
      <c r="F489" s="706"/>
      <c r="G489" s="707"/>
      <c r="H489" s="707"/>
      <c r="I489" s="707"/>
      <c r="J489" s="707"/>
      <c r="K489" s="709"/>
      <c r="L489" s="270"/>
      <c r="M489" s="705" t="str">
        <f t="shared" si="7"/>
        <v/>
      </c>
    </row>
    <row r="490" spans="1:13" ht="14.45" customHeight="1" x14ac:dyDescent="0.2">
      <c r="A490" s="710"/>
      <c r="B490" s="706"/>
      <c r="C490" s="707"/>
      <c r="D490" s="707"/>
      <c r="E490" s="708"/>
      <c r="F490" s="706"/>
      <c r="G490" s="707"/>
      <c r="H490" s="707"/>
      <c r="I490" s="707"/>
      <c r="J490" s="707"/>
      <c r="K490" s="709"/>
      <c r="L490" s="270"/>
      <c r="M490" s="705" t="str">
        <f t="shared" si="7"/>
        <v/>
      </c>
    </row>
    <row r="491" spans="1:13" ht="14.45" customHeight="1" x14ac:dyDescent="0.2">
      <c r="A491" s="710"/>
      <c r="B491" s="706"/>
      <c r="C491" s="707"/>
      <c r="D491" s="707"/>
      <c r="E491" s="708"/>
      <c r="F491" s="706"/>
      <c r="G491" s="707"/>
      <c r="H491" s="707"/>
      <c r="I491" s="707"/>
      <c r="J491" s="707"/>
      <c r="K491" s="709"/>
      <c r="L491" s="270"/>
      <c r="M491" s="705" t="str">
        <f t="shared" si="7"/>
        <v/>
      </c>
    </row>
    <row r="492" spans="1:13" ht="14.45" customHeight="1" x14ac:dyDescent="0.2">
      <c r="A492" s="710"/>
      <c r="B492" s="706"/>
      <c r="C492" s="707"/>
      <c r="D492" s="707"/>
      <c r="E492" s="708"/>
      <c r="F492" s="706"/>
      <c r="G492" s="707"/>
      <c r="H492" s="707"/>
      <c r="I492" s="707"/>
      <c r="J492" s="707"/>
      <c r="K492" s="709"/>
      <c r="L492" s="270"/>
      <c r="M492" s="705" t="str">
        <f t="shared" si="7"/>
        <v/>
      </c>
    </row>
    <row r="493" spans="1:13" ht="14.45" customHeight="1" x14ac:dyDescent="0.2">
      <c r="A493" s="710"/>
      <c r="B493" s="706"/>
      <c r="C493" s="707"/>
      <c r="D493" s="707"/>
      <c r="E493" s="708"/>
      <c r="F493" s="706"/>
      <c r="G493" s="707"/>
      <c r="H493" s="707"/>
      <c r="I493" s="707"/>
      <c r="J493" s="707"/>
      <c r="K493" s="709"/>
      <c r="L493" s="270"/>
      <c r="M493" s="705" t="str">
        <f t="shared" si="7"/>
        <v/>
      </c>
    </row>
    <row r="494" spans="1:13" ht="14.45" customHeight="1" x14ac:dyDescent="0.2">
      <c r="A494" s="710"/>
      <c r="B494" s="706"/>
      <c r="C494" s="707"/>
      <c r="D494" s="707"/>
      <c r="E494" s="708"/>
      <c r="F494" s="706"/>
      <c r="G494" s="707"/>
      <c r="H494" s="707"/>
      <c r="I494" s="707"/>
      <c r="J494" s="707"/>
      <c r="K494" s="709"/>
      <c r="L494" s="270"/>
      <c r="M494" s="705" t="str">
        <f t="shared" si="7"/>
        <v/>
      </c>
    </row>
    <row r="495" spans="1:13" ht="14.45" customHeight="1" x14ac:dyDescent="0.2">
      <c r="A495" s="710"/>
      <c r="B495" s="706"/>
      <c r="C495" s="707"/>
      <c r="D495" s="707"/>
      <c r="E495" s="708"/>
      <c r="F495" s="706"/>
      <c r="G495" s="707"/>
      <c r="H495" s="707"/>
      <c r="I495" s="707"/>
      <c r="J495" s="707"/>
      <c r="K495" s="709"/>
      <c r="L495" s="270"/>
      <c r="M495" s="705" t="str">
        <f t="shared" si="7"/>
        <v/>
      </c>
    </row>
    <row r="496" spans="1:13" ht="14.45" customHeight="1" x14ac:dyDescent="0.2">
      <c r="A496" s="710"/>
      <c r="B496" s="706"/>
      <c r="C496" s="707"/>
      <c r="D496" s="707"/>
      <c r="E496" s="708"/>
      <c r="F496" s="706"/>
      <c r="G496" s="707"/>
      <c r="H496" s="707"/>
      <c r="I496" s="707"/>
      <c r="J496" s="707"/>
      <c r="K496" s="709"/>
      <c r="L496" s="270"/>
      <c r="M496" s="705" t="str">
        <f t="shared" si="7"/>
        <v/>
      </c>
    </row>
    <row r="497" spans="1:13" ht="14.45" customHeight="1" x14ac:dyDescent="0.2">
      <c r="A497" s="710"/>
      <c r="B497" s="706"/>
      <c r="C497" s="707"/>
      <c r="D497" s="707"/>
      <c r="E497" s="708"/>
      <c r="F497" s="706"/>
      <c r="G497" s="707"/>
      <c r="H497" s="707"/>
      <c r="I497" s="707"/>
      <c r="J497" s="707"/>
      <c r="K497" s="709"/>
      <c r="L497" s="270"/>
      <c r="M497" s="705" t="str">
        <f t="shared" si="7"/>
        <v/>
      </c>
    </row>
    <row r="498" spans="1:13" ht="14.45" customHeight="1" x14ac:dyDescent="0.2">
      <c r="A498" s="710"/>
      <c r="B498" s="706"/>
      <c r="C498" s="707"/>
      <c r="D498" s="707"/>
      <c r="E498" s="708"/>
      <c r="F498" s="706"/>
      <c r="G498" s="707"/>
      <c r="H498" s="707"/>
      <c r="I498" s="707"/>
      <c r="J498" s="707"/>
      <c r="K498" s="709"/>
      <c r="L498" s="270"/>
      <c r="M498" s="705" t="str">
        <f t="shared" si="7"/>
        <v/>
      </c>
    </row>
    <row r="499" spans="1:13" ht="14.45" customHeight="1" x14ac:dyDescent="0.2">
      <c r="A499" s="710"/>
      <c r="B499" s="706"/>
      <c r="C499" s="707"/>
      <c r="D499" s="707"/>
      <c r="E499" s="708"/>
      <c r="F499" s="706"/>
      <c r="G499" s="707"/>
      <c r="H499" s="707"/>
      <c r="I499" s="707"/>
      <c r="J499" s="707"/>
      <c r="K499" s="709"/>
      <c r="L499" s="270"/>
      <c r="M499" s="705" t="str">
        <f t="shared" si="7"/>
        <v/>
      </c>
    </row>
    <row r="500" spans="1:13" ht="14.45" customHeight="1" x14ac:dyDescent="0.2">
      <c r="A500" s="710"/>
      <c r="B500" s="706"/>
      <c r="C500" s="707"/>
      <c r="D500" s="707"/>
      <c r="E500" s="708"/>
      <c r="F500" s="706"/>
      <c r="G500" s="707"/>
      <c r="H500" s="707"/>
      <c r="I500" s="707"/>
      <c r="J500" s="707"/>
      <c r="K500" s="709"/>
      <c r="L500" s="270"/>
      <c r="M500" s="705" t="str">
        <f t="shared" si="7"/>
        <v/>
      </c>
    </row>
    <row r="501" spans="1:13" ht="14.45" customHeight="1" x14ac:dyDescent="0.2">
      <c r="A501" s="710"/>
      <c r="B501" s="706"/>
      <c r="C501" s="707"/>
      <c r="D501" s="707"/>
      <c r="E501" s="708"/>
      <c r="F501" s="706"/>
      <c r="G501" s="707"/>
      <c r="H501" s="707"/>
      <c r="I501" s="707"/>
      <c r="J501" s="707"/>
      <c r="K501" s="709"/>
      <c r="L501" s="270"/>
      <c r="M501" s="705" t="str">
        <f t="shared" si="7"/>
        <v/>
      </c>
    </row>
    <row r="502" spans="1:13" ht="14.45" customHeight="1" x14ac:dyDescent="0.2">
      <c r="A502" s="710"/>
      <c r="B502" s="706"/>
      <c r="C502" s="707"/>
      <c r="D502" s="707"/>
      <c r="E502" s="708"/>
      <c r="F502" s="706"/>
      <c r="G502" s="707"/>
      <c r="H502" s="707"/>
      <c r="I502" s="707"/>
      <c r="J502" s="707"/>
      <c r="K502" s="709"/>
      <c r="L502" s="270"/>
      <c r="M502" s="705" t="str">
        <f t="shared" si="7"/>
        <v/>
      </c>
    </row>
    <row r="503" spans="1:13" ht="14.45" customHeight="1" x14ac:dyDescent="0.2">
      <c r="A503" s="710"/>
      <c r="B503" s="706"/>
      <c r="C503" s="707"/>
      <c r="D503" s="707"/>
      <c r="E503" s="708"/>
      <c r="F503" s="706"/>
      <c r="G503" s="707"/>
      <c r="H503" s="707"/>
      <c r="I503" s="707"/>
      <c r="J503" s="707"/>
      <c r="K503" s="709"/>
      <c r="L503" s="270"/>
      <c r="M503" s="705" t="str">
        <f t="shared" si="7"/>
        <v/>
      </c>
    </row>
    <row r="504" spans="1:13" ht="14.45" customHeight="1" x14ac:dyDescent="0.2">
      <c r="A504" s="710"/>
      <c r="B504" s="706"/>
      <c r="C504" s="707"/>
      <c r="D504" s="707"/>
      <c r="E504" s="708"/>
      <c r="F504" s="706"/>
      <c r="G504" s="707"/>
      <c r="H504" s="707"/>
      <c r="I504" s="707"/>
      <c r="J504" s="707"/>
      <c r="K504" s="709"/>
      <c r="L504" s="270"/>
      <c r="M504" s="705" t="str">
        <f t="shared" si="7"/>
        <v/>
      </c>
    </row>
    <row r="505" spans="1:13" ht="14.45" customHeight="1" x14ac:dyDescent="0.2">
      <c r="A505" s="710"/>
      <c r="B505" s="706"/>
      <c r="C505" s="707"/>
      <c r="D505" s="707"/>
      <c r="E505" s="708"/>
      <c r="F505" s="706"/>
      <c r="G505" s="707"/>
      <c r="H505" s="707"/>
      <c r="I505" s="707"/>
      <c r="J505" s="707"/>
      <c r="K505" s="709"/>
      <c r="L505" s="270"/>
      <c r="M505" s="705" t="str">
        <f t="shared" si="7"/>
        <v/>
      </c>
    </row>
    <row r="506" spans="1:13" ht="14.45" customHeight="1" x14ac:dyDescent="0.2">
      <c r="A506" s="710"/>
      <c r="B506" s="706"/>
      <c r="C506" s="707"/>
      <c r="D506" s="707"/>
      <c r="E506" s="708"/>
      <c r="F506" s="706"/>
      <c r="G506" s="707"/>
      <c r="H506" s="707"/>
      <c r="I506" s="707"/>
      <c r="J506" s="707"/>
      <c r="K506" s="709"/>
      <c r="L506" s="270"/>
      <c r="M506" s="705" t="str">
        <f t="shared" si="7"/>
        <v/>
      </c>
    </row>
    <row r="507" spans="1:13" ht="14.45" customHeight="1" x14ac:dyDescent="0.2">
      <c r="A507" s="710"/>
      <c r="B507" s="706"/>
      <c r="C507" s="707"/>
      <c r="D507" s="707"/>
      <c r="E507" s="708"/>
      <c r="F507" s="706"/>
      <c r="G507" s="707"/>
      <c r="H507" s="707"/>
      <c r="I507" s="707"/>
      <c r="J507" s="707"/>
      <c r="K507" s="709"/>
      <c r="L507" s="270"/>
      <c r="M507" s="705" t="str">
        <f t="shared" si="7"/>
        <v/>
      </c>
    </row>
    <row r="508" spans="1:13" ht="14.45" customHeight="1" x14ac:dyDescent="0.2">
      <c r="A508" s="710"/>
      <c r="B508" s="706"/>
      <c r="C508" s="707"/>
      <c r="D508" s="707"/>
      <c r="E508" s="708"/>
      <c r="F508" s="706"/>
      <c r="G508" s="707"/>
      <c r="H508" s="707"/>
      <c r="I508" s="707"/>
      <c r="J508" s="707"/>
      <c r="K508" s="709"/>
      <c r="L508" s="270"/>
      <c r="M508" s="705" t="str">
        <f t="shared" si="7"/>
        <v/>
      </c>
    </row>
    <row r="509" spans="1:13" ht="14.45" customHeight="1" x14ac:dyDescent="0.2">
      <c r="A509" s="710"/>
      <c r="B509" s="706"/>
      <c r="C509" s="707"/>
      <c r="D509" s="707"/>
      <c r="E509" s="708"/>
      <c r="F509" s="706"/>
      <c r="G509" s="707"/>
      <c r="H509" s="707"/>
      <c r="I509" s="707"/>
      <c r="J509" s="707"/>
      <c r="K509" s="709"/>
      <c r="L509" s="270"/>
      <c r="M509" s="705" t="str">
        <f t="shared" si="7"/>
        <v/>
      </c>
    </row>
    <row r="510" spans="1:13" ht="14.45" customHeight="1" x14ac:dyDescent="0.2">
      <c r="A510" s="710"/>
      <c r="B510" s="706"/>
      <c r="C510" s="707"/>
      <c r="D510" s="707"/>
      <c r="E510" s="708"/>
      <c r="F510" s="706"/>
      <c r="G510" s="707"/>
      <c r="H510" s="707"/>
      <c r="I510" s="707"/>
      <c r="J510" s="707"/>
      <c r="K510" s="709"/>
      <c r="L510" s="270"/>
      <c r="M510" s="705" t="str">
        <f t="shared" si="7"/>
        <v/>
      </c>
    </row>
    <row r="511" spans="1:13" ht="14.45" customHeight="1" x14ac:dyDescent="0.2">
      <c r="A511" s="710"/>
      <c r="B511" s="706"/>
      <c r="C511" s="707"/>
      <c r="D511" s="707"/>
      <c r="E511" s="708"/>
      <c r="F511" s="706"/>
      <c r="G511" s="707"/>
      <c r="H511" s="707"/>
      <c r="I511" s="707"/>
      <c r="J511" s="707"/>
      <c r="K511" s="709"/>
      <c r="L511" s="270"/>
      <c r="M511" s="705" t="str">
        <f t="shared" si="7"/>
        <v/>
      </c>
    </row>
    <row r="512" spans="1:13" ht="14.45" customHeight="1" x14ac:dyDescent="0.2">
      <c r="A512" s="710"/>
      <c r="B512" s="706"/>
      <c r="C512" s="707"/>
      <c r="D512" s="707"/>
      <c r="E512" s="708"/>
      <c r="F512" s="706"/>
      <c r="G512" s="707"/>
      <c r="H512" s="707"/>
      <c r="I512" s="707"/>
      <c r="J512" s="707"/>
      <c r="K512" s="709"/>
      <c r="L512" s="270"/>
      <c r="M512" s="705" t="str">
        <f t="shared" si="7"/>
        <v/>
      </c>
    </row>
    <row r="513" spans="1:13" ht="14.45" customHeight="1" x14ac:dyDescent="0.2">
      <c r="A513" s="710"/>
      <c r="B513" s="706"/>
      <c r="C513" s="707"/>
      <c r="D513" s="707"/>
      <c r="E513" s="708"/>
      <c r="F513" s="706"/>
      <c r="G513" s="707"/>
      <c r="H513" s="707"/>
      <c r="I513" s="707"/>
      <c r="J513" s="707"/>
      <c r="K513" s="709"/>
      <c r="L513" s="270"/>
      <c r="M513" s="705" t="str">
        <f t="shared" si="7"/>
        <v/>
      </c>
    </row>
    <row r="514" spans="1:13" ht="14.45" customHeight="1" x14ac:dyDescent="0.2">
      <c r="A514" s="710"/>
      <c r="B514" s="706"/>
      <c r="C514" s="707"/>
      <c r="D514" s="707"/>
      <c r="E514" s="708"/>
      <c r="F514" s="706"/>
      <c r="G514" s="707"/>
      <c r="H514" s="707"/>
      <c r="I514" s="707"/>
      <c r="J514" s="707"/>
      <c r="K514" s="709"/>
      <c r="L514" s="270"/>
      <c r="M514" s="705" t="str">
        <f t="shared" si="7"/>
        <v/>
      </c>
    </row>
    <row r="515" spans="1:13" ht="14.45" customHeight="1" x14ac:dyDescent="0.2">
      <c r="A515" s="710"/>
      <c r="B515" s="706"/>
      <c r="C515" s="707"/>
      <c r="D515" s="707"/>
      <c r="E515" s="708"/>
      <c r="F515" s="706"/>
      <c r="G515" s="707"/>
      <c r="H515" s="707"/>
      <c r="I515" s="707"/>
      <c r="J515" s="707"/>
      <c r="K515" s="709"/>
      <c r="L515" s="270"/>
      <c r="M515" s="705" t="str">
        <f t="shared" si="7"/>
        <v/>
      </c>
    </row>
    <row r="516" spans="1:13" ht="14.45" customHeight="1" x14ac:dyDescent="0.2">
      <c r="A516" s="710"/>
      <c r="B516" s="706"/>
      <c r="C516" s="707"/>
      <c r="D516" s="707"/>
      <c r="E516" s="708"/>
      <c r="F516" s="706"/>
      <c r="G516" s="707"/>
      <c r="H516" s="707"/>
      <c r="I516" s="707"/>
      <c r="J516" s="707"/>
      <c r="K516" s="709"/>
      <c r="L516" s="270"/>
      <c r="M516" s="705" t="str">
        <f t="shared" si="7"/>
        <v/>
      </c>
    </row>
    <row r="517" spans="1:13" ht="14.45" customHeight="1" x14ac:dyDescent="0.2">
      <c r="A517" s="710"/>
      <c r="B517" s="706"/>
      <c r="C517" s="707"/>
      <c r="D517" s="707"/>
      <c r="E517" s="708"/>
      <c r="F517" s="706"/>
      <c r="G517" s="707"/>
      <c r="H517" s="707"/>
      <c r="I517" s="707"/>
      <c r="J517" s="707"/>
      <c r="K517" s="709"/>
      <c r="L517" s="270"/>
      <c r="M517" s="705" t="str">
        <f t="shared" si="7"/>
        <v/>
      </c>
    </row>
    <row r="518" spans="1:13" ht="14.45" customHeight="1" x14ac:dyDescent="0.2">
      <c r="A518" s="710"/>
      <c r="B518" s="706"/>
      <c r="C518" s="707"/>
      <c r="D518" s="707"/>
      <c r="E518" s="708"/>
      <c r="F518" s="706"/>
      <c r="G518" s="707"/>
      <c r="H518" s="707"/>
      <c r="I518" s="707"/>
      <c r="J518" s="707"/>
      <c r="K518" s="709"/>
      <c r="L518" s="270"/>
      <c r="M518" s="705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710"/>
      <c r="B519" s="706"/>
      <c r="C519" s="707"/>
      <c r="D519" s="707"/>
      <c r="E519" s="708"/>
      <c r="F519" s="706"/>
      <c r="G519" s="707"/>
      <c r="H519" s="707"/>
      <c r="I519" s="707"/>
      <c r="J519" s="707"/>
      <c r="K519" s="709"/>
      <c r="L519" s="270"/>
      <c r="M519" s="705" t="str">
        <f t="shared" si="8"/>
        <v/>
      </c>
    </row>
    <row r="520" spans="1:13" ht="14.45" customHeight="1" x14ac:dyDescent="0.2">
      <c r="A520" s="710"/>
      <c r="B520" s="706"/>
      <c r="C520" s="707"/>
      <c r="D520" s="707"/>
      <c r="E520" s="708"/>
      <c r="F520" s="706"/>
      <c r="G520" s="707"/>
      <c r="H520" s="707"/>
      <c r="I520" s="707"/>
      <c r="J520" s="707"/>
      <c r="K520" s="709"/>
      <c r="L520" s="270"/>
      <c r="M520" s="705" t="str">
        <f t="shared" si="8"/>
        <v/>
      </c>
    </row>
    <row r="521" spans="1:13" ht="14.45" customHeight="1" x14ac:dyDescent="0.2">
      <c r="A521" s="710"/>
      <c r="B521" s="706"/>
      <c r="C521" s="707"/>
      <c r="D521" s="707"/>
      <c r="E521" s="708"/>
      <c r="F521" s="706"/>
      <c r="G521" s="707"/>
      <c r="H521" s="707"/>
      <c r="I521" s="707"/>
      <c r="J521" s="707"/>
      <c r="K521" s="709"/>
      <c r="L521" s="270"/>
      <c r="M521" s="705" t="str">
        <f t="shared" si="8"/>
        <v/>
      </c>
    </row>
    <row r="522" spans="1:13" ht="14.45" customHeight="1" x14ac:dyDescent="0.2">
      <c r="A522" s="710"/>
      <c r="B522" s="706"/>
      <c r="C522" s="707"/>
      <c r="D522" s="707"/>
      <c r="E522" s="708"/>
      <c r="F522" s="706"/>
      <c r="G522" s="707"/>
      <c r="H522" s="707"/>
      <c r="I522" s="707"/>
      <c r="J522" s="707"/>
      <c r="K522" s="709"/>
      <c r="L522" s="270"/>
      <c r="M522" s="705" t="str">
        <f t="shared" si="8"/>
        <v/>
      </c>
    </row>
    <row r="523" spans="1:13" ht="14.45" customHeight="1" x14ac:dyDescent="0.2">
      <c r="A523" s="710"/>
      <c r="B523" s="706"/>
      <c r="C523" s="707"/>
      <c r="D523" s="707"/>
      <c r="E523" s="708"/>
      <c r="F523" s="706"/>
      <c r="G523" s="707"/>
      <c r="H523" s="707"/>
      <c r="I523" s="707"/>
      <c r="J523" s="707"/>
      <c r="K523" s="709"/>
      <c r="L523" s="270"/>
      <c r="M523" s="705" t="str">
        <f t="shared" si="8"/>
        <v/>
      </c>
    </row>
    <row r="524" spans="1:13" ht="14.45" customHeight="1" x14ac:dyDescent="0.2">
      <c r="A524" s="710"/>
      <c r="B524" s="706"/>
      <c r="C524" s="707"/>
      <c r="D524" s="707"/>
      <c r="E524" s="708"/>
      <c r="F524" s="706"/>
      <c r="G524" s="707"/>
      <c r="H524" s="707"/>
      <c r="I524" s="707"/>
      <c r="J524" s="707"/>
      <c r="K524" s="709"/>
      <c r="L524" s="270"/>
      <c r="M524" s="705" t="str">
        <f t="shared" si="8"/>
        <v/>
      </c>
    </row>
    <row r="525" spans="1:13" ht="14.45" customHeight="1" x14ac:dyDescent="0.2">
      <c r="A525" s="710"/>
      <c r="B525" s="706"/>
      <c r="C525" s="707"/>
      <c r="D525" s="707"/>
      <c r="E525" s="708"/>
      <c r="F525" s="706"/>
      <c r="G525" s="707"/>
      <c r="H525" s="707"/>
      <c r="I525" s="707"/>
      <c r="J525" s="707"/>
      <c r="K525" s="709"/>
      <c r="L525" s="270"/>
      <c r="M525" s="705" t="str">
        <f t="shared" si="8"/>
        <v/>
      </c>
    </row>
    <row r="526" spans="1:13" ht="14.45" customHeight="1" x14ac:dyDescent="0.2">
      <c r="A526" s="710"/>
      <c r="B526" s="706"/>
      <c r="C526" s="707"/>
      <c r="D526" s="707"/>
      <c r="E526" s="708"/>
      <c r="F526" s="706"/>
      <c r="G526" s="707"/>
      <c r="H526" s="707"/>
      <c r="I526" s="707"/>
      <c r="J526" s="707"/>
      <c r="K526" s="709"/>
      <c r="L526" s="270"/>
      <c r="M526" s="705" t="str">
        <f t="shared" si="8"/>
        <v/>
      </c>
    </row>
    <row r="527" spans="1:13" ht="14.45" customHeight="1" x14ac:dyDescent="0.2">
      <c r="A527" s="710"/>
      <c r="B527" s="706"/>
      <c r="C527" s="707"/>
      <c r="D527" s="707"/>
      <c r="E527" s="708"/>
      <c r="F527" s="706"/>
      <c r="G527" s="707"/>
      <c r="H527" s="707"/>
      <c r="I527" s="707"/>
      <c r="J527" s="707"/>
      <c r="K527" s="709"/>
      <c r="L527" s="270"/>
      <c r="M527" s="705" t="str">
        <f t="shared" si="8"/>
        <v/>
      </c>
    </row>
    <row r="528" spans="1:13" ht="14.45" customHeight="1" x14ac:dyDescent="0.2">
      <c r="A528" s="710"/>
      <c r="B528" s="706"/>
      <c r="C528" s="707"/>
      <c r="D528" s="707"/>
      <c r="E528" s="708"/>
      <c r="F528" s="706"/>
      <c r="G528" s="707"/>
      <c r="H528" s="707"/>
      <c r="I528" s="707"/>
      <c r="J528" s="707"/>
      <c r="K528" s="709"/>
      <c r="L528" s="270"/>
      <c r="M528" s="705" t="str">
        <f t="shared" si="8"/>
        <v/>
      </c>
    </row>
    <row r="529" spans="1:13" ht="14.45" customHeight="1" x14ac:dyDescent="0.2">
      <c r="A529" s="710"/>
      <c r="B529" s="706"/>
      <c r="C529" s="707"/>
      <c r="D529" s="707"/>
      <c r="E529" s="708"/>
      <c r="F529" s="706"/>
      <c r="G529" s="707"/>
      <c r="H529" s="707"/>
      <c r="I529" s="707"/>
      <c r="J529" s="707"/>
      <c r="K529" s="709"/>
      <c r="L529" s="270"/>
      <c r="M529" s="705" t="str">
        <f t="shared" si="8"/>
        <v/>
      </c>
    </row>
    <row r="530" spans="1:13" ht="14.45" customHeight="1" x14ac:dyDescent="0.2">
      <c r="A530" s="710"/>
      <c r="B530" s="706"/>
      <c r="C530" s="707"/>
      <c r="D530" s="707"/>
      <c r="E530" s="708"/>
      <c r="F530" s="706"/>
      <c r="G530" s="707"/>
      <c r="H530" s="707"/>
      <c r="I530" s="707"/>
      <c r="J530" s="707"/>
      <c r="K530" s="709"/>
      <c r="L530" s="270"/>
      <c r="M530" s="705" t="str">
        <f t="shared" si="8"/>
        <v/>
      </c>
    </row>
    <row r="531" spans="1:13" ht="14.45" customHeight="1" x14ac:dyDescent="0.2">
      <c r="A531" s="710"/>
      <c r="B531" s="706"/>
      <c r="C531" s="707"/>
      <c r="D531" s="707"/>
      <c r="E531" s="708"/>
      <c r="F531" s="706"/>
      <c r="G531" s="707"/>
      <c r="H531" s="707"/>
      <c r="I531" s="707"/>
      <c r="J531" s="707"/>
      <c r="K531" s="709"/>
      <c r="L531" s="270"/>
      <c r="M531" s="705" t="str">
        <f t="shared" si="8"/>
        <v/>
      </c>
    </row>
    <row r="532" spans="1:13" ht="14.45" customHeight="1" x14ac:dyDescent="0.2">
      <c r="A532" s="710"/>
      <c r="B532" s="706"/>
      <c r="C532" s="707"/>
      <c r="D532" s="707"/>
      <c r="E532" s="708"/>
      <c r="F532" s="706"/>
      <c r="G532" s="707"/>
      <c r="H532" s="707"/>
      <c r="I532" s="707"/>
      <c r="J532" s="707"/>
      <c r="K532" s="709"/>
      <c r="L532" s="270"/>
      <c r="M532" s="705" t="str">
        <f t="shared" si="8"/>
        <v/>
      </c>
    </row>
    <row r="533" spans="1:13" ht="14.45" customHeight="1" x14ac:dyDescent="0.2">
      <c r="A533" s="710"/>
      <c r="B533" s="706"/>
      <c r="C533" s="707"/>
      <c r="D533" s="707"/>
      <c r="E533" s="708"/>
      <c r="F533" s="706"/>
      <c r="G533" s="707"/>
      <c r="H533" s="707"/>
      <c r="I533" s="707"/>
      <c r="J533" s="707"/>
      <c r="K533" s="709"/>
      <c r="L533" s="270"/>
      <c r="M533" s="705" t="str">
        <f t="shared" si="8"/>
        <v/>
      </c>
    </row>
    <row r="534" spans="1:13" ht="14.45" customHeight="1" x14ac:dyDescent="0.2">
      <c r="A534" s="710"/>
      <c r="B534" s="706"/>
      <c r="C534" s="707"/>
      <c r="D534" s="707"/>
      <c r="E534" s="708"/>
      <c r="F534" s="706"/>
      <c r="G534" s="707"/>
      <c r="H534" s="707"/>
      <c r="I534" s="707"/>
      <c r="J534" s="707"/>
      <c r="K534" s="709"/>
      <c r="L534" s="270"/>
      <c r="M534" s="705" t="str">
        <f t="shared" si="8"/>
        <v/>
      </c>
    </row>
    <row r="535" spans="1:13" ht="14.45" customHeight="1" x14ac:dyDescent="0.2">
      <c r="A535" s="710"/>
      <c r="B535" s="706"/>
      <c r="C535" s="707"/>
      <c r="D535" s="707"/>
      <c r="E535" s="708"/>
      <c r="F535" s="706"/>
      <c r="G535" s="707"/>
      <c r="H535" s="707"/>
      <c r="I535" s="707"/>
      <c r="J535" s="707"/>
      <c r="K535" s="709"/>
      <c r="L535" s="270"/>
      <c r="M535" s="705" t="str">
        <f t="shared" si="8"/>
        <v/>
      </c>
    </row>
    <row r="536" spans="1:13" ht="14.45" customHeight="1" x14ac:dyDescent="0.2">
      <c r="A536" s="710"/>
      <c r="B536" s="706"/>
      <c r="C536" s="707"/>
      <c r="D536" s="707"/>
      <c r="E536" s="708"/>
      <c r="F536" s="706"/>
      <c r="G536" s="707"/>
      <c r="H536" s="707"/>
      <c r="I536" s="707"/>
      <c r="J536" s="707"/>
      <c r="K536" s="709"/>
      <c r="L536" s="270"/>
      <c r="M536" s="705" t="str">
        <f t="shared" si="8"/>
        <v/>
      </c>
    </row>
    <row r="537" spans="1:13" ht="14.45" customHeight="1" x14ac:dyDescent="0.2">
      <c r="A537" s="710"/>
      <c r="B537" s="706"/>
      <c r="C537" s="707"/>
      <c r="D537" s="707"/>
      <c r="E537" s="708"/>
      <c r="F537" s="706"/>
      <c r="G537" s="707"/>
      <c r="H537" s="707"/>
      <c r="I537" s="707"/>
      <c r="J537" s="707"/>
      <c r="K537" s="709"/>
      <c r="L537" s="270"/>
      <c r="M537" s="705" t="str">
        <f t="shared" si="8"/>
        <v/>
      </c>
    </row>
    <row r="538" spans="1:13" ht="14.45" customHeight="1" x14ac:dyDescent="0.2">
      <c r="A538" s="710"/>
      <c r="B538" s="706"/>
      <c r="C538" s="707"/>
      <c r="D538" s="707"/>
      <c r="E538" s="708"/>
      <c r="F538" s="706"/>
      <c r="G538" s="707"/>
      <c r="H538" s="707"/>
      <c r="I538" s="707"/>
      <c r="J538" s="707"/>
      <c r="K538" s="709"/>
      <c r="L538" s="270"/>
      <c r="M538" s="705" t="str">
        <f t="shared" si="8"/>
        <v/>
      </c>
    </row>
    <row r="539" spans="1:13" ht="14.45" customHeight="1" x14ac:dyDescent="0.2">
      <c r="A539" s="710"/>
      <c r="B539" s="706"/>
      <c r="C539" s="707"/>
      <c r="D539" s="707"/>
      <c r="E539" s="708"/>
      <c r="F539" s="706"/>
      <c r="G539" s="707"/>
      <c r="H539" s="707"/>
      <c r="I539" s="707"/>
      <c r="J539" s="707"/>
      <c r="K539" s="709"/>
      <c r="L539" s="270"/>
      <c r="M539" s="705" t="str">
        <f t="shared" si="8"/>
        <v/>
      </c>
    </row>
    <row r="540" spans="1:13" ht="14.45" customHeight="1" x14ac:dyDescent="0.2">
      <c r="A540" s="710"/>
      <c r="B540" s="706"/>
      <c r="C540" s="707"/>
      <c r="D540" s="707"/>
      <c r="E540" s="708"/>
      <c r="F540" s="706"/>
      <c r="G540" s="707"/>
      <c r="H540" s="707"/>
      <c r="I540" s="707"/>
      <c r="J540" s="707"/>
      <c r="K540" s="709"/>
      <c r="L540" s="270"/>
      <c r="M540" s="705" t="str">
        <f t="shared" si="8"/>
        <v/>
      </c>
    </row>
    <row r="541" spans="1:13" ht="14.45" customHeight="1" x14ac:dyDescent="0.2">
      <c r="A541" s="710"/>
      <c r="B541" s="706"/>
      <c r="C541" s="707"/>
      <c r="D541" s="707"/>
      <c r="E541" s="708"/>
      <c r="F541" s="706"/>
      <c r="G541" s="707"/>
      <c r="H541" s="707"/>
      <c r="I541" s="707"/>
      <c r="J541" s="707"/>
      <c r="K541" s="709"/>
      <c r="L541" s="270"/>
      <c r="M541" s="705" t="str">
        <f t="shared" si="8"/>
        <v/>
      </c>
    </row>
    <row r="542" spans="1:13" ht="14.45" customHeight="1" x14ac:dyDescent="0.2">
      <c r="A542" s="710"/>
      <c r="B542" s="706"/>
      <c r="C542" s="707"/>
      <c r="D542" s="707"/>
      <c r="E542" s="708"/>
      <c r="F542" s="706"/>
      <c r="G542" s="707"/>
      <c r="H542" s="707"/>
      <c r="I542" s="707"/>
      <c r="J542" s="707"/>
      <c r="K542" s="709"/>
      <c r="L542" s="270"/>
      <c r="M542" s="705" t="str">
        <f t="shared" si="8"/>
        <v/>
      </c>
    </row>
    <row r="543" spans="1:13" ht="14.45" customHeight="1" x14ac:dyDescent="0.2">
      <c r="A543" s="710"/>
      <c r="B543" s="706"/>
      <c r="C543" s="707"/>
      <c r="D543" s="707"/>
      <c r="E543" s="708"/>
      <c r="F543" s="706"/>
      <c r="G543" s="707"/>
      <c r="H543" s="707"/>
      <c r="I543" s="707"/>
      <c r="J543" s="707"/>
      <c r="K543" s="709"/>
      <c r="L543" s="270"/>
      <c r="M543" s="705" t="str">
        <f t="shared" si="8"/>
        <v/>
      </c>
    </row>
    <row r="544" spans="1:13" ht="14.45" customHeight="1" x14ac:dyDescent="0.2">
      <c r="A544" s="710"/>
      <c r="B544" s="706"/>
      <c r="C544" s="707"/>
      <c r="D544" s="707"/>
      <c r="E544" s="708"/>
      <c r="F544" s="706"/>
      <c r="G544" s="707"/>
      <c r="H544" s="707"/>
      <c r="I544" s="707"/>
      <c r="J544" s="707"/>
      <c r="K544" s="709"/>
      <c r="L544" s="270"/>
      <c r="M544" s="705" t="str">
        <f t="shared" si="8"/>
        <v/>
      </c>
    </row>
    <row r="545" spans="1:13" ht="14.45" customHeight="1" x14ac:dyDescent="0.2">
      <c r="A545" s="710"/>
      <c r="B545" s="706"/>
      <c r="C545" s="707"/>
      <c r="D545" s="707"/>
      <c r="E545" s="708"/>
      <c r="F545" s="706"/>
      <c r="G545" s="707"/>
      <c r="H545" s="707"/>
      <c r="I545" s="707"/>
      <c r="J545" s="707"/>
      <c r="K545" s="709"/>
      <c r="L545" s="270"/>
      <c r="M545" s="705" t="str">
        <f t="shared" si="8"/>
        <v/>
      </c>
    </row>
    <row r="546" spans="1:13" ht="14.45" customHeight="1" x14ac:dyDescent="0.2">
      <c r="A546" s="710"/>
      <c r="B546" s="706"/>
      <c r="C546" s="707"/>
      <c r="D546" s="707"/>
      <c r="E546" s="708"/>
      <c r="F546" s="706"/>
      <c r="G546" s="707"/>
      <c r="H546" s="707"/>
      <c r="I546" s="707"/>
      <c r="J546" s="707"/>
      <c r="K546" s="709"/>
      <c r="L546" s="270"/>
      <c r="M546" s="705" t="str">
        <f t="shared" si="8"/>
        <v/>
      </c>
    </row>
    <row r="547" spans="1:13" ht="14.45" customHeight="1" x14ac:dyDescent="0.2">
      <c r="A547" s="710"/>
      <c r="B547" s="706"/>
      <c r="C547" s="707"/>
      <c r="D547" s="707"/>
      <c r="E547" s="708"/>
      <c r="F547" s="706"/>
      <c r="G547" s="707"/>
      <c r="H547" s="707"/>
      <c r="I547" s="707"/>
      <c r="J547" s="707"/>
      <c r="K547" s="709"/>
      <c r="L547" s="270"/>
      <c r="M547" s="705" t="str">
        <f t="shared" si="8"/>
        <v/>
      </c>
    </row>
    <row r="548" spans="1:13" ht="14.45" customHeight="1" x14ac:dyDescent="0.2">
      <c r="A548" s="710"/>
      <c r="B548" s="706"/>
      <c r="C548" s="707"/>
      <c r="D548" s="707"/>
      <c r="E548" s="708"/>
      <c r="F548" s="706"/>
      <c r="G548" s="707"/>
      <c r="H548" s="707"/>
      <c r="I548" s="707"/>
      <c r="J548" s="707"/>
      <c r="K548" s="709"/>
      <c r="L548" s="270"/>
      <c r="M548" s="705" t="str">
        <f t="shared" si="8"/>
        <v/>
      </c>
    </row>
    <row r="549" spans="1:13" ht="14.45" customHeight="1" x14ac:dyDescent="0.2">
      <c r="A549" s="710"/>
      <c r="B549" s="706"/>
      <c r="C549" s="707"/>
      <c r="D549" s="707"/>
      <c r="E549" s="708"/>
      <c r="F549" s="706"/>
      <c r="G549" s="707"/>
      <c r="H549" s="707"/>
      <c r="I549" s="707"/>
      <c r="J549" s="707"/>
      <c r="K549" s="709"/>
      <c r="L549" s="270"/>
      <c r="M549" s="705" t="str">
        <f t="shared" si="8"/>
        <v/>
      </c>
    </row>
    <row r="550" spans="1:13" ht="14.45" customHeight="1" x14ac:dyDescent="0.2">
      <c r="A550" s="710"/>
      <c r="B550" s="706"/>
      <c r="C550" s="707"/>
      <c r="D550" s="707"/>
      <c r="E550" s="708"/>
      <c r="F550" s="706"/>
      <c r="G550" s="707"/>
      <c r="H550" s="707"/>
      <c r="I550" s="707"/>
      <c r="J550" s="707"/>
      <c r="K550" s="709"/>
      <c r="L550" s="270"/>
      <c r="M550" s="705" t="str">
        <f t="shared" si="8"/>
        <v/>
      </c>
    </row>
    <row r="551" spans="1:13" ht="14.45" customHeight="1" x14ac:dyDescent="0.2">
      <c r="A551" s="710"/>
      <c r="B551" s="706"/>
      <c r="C551" s="707"/>
      <c r="D551" s="707"/>
      <c r="E551" s="708"/>
      <c r="F551" s="706"/>
      <c r="G551" s="707"/>
      <c r="H551" s="707"/>
      <c r="I551" s="707"/>
      <c r="J551" s="707"/>
      <c r="K551" s="709"/>
      <c r="L551" s="270"/>
      <c r="M551" s="705" t="str">
        <f t="shared" si="8"/>
        <v/>
      </c>
    </row>
    <row r="552" spans="1:13" ht="14.45" customHeight="1" x14ac:dyDescent="0.2">
      <c r="A552" s="710"/>
      <c r="B552" s="706"/>
      <c r="C552" s="707"/>
      <c r="D552" s="707"/>
      <c r="E552" s="708"/>
      <c r="F552" s="706"/>
      <c r="G552" s="707"/>
      <c r="H552" s="707"/>
      <c r="I552" s="707"/>
      <c r="J552" s="707"/>
      <c r="K552" s="709"/>
      <c r="L552" s="270"/>
      <c r="M552" s="705" t="str">
        <f t="shared" si="8"/>
        <v/>
      </c>
    </row>
    <row r="553" spans="1:13" ht="14.45" customHeight="1" x14ac:dyDescent="0.2">
      <c r="A553" s="710"/>
      <c r="B553" s="706"/>
      <c r="C553" s="707"/>
      <c r="D553" s="707"/>
      <c r="E553" s="708"/>
      <c r="F553" s="706"/>
      <c r="G553" s="707"/>
      <c r="H553" s="707"/>
      <c r="I553" s="707"/>
      <c r="J553" s="707"/>
      <c r="K553" s="709"/>
      <c r="L553" s="270"/>
      <c r="M553" s="705" t="str">
        <f t="shared" si="8"/>
        <v/>
      </c>
    </row>
    <row r="554" spans="1:13" ht="14.45" customHeight="1" x14ac:dyDescent="0.2">
      <c r="A554" s="710"/>
      <c r="B554" s="706"/>
      <c r="C554" s="707"/>
      <c r="D554" s="707"/>
      <c r="E554" s="708"/>
      <c r="F554" s="706"/>
      <c r="G554" s="707"/>
      <c r="H554" s="707"/>
      <c r="I554" s="707"/>
      <c r="J554" s="707"/>
      <c r="K554" s="709"/>
      <c r="L554" s="270"/>
      <c r="M554" s="705" t="str">
        <f t="shared" si="8"/>
        <v/>
      </c>
    </row>
    <row r="555" spans="1:13" ht="14.45" customHeight="1" x14ac:dyDescent="0.2">
      <c r="A555" s="710"/>
      <c r="B555" s="706"/>
      <c r="C555" s="707"/>
      <c r="D555" s="707"/>
      <c r="E555" s="708"/>
      <c r="F555" s="706"/>
      <c r="G555" s="707"/>
      <c r="H555" s="707"/>
      <c r="I555" s="707"/>
      <c r="J555" s="707"/>
      <c r="K555" s="709"/>
      <c r="L555" s="270"/>
      <c r="M555" s="705" t="str">
        <f t="shared" si="8"/>
        <v/>
      </c>
    </row>
    <row r="556" spans="1:13" ht="14.45" customHeight="1" x14ac:dyDescent="0.2">
      <c r="A556" s="710"/>
      <c r="B556" s="706"/>
      <c r="C556" s="707"/>
      <c r="D556" s="707"/>
      <c r="E556" s="708"/>
      <c r="F556" s="706"/>
      <c r="G556" s="707"/>
      <c r="H556" s="707"/>
      <c r="I556" s="707"/>
      <c r="J556" s="707"/>
      <c r="K556" s="709"/>
      <c r="L556" s="270"/>
      <c r="M556" s="705" t="str">
        <f t="shared" si="8"/>
        <v/>
      </c>
    </row>
    <row r="557" spans="1:13" ht="14.45" customHeight="1" x14ac:dyDescent="0.2">
      <c r="A557" s="710"/>
      <c r="B557" s="706"/>
      <c r="C557" s="707"/>
      <c r="D557" s="707"/>
      <c r="E557" s="708"/>
      <c r="F557" s="706"/>
      <c r="G557" s="707"/>
      <c r="H557" s="707"/>
      <c r="I557" s="707"/>
      <c r="J557" s="707"/>
      <c r="K557" s="709"/>
      <c r="L557" s="270"/>
      <c r="M557" s="705" t="str">
        <f t="shared" si="8"/>
        <v/>
      </c>
    </row>
    <row r="558" spans="1:13" ht="14.45" customHeight="1" x14ac:dyDescent="0.2">
      <c r="A558" s="710"/>
      <c r="B558" s="706"/>
      <c r="C558" s="707"/>
      <c r="D558" s="707"/>
      <c r="E558" s="708"/>
      <c r="F558" s="706"/>
      <c r="G558" s="707"/>
      <c r="H558" s="707"/>
      <c r="I558" s="707"/>
      <c r="J558" s="707"/>
      <c r="K558" s="709"/>
      <c r="L558" s="270"/>
      <c r="M558" s="705" t="str">
        <f t="shared" si="8"/>
        <v/>
      </c>
    </row>
    <row r="559" spans="1:13" ht="14.45" customHeight="1" x14ac:dyDescent="0.2">
      <c r="A559" s="710"/>
      <c r="B559" s="706"/>
      <c r="C559" s="707"/>
      <c r="D559" s="707"/>
      <c r="E559" s="708"/>
      <c r="F559" s="706"/>
      <c r="G559" s="707"/>
      <c r="H559" s="707"/>
      <c r="I559" s="707"/>
      <c r="J559" s="707"/>
      <c r="K559" s="709"/>
      <c r="L559" s="270"/>
      <c r="M559" s="705" t="str">
        <f t="shared" si="8"/>
        <v/>
      </c>
    </row>
    <row r="560" spans="1:13" ht="14.45" customHeight="1" x14ac:dyDescent="0.2">
      <c r="A560" s="710"/>
      <c r="B560" s="706"/>
      <c r="C560" s="707"/>
      <c r="D560" s="707"/>
      <c r="E560" s="708"/>
      <c r="F560" s="706"/>
      <c r="G560" s="707"/>
      <c r="H560" s="707"/>
      <c r="I560" s="707"/>
      <c r="J560" s="707"/>
      <c r="K560" s="709"/>
      <c r="L560" s="270"/>
      <c r="M560" s="705" t="str">
        <f t="shared" si="8"/>
        <v/>
      </c>
    </row>
    <row r="561" spans="1:13" ht="14.45" customHeight="1" x14ac:dyDescent="0.2">
      <c r="A561" s="710"/>
      <c r="B561" s="706"/>
      <c r="C561" s="707"/>
      <c r="D561" s="707"/>
      <c r="E561" s="708"/>
      <c r="F561" s="706"/>
      <c r="G561" s="707"/>
      <c r="H561" s="707"/>
      <c r="I561" s="707"/>
      <c r="J561" s="707"/>
      <c r="K561" s="709"/>
      <c r="L561" s="270"/>
      <c r="M561" s="705" t="str">
        <f t="shared" si="8"/>
        <v/>
      </c>
    </row>
    <row r="562" spans="1:13" ht="14.45" customHeight="1" x14ac:dyDescent="0.2">
      <c r="A562" s="710"/>
      <c r="B562" s="706"/>
      <c r="C562" s="707"/>
      <c r="D562" s="707"/>
      <c r="E562" s="708"/>
      <c r="F562" s="706"/>
      <c r="G562" s="707"/>
      <c r="H562" s="707"/>
      <c r="I562" s="707"/>
      <c r="J562" s="707"/>
      <c r="K562" s="709"/>
      <c r="L562" s="270"/>
      <c r="M562" s="705" t="str">
        <f t="shared" si="8"/>
        <v/>
      </c>
    </row>
    <row r="563" spans="1:13" ht="14.45" customHeight="1" x14ac:dyDescent="0.2">
      <c r="A563" s="710"/>
      <c r="B563" s="706"/>
      <c r="C563" s="707"/>
      <c r="D563" s="707"/>
      <c r="E563" s="708"/>
      <c r="F563" s="706"/>
      <c r="G563" s="707"/>
      <c r="H563" s="707"/>
      <c r="I563" s="707"/>
      <c r="J563" s="707"/>
      <c r="K563" s="709"/>
      <c r="L563" s="270"/>
      <c r="M563" s="705" t="str">
        <f t="shared" si="8"/>
        <v/>
      </c>
    </row>
    <row r="564" spans="1:13" ht="14.45" customHeight="1" x14ac:dyDescent="0.2">
      <c r="A564" s="710"/>
      <c r="B564" s="706"/>
      <c r="C564" s="707"/>
      <c r="D564" s="707"/>
      <c r="E564" s="708"/>
      <c r="F564" s="706"/>
      <c r="G564" s="707"/>
      <c r="H564" s="707"/>
      <c r="I564" s="707"/>
      <c r="J564" s="707"/>
      <c r="K564" s="709"/>
      <c r="L564" s="270"/>
      <c r="M564" s="705" t="str">
        <f t="shared" si="8"/>
        <v/>
      </c>
    </row>
    <row r="565" spans="1:13" ht="14.45" customHeight="1" x14ac:dyDescent="0.2">
      <c r="A565" s="710"/>
      <c r="B565" s="706"/>
      <c r="C565" s="707"/>
      <c r="D565" s="707"/>
      <c r="E565" s="708"/>
      <c r="F565" s="706"/>
      <c r="G565" s="707"/>
      <c r="H565" s="707"/>
      <c r="I565" s="707"/>
      <c r="J565" s="707"/>
      <c r="K565" s="709"/>
      <c r="L565" s="270"/>
      <c r="M565" s="705" t="str">
        <f t="shared" si="8"/>
        <v/>
      </c>
    </row>
    <row r="566" spans="1:13" ht="14.45" customHeight="1" x14ac:dyDescent="0.2">
      <c r="A566" s="710"/>
      <c r="B566" s="706"/>
      <c r="C566" s="707"/>
      <c r="D566" s="707"/>
      <c r="E566" s="708"/>
      <c r="F566" s="706"/>
      <c r="G566" s="707"/>
      <c r="H566" s="707"/>
      <c r="I566" s="707"/>
      <c r="J566" s="707"/>
      <c r="K566" s="709"/>
      <c r="L566" s="270"/>
      <c r="M566" s="705" t="str">
        <f t="shared" si="8"/>
        <v/>
      </c>
    </row>
    <row r="567" spans="1:13" ht="14.45" customHeight="1" x14ac:dyDescent="0.2">
      <c r="A567" s="710"/>
      <c r="B567" s="706"/>
      <c r="C567" s="707"/>
      <c r="D567" s="707"/>
      <c r="E567" s="708"/>
      <c r="F567" s="706"/>
      <c r="G567" s="707"/>
      <c r="H567" s="707"/>
      <c r="I567" s="707"/>
      <c r="J567" s="707"/>
      <c r="K567" s="709"/>
      <c r="L567" s="270"/>
      <c r="M567" s="705" t="str">
        <f t="shared" si="8"/>
        <v/>
      </c>
    </row>
    <row r="568" spans="1:13" ht="14.45" customHeight="1" x14ac:dyDescent="0.2">
      <c r="A568" s="710"/>
      <c r="B568" s="706"/>
      <c r="C568" s="707"/>
      <c r="D568" s="707"/>
      <c r="E568" s="708"/>
      <c r="F568" s="706"/>
      <c r="G568" s="707"/>
      <c r="H568" s="707"/>
      <c r="I568" s="707"/>
      <c r="J568" s="707"/>
      <c r="K568" s="709"/>
      <c r="L568" s="270"/>
      <c r="M568" s="705" t="str">
        <f t="shared" si="8"/>
        <v/>
      </c>
    </row>
    <row r="569" spans="1:13" ht="14.45" customHeight="1" x14ac:dyDescent="0.2">
      <c r="A569" s="710"/>
      <c r="B569" s="706"/>
      <c r="C569" s="707"/>
      <c r="D569" s="707"/>
      <c r="E569" s="708"/>
      <c r="F569" s="706"/>
      <c r="G569" s="707"/>
      <c r="H569" s="707"/>
      <c r="I569" s="707"/>
      <c r="J569" s="707"/>
      <c r="K569" s="709"/>
      <c r="L569" s="270"/>
      <c r="M569" s="705" t="str">
        <f t="shared" si="8"/>
        <v/>
      </c>
    </row>
    <row r="570" spans="1:13" ht="14.45" customHeight="1" x14ac:dyDescent="0.2">
      <c r="A570" s="710"/>
      <c r="B570" s="706"/>
      <c r="C570" s="707"/>
      <c r="D570" s="707"/>
      <c r="E570" s="708"/>
      <c r="F570" s="706"/>
      <c r="G570" s="707"/>
      <c r="H570" s="707"/>
      <c r="I570" s="707"/>
      <c r="J570" s="707"/>
      <c r="K570" s="709"/>
      <c r="L570" s="270"/>
      <c r="M570" s="705" t="str">
        <f t="shared" si="8"/>
        <v/>
      </c>
    </row>
    <row r="571" spans="1:13" ht="14.45" customHeight="1" x14ac:dyDescent="0.2">
      <c r="A571" s="710"/>
      <c r="B571" s="706"/>
      <c r="C571" s="707"/>
      <c r="D571" s="707"/>
      <c r="E571" s="708"/>
      <c r="F571" s="706"/>
      <c r="G571" s="707"/>
      <c r="H571" s="707"/>
      <c r="I571" s="707"/>
      <c r="J571" s="707"/>
      <c r="K571" s="709"/>
      <c r="L571" s="270"/>
      <c r="M571" s="705" t="str">
        <f t="shared" si="8"/>
        <v/>
      </c>
    </row>
    <row r="572" spans="1:13" ht="14.45" customHeight="1" x14ac:dyDescent="0.2">
      <c r="A572" s="710"/>
      <c r="B572" s="706"/>
      <c r="C572" s="707"/>
      <c r="D572" s="707"/>
      <c r="E572" s="708"/>
      <c r="F572" s="706"/>
      <c r="G572" s="707"/>
      <c r="H572" s="707"/>
      <c r="I572" s="707"/>
      <c r="J572" s="707"/>
      <c r="K572" s="709"/>
      <c r="L572" s="270"/>
      <c r="M572" s="705" t="str">
        <f t="shared" si="8"/>
        <v/>
      </c>
    </row>
    <row r="573" spans="1:13" ht="14.45" customHeight="1" x14ac:dyDescent="0.2">
      <c r="A573" s="710"/>
      <c r="B573" s="706"/>
      <c r="C573" s="707"/>
      <c r="D573" s="707"/>
      <c r="E573" s="708"/>
      <c r="F573" s="706"/>
      <c r="G573" s="707"/>
      <c r="H573" s="707"/>
      <c r="I573" s="707"/>
      <c r="J573" s="707"/>
      <c r="K573" s="709"/>
      <c r="L573" s="270"/>
      <c r="M573" s="705" t="str">
        <f t="shared" si="8"/>
        <v/>
      </c>
    </row>
    <row r="574" spans="1:13" ht="14.45" customHeight="1" x14ac:dyDescent="0.2">
      <c r="A574" s="710"/>
      <c r="B574" s="706"/>
      <c r="C574" s="707"/>
      <c r="D574" s="707"/>
      <c r="E574" s="708"/>
      <c r="F574" s="706"/>
      <c r="G574" s="707"/>
      <c r="H574" s="707"/>
      <c r="I574" s="707"/>
      <c r="J574" s="707"/>
      <c r="K574" s="709"/>
      <c r="L574" s="270"/>
      <c r="M574" s="705" t="str">
        <f t="shared" si="8"/>
        <v/>
      </c>
    </row>
    <row r="575" spans="1:13" ht="14.45" customHeight="1" x14ac:dyDescent="0.2">
      <c r="A575" s="710"/>
      <c r="B575" s="706"/>
      <c r="C575" s="707"/>
      <c r="D575" s="707"/>
      <c r="E575" s="708"/>
      <c r="F575" s="706"/>
      <c r="G575" s="707"/>
      <c r="H575" s="707"/>
      <c r="I575" s="707"/>
      <c r="J575" s="707"/>
      <c r="K575" s="709"/>
      <c r="L575" s="270"/>
      <c r="M575" s="705" t="str">
        <f t="shared" si="8"/>
        <v/>
      </c>
    </row>
    <row r="576" spans="1:13" ht="14.45" customHeight="1" x14ac:dyDescent="0.2">
      <c r="A576" s="710"/>
      <c r="B576" s="706"/>
      <c r="C576" s="707"/>
      <c r="D576" s="707"/>
      <c r="E576" s="708"/>
      <c r="F576" s="706"/>
      <c r="G576" s="707"/>
      <c r="H576" s="707"/>
      <c r="I576" s="707"/>
      <c r="J576" s="707"/>
      <c r="K576" s="709"/>
      <c r="L576" s="270"/>
      <c r="M576" s="705" t="str">
        <f t="shared" si="8"/>
        <v/>
      </c>
    </row>
    <row r="577" spans="1:13" ht="14.45" customHeight="1" x14ac:dyDescent="0.2">
      <c r="A577" s="710"/>
      <c r="B577" s="706"/>
      <c r="C577" s="707"/>
      <c r="D577" s="707"/>
      <c r="E577" s="708"/>
      <c r="F577" s="706"/>
      <c r="G577" s="707"/>
      <c r="H577" s="707"/>
      <c r="I577" s="707"/>
      <c r="J577" s="707"/>
      <c r="K577" s="709"/>
      <c r="L577" s="270"/>
      <c r="M577" s="705" t="str">
        <f t="shared" si="8"/>
        <v/>
      </c>
    </row>
    <row r="578" spans="1:13" ht="14.45" customHeight="1" x14ac:dyDescent="0.2">
      <c r="A578" s="710"/>
      <c r="B578" s="706"/>
      <c r="C578" s="707"/>
      <c r="D578" s="707"/>
      <c r="E578" s="708"/>
      <c r="F578" s="706"/>
      <c r="G578" s="707"/>
      <c r="H578" s="707"/>
      <c r="I578" s="707"/>
      <c r="J578" s="707"/>
      <c r="K578" s="709"/>
      <c r="L578" s="270"/>
      <c r="M578" s="705" t="str">
        <f t="shared" si="8"/>
        <v/>
      </c>
    </row>
    <row r="579" spans="1:13" ht="14.45" customHeight="1" x14ac:dyDescent="0.2">
      <c r="A579" s="710"/>
      <c r="B579" s="706"/>
      <c r="C579" s="707"/>
      <c r="D579" s="707"/>
      <c r="E579" s="708"/>
      <c r="F579" s="706"/>
      <c r="G579" s="707"/>
      <c r="H579" s="707"/>
      <c r="I579" s="707"/>
      <c r="J579" s="707"/>
      <c r="K579" s="709"/>
      <c r="L579" s="270"/>
      <c r="M579" s="705" t="str">
        <f t="shared" si="8"/>
        <v/>
      </c>
    </row>
    <row r="580" spans="1:13" ht="14.45" customHeight="1" x14ac:dyDescent="0.2">
      <c r="A580" s="710"/>
      <c r="B580" s="706"/>
      <c r="C580" s="707"/>
      <c r="D580" s="707"/>
      <c r="E580" s="708"/>
      <c r="F580" s="706"/>
      <c r="G580" s="707"/>
      <c r="H580" s="707"/>
      <c r="I580" s="707"/>
      <c r="J580" s="707"/>
      <c r="K580" s="709"/>
      <c r="L580" s="270"/>
      <c r="M580" s="705" t="str">
        <f t="shared" si="8"/>
        <v/>
      </c>
    </row>
    <row r="581" spans="1:13" ht="14.45" customHeight="1" x14ac:dyDescent="0.2">
      <c r="A581" s="710"/>
      <c r="B581" s="706"/>
      <c r="C581" s="707"/>
      <c r="D581" s="707"/>
      <c r="E581" s="708"/>
      <c r="F581" s="706"/>
      <c r="G581" s="707"/>
      <c r="H581" s="707"/>
      <c r="I581" s="707"/>
      <c r="J581" s="707"/>
      <c r="K581" s="709"/>
      <c r="L581" s="270"/>
      <c r="M581" s="705" t="str">
        <f t="shared" si="8"/>
        <v/>
      </c>
    </row>
    <row r="582" spans="1:13" ht="14.45" customHeight="1" x14ac:dyDescent="0.2">
      <c r="A582" s="710"/>
      <c r="B582" s="706"/>
      <c r="C582" s="707"/>
      <c r="D582" s="707"/>
      <c r="E582" s="708"/>
      <c r="F582" s="706"/>
      <c r="G582" s="707"/>
      <c r="H582" s="707"/>
      <c r="I582" s="707"/>
      <c r="J582" s="707"/>
      <c r="K582" s="709"/>
      <c r="L582" s="270"/>
      <c r="M582" s="705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710"/>
      <c r="B583" s="706"/>
      <c r="C583" s="707"/>
      <c r="D583" s="707"/>
      <c r="E583" s="708"/>
      <c r="F583" s="706"/>
      <c r="G583" s="707"/>
      <c r="H583" s="707"/>
      <c r="I583" s="707"/>
      <c r="J583" s="707"/>
      <c r="K583" s="709"/>
      <c r="L583" s="270"/>
      <c r="M583" s="705" t="str">
        <f t="shared" si="9"/>
        <v/>
      </c>
    </row>
    <row r="584" spans="1:13" ht="14.45" customHeight="1" x14ac:dyDescent="0.2">
      <c r="A584" s="710"/>
      <c r="B584" s="706"/>
      <c r="C584" s="707"/>
      <c r="D584" s="707"/>
      <c r="E584" s="708"/>
      <c r="F584" s="706"/>
      <c r="G584" s="707"/>
      <c r="H584" s="707"/>
      <c r="I584" s="707"/>
      <c r="J584" s="707"/>
      <c r="K584" s="709"/>
      <c r="L584" s="270"/>
      <c r="M584" s="705" t="str">
        <f t="shared" si="9"/>
        <v/>
      </c>
    </row>
    <row r="585" spans="1:13" ht="14.45" customHeight="1" x14ac:dyDescent="0.2">
      <c r="A585" s="710"/>
      <c r="B585" s="706"/>
      <c r="C585" s="707"/>
      <c r="D585" s="707"/>
      <c r="E585" s="708"/>
      <c r="F585" s="706"/>
      <c r="G585" s="707"/>
      <c r="H585" s="707"/>
      <c r="I585" s="707"/>
      <c r="J585" s="707"/>
      <c r="K585" s="709"/>
      <c r="L585" s="270"/>
      <c r="M585" s="705" t="str">
        <f t="shared" si="9"/>
        <v/>
      </c>
    </row>
    <row r="586" spans="1:13" ht="14.45" customHeight="1" x14ac:dyDescent="0.2">
      <c r="A586" s="710"/>
      <c r="B586" s="706"/>
      <c r="C586" s="707"/>
      <c r="D586" s="707"/>
      <c r="E586" s="708"/>
      <c r="F586" s="706"/>
      <c r="G586" s="707"/>
      <c r="H586" s="707"/>
      <c r="I586" s="707"/>
      <c r="J586" s="707"/>
      <c r="K586" s="709"/>
      <c r="L586" s="270"/>
      <c r="M586" s="705" t="str">
        <f t="shared" si="9"/>
        <v/>
      </c>
    </row>
    <row r="587" spans="1:13" ht="14.45" customHeight="1" x14ac:dyDescent="0.2">
      <c r="A587" s="710"/>
      <c r="B587" s="706"/>
      <c r="C587" s="707"/>
      <c r="D587" s="707"/>
      <c r="E587" s="708"/>
      <c r="F587" s="706"/>
      <c r="G587" s="707"/>
      <c r="H587" s="707"/>
      <c r="I587" s="707"/>
      <c r="J587" s="707"/>
      <c r="K587" s="709"/>
      <c r="L587" s="270"/>
      <c r="M587" s="705" t="str">
        <f t="shared" si="9"/>
        <v/>
      </c>
    </row>
    <row r="588" spans="1:13" ht="14.45" customHeight="1" x14ac:dyDescent="0.2">
      <c r="A588" s="710"/>
      <c r="B588" s="706"/>
      <c r="C588" s="707"/>
      <c r="D588" s="707"/>
      <c r="E588" s="708"/>
      <c r="F588" s="706"/>
      <c r="G588" s="707"/>
      <c r="H588" s="707"/>
      <c r="I588" s="707"/>
      <c r="J588" s="707"/>
      <c r="K588" s="709"/>
      <c r="L588" s="270"/>
      <c r="M588" s="705" t="str">
        <f t="shared" si="9"/>
        <v/>
      </c>
    </row>
    <row r="589" spans="1:13" ht="14.45" customHeight="1" x14ac:dyDescent="0.2">
      <c r="A589" s="710"/>
      <c r="B589" s="706"/>
      <c r="C589" s="707"/>
      <c r="D589" s="707"/>
      <c r="E589" s="708"/>
      <c r="F589" s="706"/>
      <c r="G589" s="707"/>
      <c r="H589" s="707"/>
      <c r="I589" s="707"/>
      <c r="J589" s="707"/>
      <c r="K589" s="709"/>
      <c r="L589" s="270"/>
      <c r="M589" s="705" t="str">
        <f t="shared" si="9"/>
        <v/>
      </c>
    </row>
    <row r="590" spans="1:13" ht="14.45" customHeight="1" x14ac:dyDescent="0.2">
      <c r="A590" s="710"/>
      <c r="B590" s="706"/>
      <c r="C590" s="707"/>
      <c r="D590" s="707"/>
      <c r="E590" s="708"/>
      <c r="F590" s="706"/>
      <c r="G590" s="707"/>
      <c r="H590" s="707"/>
      <c r="I590" s="707"/>
      <c r="J590" s="707"/>
      <c r="K590" s="709"/>
      <c r="L590" s="270"/>
      <c r="M590" s="705" t="str">
        <f t="shared" si="9"/>
        <v/>
      </c>
    </row>
    <row r="591" spans="1:13" ht="14.45" customHeight="1" x14ac:dyDescent="0.2">
      <c r="A591" s="710"/>
      <c r="B591" s="706"/>
      <c r="C591" s="707"/>
      <c r="D591" s="707"/>
      <c r="E591" s="708"/>
      <c r="F591" s="706"/>
      <c r="G591" s="707"/>
      <c r="H591" s="707"/>
      <c r="I591" s="707"/>
      <c r="J591" s="707"/>
      <c r="K591" s="709"/>
      <c r="L591" s="270"/>
      <c r="M591" s="705" t="str">
        <f t="shared" si="9"/>
        <v/>
      </c>
    </row>
    <row r="592" spans="1:13" ht="14.45" customHeight="1" x14ac:dyDescent="0.2">
      <c r="A592" s="710"/>
      <c r="B592" s="706"/>
      <c r="C592" s="707"/>
      <c r="D592" s="707"/>
      <c r="E592" s="708"/>
      <c r="F592" s="706"/>
      <c r="G592" s="707"/>
      <c r="H592" s="707"/>
      <c r="I592" s="707"/>
      <c r="J592" s="707"/>
      <c r="K592" s="709"/>
      <c r="L592" s="270"/>
      <c r="M592" s="705" t="str">
        <f t="shared" si="9"/>
        <v/>
      </c>
    </row>
    <row r="593" spans="1:13" ht="14.45" customHeight="1" x14ac:dyDescent="0.2">
      <c r="A593" s="710"/>
      <c r="B593" s="706"/>
      <c r="C593" s="707"/>
      <c r="D593" s="707"/>
      <c r="E593" s="708"/>
      <c r="F593" s="706"/>
      <c r="G593" s="707"/>
      <c r="H593" s="707"/>
      <c r="I593" s="707"/>
      <c r="J593" s="707"/>
      <c r="K593" s="709"/>
      <c r="L593" s="270"/>
      <c r="M593" s="705" t="str">
        <f t="shared" si="9"/>
        <v/>
      </c>
    </row>
    <row r="594" spans="1:13" ht="14.45" customHeight="1" x14ac:dyDescent="0.2">
      <c r="A594" s="710"/>
      <c r="B594" s="706"/>
      <c r="C594" s="707"/>
      <c r="D594" s="707"/>
      <c r="E594" s="708"/>
      <c r="F594" s="706"/>
      <c r="G594" s="707"/>
      <c r="H594" s="707"/>
      <c r="I594" s="707"/>
      <c r="J594" s="707"/>
      <c r="K594" s="709"/>
      <c r="L594" s="270"/>
      <c r="M594" s="705" t="str">
        <f t="shared" si="9"/>
        <v/>
      </c>
    </row>
    <row r="595" spans="1:13" ht="14.45" customHeight="1" x14ac:dyDescent="0.2">
      <c r="A595" s="710"/>
      <c r="B595" s="706"/>
      <c r="C595" s="707"/>
      <c r="D595" s="707"/>
      <c r="E595" s="708"/>
      <c r="F595" s="706"/>
      <c r="G595" s="707"/>
      <c r="H595" s="707"/>
      <c r="I595" s="707"/>
      <c r="J595" s="707"/>
      <c r="K595" s="709"/>
      <c r="L595" s="270"/>
      <c r="M595" s="705" t="str">
        <f t="shared" si="9"/>
        <v/>
      </c>
    </row>
    <row r="596" spans="1:13" ht="14.45" customHeight="1" x14ac:dyDescent="0.2">
      <c r="A596" s="710"/>
      <c r="B596" s="706"/>
      <c r="C596" s="707"/>
      <c r="D596" s="707"/>
      <c r="E596" s="708"/>
      <c r="F596" s="706"/>
      <c r="G596" s="707"/>
      <c r="H596" s="707"/>
      <c r="I596" s="707"/>
      <c r="J596" s="707"/>
      <c r="K596" s="709"/>
      <c r="L596" s="270"/>
      <c r="M596" s="705" t="str">
        <f t="shared" si="9"/>
        <v/>
      </c>
    </row>
    <row r="597" spans="1:13" ht="14.45" customHeight="1" x14ac:dyDescent="0.2">
      <c r="A597" s="710"/>
      <c r="B597" s="706"/>
      <c r="C597" s="707"/>
      <c r="D597" s="707"/>
      <c r="E597" s="708"/>
      <c r="F597" s="706"/>
      <c r="G597" s="707"/>
      <c r="H597" s="707"/>
      <c r="I597" s="707"/>
      <c r="J597" s="707"/>
      <c r="K597" s="709"/>
      <c r="L597" s="270"/>
      <c r="M597" s="705" t="str">
        <f t="shared" si="9"/>
        <v/>
      </c>
    </row>
    <row r="598" spans="1:13" ht="14.45" customHeight="1" x14ac:dyDescent="0.2">
      <c r="A598" s="710"/>
      <c r="B598" s="706"/>
      <c r="C598" s="707"/>
      <c r="D598" s="707"/>
      <c r="E598" s="708"/>
      <c r="F598" s="706"/>
      <c r="G598" s="707"/>
      <c r="H598" s="707"/>
      <c r="I598" s="707"/>
      <c r="J598" s="707"/>
      <c r="K598" s="709"/>
      <c r="L598" s="270"/>
      <c r="M598" s="705" t="str">
        <f t="shared" si="9"/>
        <v/>
      </c>
    </row>
    <row r="599" spans="1:13" ht="14.45" customHeight="1" x14ac:dyDescent="0.2">
      <c r="A599" s="710"/>
      <c r="B599" s="706"/>
      <c r="C599" s="707"/>
      <c r="D599" s="707"/>
      <c r="E599" s="708"/>
      <c r="F599" s="706"/>
      <c r="G599" s="707"/>
      <c r="H599" s="707"/>
      <c r="I599" s="707"/>
      <c r="J599" s="707"/>
      <c r="K599" s="709"/>
      <c r="L599" s="270"/>
      <c r="M599" s="705" t="str">
        <f t="shared" si="9"/>
        <v/>
      </c>
    </row>
    <row r="600" spans="1:13" ht="14.45" customHeight="1" x14ac:dyDescent="0.2">
      <c r="A600" s="710"/>
      <c r="B600" s="706"/>
      <c r="C600" s="707"/>
      <c r="D600" s="707"/>
      <c r="E600" s="708"/>
      <c r="F600" s="706"/>
      <c r="G600" s="707"/>
      <c r="H600" s="707"/>
      <c r="I600" s="707"/>
      <c r="J600" s="707"/>
      <c r="K600" s="709"/>
      <c r="L600" s="270"/>
      <c r="M600" s="705" t="str">
        <f t="shared" si="9"/>
        <v/>
      </c>
    </row>
    <row r="601" spans="1:13" ht="14.45" customHeight="1" x14ac:dyDescent="0.2">
      <c r="A601" s="710"/>
      <c r="B601" s="706"/>
      <c r="C601" s="707"/>
      <c r="D601" s="707"/>
      <c r="E601" s="708"/>
      <c r="F601" s="706"/>
      <c r="G601" s="707"/>
      <c r="H601" s="707"/>
      <c r="I601" s="707"/>
      <c r="J601" s="707"/>
      <c r="K601" s="709"/>
      <c r="L601" s="270"/>
      <c r="M601" s="705" t="str">
        <f t="shared" si="9"/>
        <v/>
      </c>
    </row>
    <row r="602" spans="1:13" ht="14.45" customHeight="1" x14ac:dyDescent="0.2">
      <c r="A602" s="710"/>
      <c r="B602" s="706"/>
      <c r="C602" s="707"/>
      <c r="D602" s="707"/>
      <c r="E602" s="708"/>
      <c r="F602" s="706"/>
      <c r="G602" s="707"/>
      <c r="H602" s="707"/>
      <c r="I602" s="707"/>
      <c r="J602" s="707"/>
      <c r="K602" s="709"/>
      <c r="L602" s="270"/>
      <c r="M602" s="705" t="str">
        <f t="shared" si="9"/>
        <v/>
      </c>
    </row>
    <row r="603" spans="1:13" ht="14.45" customHeight="1" x14ac:dyDescent="0.2">
      <c r="A603" s="710"/>
      <c r="B603" s="706"/>
      <c r="C603" s="707"/>
      <c r="D603" s="707"/>
      <c r="E603" s="708"/>
      <c r="F603" s="706"/>
      <c r="G603" s="707"/>
      <c r="H603" s="707"/>
      <c r="I603" s="707"/>
      <c r="J603" s="707"/>
      <c r="K603" s="709"/>
      <c r="L603" s="270"/>
      <c r="M603" s="705" t="str">
        <f t="shared" si="9"/>
        <v/>
      </c>
    </row>
    <row r="604" spans="1:13" ht="14.45" customHeight="1" x14ac:dyDescent="0.2">
      <c r="A604" s="710"/>
      <c r="B604" s="706"/>
      <c r="C604" s="707"/>
      <c r="D604" s="707"/>
      <c r="E604" s="708"/>
      <c r="F604" s="706"/>
      <c r="G604" s="707"/>
      <c r="H604" s="707"/>
      <c r="I604" s="707"/>
      <c r="J604" s="707"/>
      <c r="K604" s="709"/>
      <c r="L604" s="270"/>
      <c r="M604" s="705" t="str">
        <f t="shared" si="9"/>
        <v/>
      </c>
    </row>
    <row r="605" spans="1:13" ht="14.45" customHeight="1" x14ac:dyDescent="0.2">
      <c r="A605" s="710"/>
      <c r="B605" s="706"/>
      <c r="C605" s="707"/>
      <c r="D605" s="707"/>
      <c r="E605" s="708"/>
      <c r="F605" s="706"/>
      <c r="G605" s="707"/>
      <c r="H605" s="707"/>
      <c r="I605" s="707"/>
      <c r="J605" s="707"/>
      <c r="K605" s="709"/>
      <c r="L605" s="270"/>
      <c r="M605" s="705" t="str">
        <f t="shared" si="9"/>
        <v/>
      </c>
    </row>
    <row r="606" spans="1:13" ht="14.45" customHeight="1" x14ac:dyDescent="0.2">
      <c r="A606" s="710"/>
      <c r="B606" s="706"/>
      <c r="C606" s="707"/>
      <c r="D606" s="707"/>
      <c r="E606" s="708"/>
      <c r="F606" s="706"/>
      <c r="G606" s="707"/>
      <c r="H606" s="707"/>
      <c r="I606" s="707"/>
      <c r="J606" s="707"/>
      <c r="K606" s="709"/>
      <c r="L606" s="270"/>
      <c r="M606" s="705" t="str">
        <f t="shared" si="9"/>
        <v/>
      </c>
    </row>
    <row r="607" spans="1:13" ht="14.45" customHeight="1" x14ac:dyDescent="0.2">
      <c r="A607" s="710"/>
      <c r="B607" s="706"/>
      <c r="C607" s="707"/>
      <c r="D607" s="707"/>
      <c r="E607" s="708"/>
      <c r="F607" s="706"/>
      <c r="G607" s="707"/>
      <c r="H607" s="707"/>
      <c r="I607" s="707"/>
      <c r="J607" s="707"/>
      <c r="K607" s="709"/>
      <c r="L607" s="270"/>
      <c r="M607" s="705" t="str">
        <f t="shared" si="9"/>
        <v/>
      </c>
    </row>
    <row r="608" spans="1:13" ht="14.45" customHeight="1" x14ac:dyDescent="0.2">
      <c r="A608" s="710"/>
      <c r="B608" s="706"/>
      <c r="C608" s="707"/>
      <c r="D608" s="707"/>
      <c r="E608" s="708"/>
      <c r="F608" s="706"/>
      <c r="G608" s="707"/>
      <c r="H608" s="707"/>
      <c r="I608" s="707"/>
      <c r="J608" s="707"/>
      <c r="K608" s="709"/>
      <c r="L608" s="270"/>
      <c r="M608" s="705" t="str">
        <f t="shared" si="9"/>
        <v/>
      </c>
    </row>
    <row r="609" spans="1:13" ht="14.45" customHeight="1" x14ac:dyDescent="0.2">
      <c r="A609" s="710"/>
      <c r="B609" s="706"/>
      <c r="C609" s="707"/>
      <c r="D609" s="707"/>
      <c r="E609" s="708"/>
      <c r="F609" s="706"/>
      <c r="G609" s="707"/>
      <c r="H609" s="707"/>
      <c r="I609" s="707"/>
      <c r="J609" s="707"/>
      <c r="K609" s="709"/>
      <c r="L609" s="270"/>
      <c r="M609" s="705" t="str">
        <f t="shared" si="9"/>
        <v/>
      </c>
    </row>
    <row r="610" spans="1:13" ht="14.45" customHeight="1" x14ac:dyDescent="0.2">
      <c r="A610" s="710"/>
      <c r="B610" s="706"/>
      <c r="C610" s="707"/>
      <c r="D610" s="707"/>
      <c r="E610" s="708"/>
      <c r="F610" s="706"/>
      <c r="G610" s="707"/>
      <c r="H610" s="707"/>
      <c r="I610" s="707"/>
      <c r="J610" s="707"/>
      <c r="K610" s="709"/>
      <c r="L610" s="270"/>
      <c r="M610" s="705" t="str">
        <f t="shared" si="9"/>
        <v/>
      </c>
    </row>
    <row r="611" spans="1:13" ht="14.45" customHeight="1" x14ac:dyDescent="0.2">
      <c r="A611" s="710"/>
      <c r="B611" s="706"/>
      <c r="C611" s="707"/>
      <c r="D611" s="707"/>
      <c r="E611" s="708"/>
      <c r="F611" s="706"/>
      <c r="G611" s="707"/>
      <c r="H611" s="707"/>
      <c r="I611" s="707"/>
      <c r="J611" s="707"/>
      <c r="K611" s="709"/>
      <c r="L611" s="270"/>
      <c r="M611" s="705" t="str">
        <f t="shared" si="9"/>
        <v/>
      </c>
    </row>
    <row r="612" spans="1:13" ht="14.45" customHeight="1" x14ac:dyDescent="0.2">
      <c r="A612" s="710"/>
      <c r="B612" s="706"/>
      <c r="C612" s="707"/>
      <c r="D612" s="707"/>
      <c r="E612" s="708"/>
      <c r="F612" s="706"/>
      <c r="G612" s="707"/>
      <c r="H612" s="707"/>
      <c r="I612" s="707"/>
      <c r="J612" s="707"/>
      <c r="K612" s="709"/>
      <c r="L612" s="270"/>
      <c r="M612" s="705" t="str">
        <f t="shared" si="9"/>
        <v/>
      </c>
    </row>
    <row r="613" spans="1:13" ht="14.45" customHeight="1" x14ac:dyDescent="0.2">
      <c r="A613" s="710"/>
      <c r="B613" s="706"/>
      <c r="C613" s="707"/>
      <c r="D613" s="707"/>
      <c r="E613" s="708"/>
      <c r="F613" s="706"/>
      <c r="G613" s="707"/>
      <c r="H613" s="707"/>
      <c r="I613" s="707"/>
      <c r="J613" s="707"/>
      <c r="K613" s="709"/>
      <c r="L613" s="270"/>
      <c r="M613" s="705" t="str">
        <f t="shared" si="9"/>
        <v/>
      </c>
    </row>
    <row r="614" spans="1:13" ht="14.45" customHeight="1" x14ac:dyDescent="0.2">
      <c r="A614" s="710"/>
      <c r="B614" s="706"/>
      <c r="C614" s="707"/>
      <c r="D614" s="707"/>
      <c r="E614" s="708"/>
      <c r="F614" s="706"/>
      <c r="G614" s="707"/>
      <c r="H614" s="707"/>
      <c r="I614" s="707"/>
      <c r="J614" s="707"/>
      <c r="K614" s="709"/>
      <c r="L614" s="270"/>
      <c r="M614" s="705" t="str">
        <f t="shared" si="9"/>
        <v/>
      </c>
    </row>
    <row r="615" spans="1:13" ht="14.45" customHeight="1" x14ac:dyDescent="0.2">
      <c r="A615" s="710"/>
      <c r="B615" s="706"/>
      <c r="C615" s="707"/>
      <c r="D615" s="707"/>
      <c r="E615" s="708"/>
      <c r="F615" s="706"/>
      <c r="G615" s="707"/>
      <c r="H615" s="707"/>
      <c r="I615" s="707"/>
      <c r="J615" s="707"/>
      <c r="K615" s="709"/>
      <c r="L615" s="270"/>
      <c r="M615" s="705" t="str">
        <f t="shared" si="9"/>
        <v/>
      </c>
    </row>
    <row r="616" spans="1:13" ht="14.45" customHeight="1" x14ac:dyDescent="0.2">
      <c r="A616" s="710"/>
      <c r="B616" s="706"/>
      <c r="C616" s="707"/>
      <c r="D616" s="707"/>
      <c r="E616" s="708"/>
      <c r="F616" s="706"/>
      <c r="G616" s="707"/>
      <c r="H616" s="707"/>
      <c r="I616" s="707"/>
      <c r="J616" s="707"/>
      <c r="K616" s="709"/>
      <c r="L616" s="270"/>
      <c r="M616" s="705" t="str">
        <f t="shared" si="9"/>
        <v/>
      </c>
    </row>
    <row r="617" spans="1:13" ht="14.45" customHeight="1" x14ac:dyDescent="0.2">
      <c r="A617" s="710"/>
      <c r="B617" s="706"/>
      <c r="C617" s="707"/>
      <c r="D617" s="707"/>
      <c r="E617" s="708"/>
      <c r="F617" s="706"/>
      <c r="G617" s="707"/>
      <c r="H617" s="707"/>
      <c r="I617" s="707"/>
      <c r="J617" s="707"/>
      <c r="K617" s="709"/>
      <c r="L617" s="270"/>
      <c r="M617" s="705" t="str">
        <f t="shared" si="9"/>
        <v/>
      </c>
    </row>
    <row r="618" spans="1:13" ht="14.45" customHeight="1" x14ac:dyDescent="0.2">
      <c r="A618" s="710"/>
      <c r="B618" s="706"/>
      <c r="C618" s="707"/>
      <c r="D618" s="707"/>
      <c r="E618" s="708"/>
      <c r="F618" s="706"/>
      <c r="G618" s="707"/>
      <c r="H618" s="707"/>
      <c r="I618" s="707"/>
      <c r="J618" s="707"/>
      <c r="K618" s="709"/>
      <c r="L618" s="270"/>
      <c r="M618" s="705" t="str">
        <f t="shared" si="9"/>
        <v/>
      </c>
    </row>
    <row r="619" spans="1:13" ht="14.45" customHeight="1" x14ac:dyDescent="0.2">
      <c r="A619" s="710"/>
      <c r="B619" s="706"/>
      <c r="C619" s="707"/>
      <c r="D619" s="707"/>
      <c r="E619" s="708"/>
      <c r="F619" s="706"/>
      <c r="G619" s="707"/>
      <c r="H619" s="707"/>
      <c r="I619" s="707"/>
      <c r="J619" s="707"/>
      <c r="K619" s="709"/>
      <c r="L619" s="270"/>
      <c r="M619" s="705" t="str">
        <f t="shared" si="9"/>
        <v/>
      </c>
    </row>
    <row r="620" spans="1:13" ht="14.45" customHeight="1" x14ac:dyDescent="0.2">
      <c r="A620" s="710"/>
      <c r="B620" s="706"/>
      <c r="C620" s="707"/>
      <c r="D620" s="707"/>
      <c r="E620" s="708"/>
      <c r="F620" s="706"/>
      <c r="G620" s="707"/>
      <c r="H620" s="707"/>
      <c r="I620" s="707"/>
      <c r="J620" s="707"/>
      <c r="K620" s="709"/>
      <c r="L620" s="270"/>
      <c r="M620" s="705" t="str">
        <f t="shared" si="9"/>
        <v/>
      </c>
    </row>
    <row r="621" spans="1:13" ht="14.45" customHeight="1" x14ac:dyDescent="0.2">
      <c r="A621" s="710"/>
      <c r="B621" s="706"/>
      <c r="C621" s="707"/>
      <c r="D621" s="707"/>
      <c r="E621" s="708"/>
      <c r="F621" s="706"/>
      <c r="G621" s="707"/>
      <c r="H621" s="707"/>
      <c r="I621" s="707"/>
      <c r="J621" s="707"/>
      <c r="K621" s="709"/>
      <c r="L621" s="270"/>
      <c r="M621" s="705" t="str">
        <f t="shared" si="9"/>
        <v/>
      </c>
    </row>
    <row r="622" spans="1:13" ht="14.45" customHeight="1" x14ac:dyDescent="0.2">
      <c r="A622" s="710"/>
      <c r="B622" s="706"/>
      <c r="C622" s="707"/>
      <c r="D622" s="707"/>
      <c r="E622" s="708"/>
      <c r="F622" s="706"/>
      <c r="G622" s="707"/>
      <c r="H622" s="707"/>
      <c r="I622" s="707"/>
      <c r="J622" s="707"/>
      <c r="K622" s="709"/>
      <c r="L622" s="270"/>
      <c r="M622" s="705" t="str">
        <f t="shared" si="9"/>
        <v/>
      </c>
    </row>
    <row r="623" spans="1:13" ht="14.45" customHeight="1" x14ac:dyDescent="0.2">
      <c r="A623" s="710"/>
      <c r="B623" s="706"/>
      <c r="C623" s="707"/>
      <c r="D623" s="707"/>
      <c r="E623" s="708"/>
      <c r="F623" s="706"/>
      <c r="G623" s="707"/>
      <c r="H623" s="707"/>
      <c r="I623" s="707"/>
      <c r="J623" s="707"/>
      <c r="K623" s="709"/>
      <c r="L623" s="270"/>
      <c r="M623" s="705" t="str">
        <f t="shared" si="9"/>
        <v/>
      </c>
    </row>
    <row r="624" spans="1:13" ht="14.45" customHeight="1" x14ac:dyDescent="0.2">
      <c r="A624" s="710"/>
      <c r="B624" s="706"/>
      <c r="C624" s="707"/>
      <c r="D624" s="707"/>
      <c r="E624" s="708"/>
      <c r="F624" s="706"/>
      <c r="G624" s="707"/>
      <c r="H624" s="707"/>
      <c r="I624" s="707"/>
      <c r="J624" s="707"/>
      <c r="K624" s="709"/>
      <c r="L624" s="270"/>
      <c r="M624" s="705" t="str">
        <f t="shared" si="9"/>
        <v/>
      </c>
    </row>
    <row r="625" spans="1:13" ht="14.45" customHeight="1" x14ac:dyDescent="0.2">
      <c r="A625" s="710"/>
      <c r="B625" s="706"/>
      <c r="C625" s="707"/>
      <c r="D625" s="707"/>
      <c r="E625" s="708"/>
      <c r="F625" s="706"/>
      <c r="G625" s="707"/>
      <c r="H625" s="707"/>
      <c r="I625" s="707"/>
      <c r="J625" s="707"/>
      <c r="K625" s="709"/>
      <c r="L625" s="270"/>
      <c r="M625" s="705" t="str">
        <f t="shared" si="9"/>
        <v/>
      </c>
    </row>
    <row r="626" spans="1:13" ht="14.45" customHeight="1" x14ac:dyDescent="0.2">
      <c r="A626" s="710"/>
      <c r="B626" s="706"/>
      <c r="C626" s="707"/>
      <c r="D626" s="707"/>
      <c r="E626" s="708"/>
      <c r="F626" s="706"/>
      <c r="G626" s="707"/>
      <c r="H626" s="707"/>
      <c r="I626" s="707"/>
      <c r="J626" s="707"/>
      <c r="K626" s="709"/>
      <c r="L626" s="270"/>
      <c r="M626" s="705" t="str">
        <f t="shared" si="9"/>
        <v/>
      </c>
    </row>
    <row r="627" spans="1:13" ht="14.45" customHeight="1" x14ac:dyDescent="0.2">
      <c r="A627" s="710"/>
      <c r="B627" s="706"/>
      <c r="C627" s="707"/>
      <c r="D627" s="707"/>
      <c r="E627" s="708"/>
      <c r="F627" s="706"/>
      <c r="G627" s="707"/>
      <c r="H627" s="707"/>
      <c r="I627" s="707"/>
      <c r="J627" s="707"/>
      <c r="K627" s="709"/>
      <c r="L627" s="270"/>
      <c r="M627" s="705" t="str">
        <f t="shared" si="9"/>
        <v/>
      </c>
    </row>
    <row r="628" spans="1:13" ht="14.45" customHeight="1" x14ac:dyDescent="0.2">
      <c r="A628" s="710"/>
      <c r="B628" s="706"/>
      <c r="C628" s="707"/>
      <c r="D628" s="707"/>
      <c r="E628" s="708"/>
      <c r="F628" s="706"/>
      <c r="G628" s="707"/>
      <c r="H628" s="707"/>
      <c r="I628" s="707"/>
      <c r="J628" s="707"/>
      <c r="K628" s="709"/>
      <c r="L628" s="270"/>
      <c r="M628" s="705" t="str">
        <f t="shared" si="9"/>
        <v/>
      </c>
    </row>
    <row r="629" spans="1:13" ht="14.45" customHeight="1" x14ac:dyDescent="0.2">
      <c r="A629" s="710"/>
      <c r="B629" s="706"/>
      <c r="C629" s="707"/>
      <c r="D629" s="707"/>
      <c r="E629" s="708"/>
      <c r="F629" s="706"/>
      <c r="G629" s="707"/>
      <c r="H629" s="707"/>
      <c r="I629" s="707"/>
      <c r="J629" s="707"/>
      <c r="K629" s="709"/>
      <c r="L629" s="270"/>
      <c r="M629" s="705" t="str">
        <f t="shared" si="9"/>
        <v/>
      </c>
    </row>
    <row r="630" spans="1:13" ht="14.45" customHeight="1" x14ac:dyDescent="0.2">
      <c r="A630" s="710"/>
      <c r="B630" s="706"/>
      <c r="C630" s="707"/>
      <c r="D630" s="707"/>
      <c r="E630" s="708"/>
      <c r="F630" s="706"/>
      <c r="G630" s="707"/>
      <c r="H630" s="707"/>
      <c r="I630" s="707"/>
      <c r="J630" s="707"/>
      <c r="K630" s="709"/>
      <c r="L630" s="270"/>
      <c r="M630" s="705" t="str">
        <f t="shared" si="9"/>
        <v/>
      </c>
    </row>
    <row r="631" spans="1:13" ht="14.45" customHeight="1" x14ac:dyDescent="0.2">
      <c r="A631" s="710"/>
      <c r="B631" s="706"/>
      <c r="C631" s="707"/>
      <c r="D631" s="707"/>
      <c r="E631" s="708"/>
      <c r="F631" s="706"/>
      <c r="G631" s="707"/>
      <c r="H631" s="707"/>
      <c r="I631" s="707"/>
      <c r="J631" s="707"/>
      <c r="K631" s="709"/>
      <c r="L631" s="270"/>
      <c r="M631" s="705" t="str">
        <f t="shared" si="9"/>
        <v/>
      </c>
    </row>
    <row r="632" spans="1:13" ht="14.45" customHeight="1" x14ac:dyDescent="0.2">
      <c r="A632" s="710"/>
      <c r="B632" s="706"/>
      <c r="C632" s="707"/>
      <c r="D632" s="707"/>
      <c r="E632" s="708"/>
      <c r="F632" s="706"/>
      <c r="G632" s="707"/>
      <c r="H632" s="707"/>
      <c r="I632" s="707"/>
      <c r="J632" s="707"/>
      <c r="K632" s="709"/>
      <c r="L632" s="270"/>
      <c r="M632" s="705" t="str">
        <f t="shared" si="9"/>
        <v/>
      </c>
    </row>
    <row r="633" spans="1:13" ht="14.45" customHeight="1" x14ac:dyDescent="0.2">
      <c r="A633" s="710"/>
      <c r="B633" s="706"/>
      <c r="C633" s="707"/>
      <c r="D633" s="707"/>
      <c r="E633" s="708"/>
      <c r="F633" s="706"/>
      <c r="G633" s="707"/>
      <c r="H633" s="707"/>
      <c r="I633" s="707"/>
      <c r="J633" s="707"/>
      <c r="K633" s="709"/>
      <c r="L633" s="270"/>
      <c r="M633" s="705" t="str">
        <f t="shared" si="9"/>
        <v/>
      </c>
    </row>
    <row r="634" spans="1:13" ht="14.45" customHeight="1" x14ac:dyDescent="0.2">
      <c r="A634" s="710"/>
      <c r="B634" s="706"/>
      <c r="C634" s="707"/>
      <c r="D634" s="707"/>
      <c r="E634" s="708"/>
      <c r="F634" s="706"/>
      <c r="G634" s="707"/>
      <c r="H634" s="707"/>
      <c r="I634" s="707"/>
      <c r="J634" s="707"/>
      <c r="K634" s="709"/>
      <c r="L634" s="270"/>
      <c r="M634" s="705" t="str">
        <f t="shared" si="9"/>
        <v/>
      </c>
    </row>
    <row r="635" spans="1:13" ht="14.45" customHeight="1" x14ac:dyDescent="0.2">
      <c r="A635" s="710"/>
      <c r="B635" s="706"/>
      <c r="C635" s="707"/>
      <c r="D635" s="707"/>
      <c r="E635" s="708"/>
      <c r="F635" s="706"/>
      <c r="G635" s="707"/>
      <c r="H635" s="707"/>
      <c r="I635" s="707"/>
      <c r="J635" s="707"/>
      <c r="K635" s="709"/>
      <c r="L635" s="270"/>
      <c r="M635" s="705" t="str">
        <f t="shared" si="9"/>
        <v/>
      </c>
    </row>
    <row r="636" spans="1:13" ht="14.45" customHeight="1" x14ac:dyDescent="0.2">
      <c r="A636" s="710"/>
      <c r="B636" s="706"/>
      <c r="C636" s="707"/>
      <c r="D636" s="707"/>
      <c r="E636" s="708"/>
      <c r="F636" s="706"/>
      <c r="G636" s="707"/>
      <c r="H636" s="707"/>
      <c r="I636" s="707"/>
      <c r="J636" s="707"/>
      <c r="K636" s="709"/>
      <c r="L636" s="270"/>
      <c r="M636" s="705" t="str">
        <f t="shared" si="9"/>
        <v/>
      </c>
    </row>
    <row r="637" spans="1:13" ht="14.45" customHeight="1" x14ac:dyDescent="0.2">
      <c r="A637" s="710"/>
      <c r="B637" s="706"/>
      <c r="C637" s="707"/>
      <c r="D637" s="707"/>
      <c r="E637" s="708"/>
      <c r="F637" s="706"/>
      <c r="G637" s="707"/>
      <c r="H637" s="707"/>
      <c r="I637" s="707"/>
      <c r="J637" s="707"/>
      <c r="K637" s="709"/>
      <c r="L637" s="270"/>
      <c r="M637" s="705" t="str">
        <f t="shared" si="9"/>
        <v/>
      </c>
    </row>
    <row r="638" spans="1:13" ht="14.45" customHeight="1" x14ac:dyDescent="0.2">
      <c r="A638" s="710"/>
      <c r="B638" s="706"/>
      <c r="C638" s="707"/>
      <c r="D638" s="707"/>
      <c r="E638" s="708"/>
      <c r="F638" s="706"/>
      <c r="G638" s="707"/>
      <c r="H638" s="707"/>
      <c r="I638" s="707"/>
      <c r="J638" s="707"/>
      <c r="K638" s="709"/>
      <c r="L638" s="270"/>
      <c r="M638" s="705" t="str">
        <f t="shared" si="9"/>
        <v/>
      </c>
    </row>
    <row r="639" spans="1:13" ht="14.45" customHeight="1" x14ac:dyDescent="0.2">
      <c r="A639" s="710"/>
      <c r="B639" s="706"/>
      <c r="C639" s="707"/>
      <c r="D639" s="707"/>
      <c r="E639" s="708"/>
      <c r="F639" s="706"/>
      <c r="G639" s="707"/>
      <c r="H639" s="707"/>
      <c r="I639" s="707"/>
      <c r="J639" s="707"/>
      <c r="K639" s="709"/>
      <c r="L639" s="270"/>
      <c r="M639" s="705" t="str">
        <f t="shared" si="9"/>
        <v/>
      </c>
    </row>
    <row r="640" spans="1:13" ht="14.45" customHeight="1" x14ac:dyDescent="0.2">
      <c r="A640" s="710"/>
      <c r="B640" s="706"/>
      <c r="C640" s="707"/>
      <c r="D640" s="707"/>
      <c r="E640" s="708"/>
      <c r="F640" s="706"/>
      <c r="G640" s="707"/>
      <c r="H640" s="707"/>
      <c r="I640" s="707"/>
      <c r="J640" s="707"/>
      <c r="K640" s="709"/>
      <c r="L640" s="270"/>
      <c r="M640" s="705" t="str">
        <f t="shared" si="9"/>
        <v/>
      </c>
    </row>
    <row r="641" spans="1:13" ht="14.45" customHeight="1" x14ac:dyDescent="0.2">
      <c r="A641" s="710"/>
      <c r="B641" s="706"/>
      <c r="C641" s="707"/>
      <c r="D641" s="707"/>
      <c r="E641" s="708"/>
      <c r="F641" s="706"/>
      <c r="G641" s="707"/>
      <c r="H641" s="707"/>
      <c r="I641" s="707"/>
      <c r="J641" s="707"/>
      <c r="K641" s="709"/>
      <c r="L641" s="270"/>
      <c r="M641" s="705" t="str">
        <f t="shared" si="9"/>
        <v/>
      </c>
    </row>
    <row r="642" spans="1:13" ht="14.45" customHeight="1" x14ac:dyDescent="0.2">
      <c r="A642" s="710"/>
      <c r="B642" s="706"/>
      <c r="C642" s="707"/>
      <c r="D642" s="707"/>
      <c r="E642" s="708"/>
      <c r="F642" s="706"/>
      <c r="G642" s="707"/>
      <c r="H642" s="707"/>
      <c r="I642" s="707"/>
      <c r="J642" s="707"/>
      <c r="K642" s="709"/>
      <c r="L642" s="270"/>
      <c r="M642" s="705" t="str">
        <f t="shared" si="9"/>
        <v/>
      </c>
    </row>
    <row r="643" spans="1:13" ht="14.45" customHeight="1" x14ac:dyDescent="0.2">
      <c r="A643" s="710"/>
      <c r="B643" s="706"/>
      <c r="C643" s="707"/>
      <c r="D643" s="707"/>
      <c r="E643" s="708"/>
      <c r="F643" s="706"/>
      <c r="G643" s="707"/>
      <c r="H643" s="707"/>
      <c r="I643" s="707"/>
      <c r="J643" s="707"/>
      <c r="K643" s="709"/>
      <c r="L643" s="270"/>
      <c r="M643" s="705" t="str">
        <f t="shared" si="9"/>
        <v/>
      </c>
    </row>
    <row r="644" spans="1:13" ht="14.45" customHeight="1" x14ac:dyDescent="0.2">
      <c r="A644" s="710"/>
      <c r="B644" s="706"/>
      <c r="C644" s="707"/>
      <c r="D644" s="707"/>
      <c r="E644" s="708"/>
      <c r="F644" s="706"/>
      <c r="G644" s="707"/>
      <c r="H644" s="707"/>
      <c r="I644" s="707"/>
      <c r="J644" s="707"/>
      <c r="K644" s="709"/>
      <c r="L644" s="270"/>
      <c r="M644" s="705" t="str">
        <f t="shared" si="9"/>
        <v/>
      </c>
    </row>
    <row r="645" spans="1:13" ht="14.45" customHeight="1" x14ac:dyDescent="0.2">
      <c r="A645" s="710"/>
      <c r="B645" s="706"/>
      <c r="C645" s="707"/>
      <c r="D645" s="707"/>
      <c r="E645" s="708"/>
      <c r="F645" s="706"/>
      <c r="G645" s="707"/>
      <c r="H645" s="707"/>
      <c r="I645" s="707"/>
      <c r="J645" s="707"/>
      <c r="K645" s="709"/>
      <c r="L645" s="270"/>
      <c r="M645" s="705" t="str">
        <f t="shared" si="9"/>
        <v/>
      </c>
    </row>
    <row r="646" spans="1:13" ht="14.45" customHeight="1" x14ac:dyDescent="0.2">
      <c r="A646" s="710"/>
      <c r="B646" s="706"/>
      <c r="C646" s="707"/>
      <c r="D646" s="707"/>
      <c r="E646" s="708"/>
      <c r="F646" s="706"/>
      <c r="G646" s="707"/>
      <c r="H646" s="707"/>
      <c r="I646" s="707"/>
      <c r="J646" s="707"/>
      <c r="K646" s="709"/>
      <c r="L646" s="270"/>
      <c r="M646" s="705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710"/>
      <c r="B647" s="706"/>
      <c r="C647" s="707"/>
      <c r="D647" s="707"/>
      <c r="E647" s="708"/>
      <c r="F647" s="706"/>
      <c r="G647" s="707"/>
      <c r="H647" s="707"/>
      <c r="I647" s="707"/>
      <c r="J647" s="707"/>
      <c r="K647" s="709"/>
      <c r="L647" s="270"/>
      <c r="M647" s="705" t="str">
        <f t="shared" si="10"/>
        <v/>
      </c>
    </row>
    <row r="648" spans="1:13" ht="14.45" customHeight="1" x14ac:dyDescent="0.2">
      <c r="A648" s="710"/>
      <c r="B648" s="706"/>
      <c r="C648" s="707"/>
      <c r="D648" s="707"/>
      <c r="E648" s="708"/>
      <c r="F648" s="706"/>
      <c r="G648" s="707"/>
      <c r="H648" s="707"/>
      <c r="I648" s="707"/>
      <c r="J648" s="707"/>
      <c r="K648" s="709"/>
      <c r="L648" s="270"/>
      <c r="M648" s="705" t="str">
        <f t="shared" si="10"/>
        <v/>
      </c>
    </row>
    <row r="649" spans="1:13" ht="14.45" customHeight="1" x14ac:dyDescent="0.2">
      <c r="A649" s="710"/>
      <c r="B649" s="706"/>
      <c r="C649" s="707"/>
      <c r="D649" s="707"/>
      <c r="E649" s="708"/>
      <c r="F649" s="706"/>
      <c r="G649" s="707"/>
      <c r="H649" s="707"/>
      <c r="I649" s="707"/>
      <c r="J649" s="707"/>
      <c r="K649" s="709"/>
      <c r="L649" s="270"/>
      <c r="M649" s="705" t="str">
        <f t="shared" si="10"/>
        <v/>
      </c>
    </row>
    <row r="650" spans="1:13" ht="14.45" customHeight="1" x14ac:dyDescent="0.2">
      <c r="A650" s="710"/>
      <c r="B650" s="706"/>
      <c r="C650" s="707"/>
      <c r="D650" s="707"/>
      <c r="E650" s="708"/>
      <c r="F650" s="706"/>
      <c r="G650" s="707"/>
      <c r="H650" s="707"/>
      <c r="I650" s="707"/>
      <c r="J650" s="707"/>
      <c r="K650" s="709"/>
      <c r="L650" s="270"/>
      <c r="M650" s="705" t="str">
        <f t="shared" si="10"/>
        <v/>
      </c>
    </row>
    <row r="651" spans="1:13" ht="14.45" customHeight="1" x14ac:dyDescent="0.2">
      <c r="A651" s="710"/>
      <c r="B651" s="706"/>
      <c r="C651" s="707"/>
      <c r="D651" s="707"/>
      <c r="E651" s="708"/>
      <c r="F651" s="706"/>
      <c r="G651" s="707"/>
      <c r="H651" s="707"/>
      <c r="I651" s="707"/>
      <c r="J651" s="707"/>
      <c r="K651" s="709"/>
      <c r="L651" s="270"/>
      <c r="M651" s="705" t="str">
        <f t="shared" si="10"/>
        <v/>
      </c>
    </row>
    <row r="652" spans="1:13" ht="14.45" customHeight="1" x14ac:dyDescent="0.2">
      <c r="A652" s="710"/>
      <c r="B652" s="706"/>
      <c r="C652" s="707"/>
      <c r="D652" s="707"/>
      <c r="E652" s="708"/>
      <c r="F652" s="706"/>
      <c r="G652" s="707"/>
      <c r="H652" s="707"/>
      <c r="I652" s="707"/>
      <c r="J652" s="707"/>
      <c r="K652" s="709"/>
      <c r="L652" s="270"/>
      <c r="M652" s="705" t="str">
        <f t="shared" si="10"/>
        <v/>
      </c>
    </row>
    <row r="653" spans="1:13" ht="14.45" customHeight="1" x14ac:dyDescent="0.2">
      <c r="A653" s="710"/>
      <c r="B653" s="706"/>
      <c r="C653" s="707"/>
      <c r="D653" s="707"/>
      <c r="E653" s="708"/>
      <c r="F653" s="706"/>
      <c r="G653" s="707"/>
      <c r="H653" s="707"/>
      <c r="I653" s="707"/>
      <c r="J653" s="707"/>
      <c r="K653" s="709"/>
      <c r="L653" s="270"/>
      <c r="M653" s="705" t="str">
        <f t="shared" si="10"/>
        <v/>
      </c>
    </row>
    <row r="654" spans="1:13" ht="14.45" customHeight="1" x14ac:dyDescent="0.2">
      <c r="A654" s="710"/>
      <c r="B654" s="706"/>
      <c r="C654" s="707"/>
      <c r="D654" s="707"/>
      <c r="E654" s="708"/>
      <c r="F654" s="706"/>
      <c r="G654" s="707"/>
      <c r="H654" s="707"/>
      <c r="I654" s="707"/>
      <c r="J654" s="707"/>
      <c r="K654" s="709"/>
      <c r="L654" s="270"/>
      <c r="M654" s="705" t="str">
        <f t="shared" si="10"/>
        <v/>
      </c>
    </row>
    <row r="655" spans="1:13" ht="14.45" customHeight="1" x14ac:dyDescent="0.2">
      <c r="A655" s="710"/>
      <c r="B655" s="706"/>
      <c r="C655" s="707"/>
      <c r="D655" s="707"/>
      <c r="E655" s="708"/>
      <c r="F655" s="706"/>
      <c r="G655" s="707"/>
      <c r="H655" s="707"/>
      <c r="I655" s="707"/>
      <c r="J655" s="707"/>
      <c r="K655" s="709"/>
      <c r="L655" s="270"/>
      <c r="M655" s="705" t="str">
        <f t="shared" si="10"/>
        <v/>
      </c>
    </row>
    <row r="656" spans="1:13" ht="14.45" customHeight="1" x14ac:dyDescent="0.2">
      <c r="A656" s="710"/>
      <c r="B656" s="706"/>
      <c r="C656" s="707"/>
      <c r="D656" s="707"/>
      <c r="E656" s="708"/>
      <c r="F656" s="706"/>
      <c r="G656" s="707"/>
      <c r="H656" s="707"/>
      <c r="I656" s="707"/>
      <c r="J656" s="707"/>
      <c r="K656" s="709"/>
      <c r="L656" s="270"/>
      <c r="M656" s="705" t="str">
        <f t="shared" si="10"/>
        <v/>
      </c>
    </row>
    <row r="657" spans="1:13" ht="14.45" customHeight="1" x14ac:dyDescent="0.2">
      <c r="A657" s="710"/>
      <c r="B657" s="706"/>
      <c r="C657" s="707"/>
      <c r="D657" s="707"/>
      <c r="E657" s="708"/>
      <c r="F657" s="706"/>
      <c r="G657" s="707"/>
      <c r="H657" s="707"/>
      <c r="I657" s="707"/>
      <c r="J657" s="707"/>
      <c r="K657" s="709"/>
      <c r="L657" s="270"/>
      <c r="M657" s="705" t="str">
        <f t="shared" si="10"/>
        <v/>
      </c>
    </row>
    <row r="658" spans="1:13" ht="14.45" customHeight="1" x14ac:dyDescent="0.2">
      <c r="A658" s="710"/>
      <c r="B658" s="706"/>
      <c r="C658" s="707"/>
      <c r="D658" s="707"/>
      <c r="E658" s="708"/>
      <c r="F658" s="706"/>
      <c r="G658" s="707"/>
      <c r="H658" s="707"/>
      <c r="I658" s="707"/>
      <c r="J658" s="707"/>
      <c r="K658" s="709"/>
      <c r="L658" s="270"/>
      <c r="M658" s="705" t="str">
        <f t="shared" si="10"/>
        <v/>
      </c>
    </row>
    <row r="659" spans="1:13" ht="14.45" customHeight="1" x14ac:dyDescent="0.2">
      <c r="A659" s="710"/>
      <c r="B659" s="706"/>
      <c r="C659" s="707"/>
      <c r="D659" s="707"/>
      <c r="E659" s="708"/>
      <c r="F659" s="706"/>
      <c r="G659" s="707"/>
      <c r="H659" s="707"/>
      <c r="I659" s="707"/>
      <c r="J659" s="707"/>
      <c r="K659" s="709"/>
      <c r="L659" s="270"/>
      <c r="M659" s="705" t="str">
        <f t="shared" si="10"/>
        <v/>
      </c>
    </row>
    <row r="660" spans="1:13" ht="14.45" customHeight="1" x14ac:dyDescent="0.2">
      <c r="A660" s="710"/>
      <c r="B660" s="706"/>
      <c r="C660" s="707"/>
      <c r="D660" s="707"/>
      <c r="E660" s="708"/>
      <c r="F660" s="706"/>
      <c r="G660" s="707"/>
      <c r="H660" s="707"/>
      <c r="I660" s="707"/>
      <c r="J660" s="707"/>
      <c r="K660" s="709"/>
      <c r="L660" s="270"/>
      <c r="M660" s="705" t="str">
        <f t="shared" si="10"/>
        <v/>
      </c>
    </row>
    <row r="661" spans="1:13" ht="14.45" customHeight="1" x14ac:dyDescent="0.2">
      <c r="A661" s="710"/>
      <c r="B661" s="706"/>
      <c r="C661" s="707"/>
      <c r="D661" s="707"/>
      <c r="E661" s="708"/>
      <c r="F661" s="706"/>
      <c r="G661" s="707"/>
      <c r="H661" s="707"/>
      <c r="I661" s="707"/>
      <c r="J661" s="707"/>
      <c r="K661" s="709"/>
      <c r="L661" s="270"/>
      <c r="M661" s="705" t="str">
        <f t="shared" si="10"/>
        <v/>
      </c>
    </row>
    <row r="662" spans="1:13" ht="14.45" customHeight="1" x14ac:dyDescent="0.2">
      <c r="A662" s="710"/>
      <c r="B662" s="706"/>
      <c r="C662" s="707"/>
      <c r="D662" s="707"/>
      <c r="E662" s="708"/>
      <c r="F662" s="706"/>
      <c r="G662" s="707"/>
      <c r="H662" s="707"/>
      <c r="I662" s="707"/>
      <c r="J662" s="707"/>
      <c r="K662" s="709"/>
      <c r="L662" s="270"/>
      <c r="M662" s="705" t="str">
        <f t="shared" si="10"/>
        <v/>
      </c>
    </row>
    <row r="663" spans="1:13" ht="14.45" customHeight="1" x14ac:dyDescent="0.2">
      <c r="A663" s="710"/>
      <c r="B663" s="706"/>
      <c r="C663" s="707"/>
      <c r="D663" s="707"/>
      <c r="E663" s="708"/>
      <c r="F663" s="706"/>
      <c r="G663" s="707"/>
      <c r="H663" s="707"/>
      <c r="I663" s="707"/>
      <c r="J663" s="707"/>
      <c r="K663" s="709"/>
      <c r="L663" s="270"/>
      <c r="M663" s="705" t="str">
        <f t="shared" si="10"/>
        <v/>
      </c>
    </row>
    <row r="664" spans="1:13" ht="14.45" customHeight="1" x14ac:dyDescent="0.2">
      <c r="A664" s="710"/>
      <c r="B664" s="706"/>
      <c r="C664" s="707"/>
      <c r="D664" s="707"/>
      <c r="E664" s="708"/>
      <c r="F664" s="706"/>
      <c r="G664" s="707"/>
      <c r="H664" s="707"/>
      <c r="I664" s="707"/>
      <c r="J664" s="707"/>
      <c r="K664" s="709"/>
      <c r="L664" s="270"/>
      <c r="M664" s="705" t="str">
        <f t="shared" si="10"/>
        <v/>
      </c>
    </row>
    <row r="665" spans="1:13" ht="14.45" customHeight="1" x14ac:dyDescent="0.2">
      <c r="A665" s="710"/>
      <c r="B665" s="706"/>
      <c r="C665" s="707"/>
      <c r="D665" s="707"/>
      <c r="E665" s="708"/>
      <c r="F665" s="706"/>
      <c r="G665" s="707"/>
      <c r="H665" s="707"/>
      <c r="I665" s="707"/>
      <c r="J665" s="707"/>
      <c r="K665" s="709"/>
      <c r="L665" s="270"/>
      <c r="M665" s="705" t="str">
        <f t="shared" si="10"/>
        <v/>
      </c>
    </row>
    <row r="666" spans="1:13" ht="14.45" customHeight="1" x14ac:dyDescent="0.2">
      <c r="A666" s="710"/>
      <c r="B666" s="706"/>
      <c r="C666" s="707"/>
      <c r="D666" s="707"/>
      <c r="E666" s="708"/>
      <c r="F666" s="706"/>
      <c r="G666" s="707"/>
      <c r="H666" s="707"/>
      <c r="I666" s="707"/>
      <c r="J666" s="707"/>
      <c r="K666" s="709"/>
      <c r="L666" s="270"/>
      <c r="M666" s="705" t="str">
        <f t="shared" si="10"/>
        <v/>
      </c>
    </row>
    <row r="667" spans="1:13" ht="14.45" customHeight="1" x14ac:dyDescent="0.2">
      <c r="A667" s="710"/>
      <c r="B667" s="706"/>
      <c r="C667" s="707"/>
      <c r="D667" s="707"/>
      <c r="E667" s="708"/>
      <c r="F667" s="706"/>
      <c r="G667" s="707"/>
      <c r="H667" s="707"/>
      <c r="I667" s="707"/>
      <c r="J667" s="707"/>
      <c r="K667" s="709"/>
      <c r="L667" s="270"/>
      <c r="M667" s="705" t="str">
        <f t="shared" si="10"/>
        <v/>
      </c>
    </row>
    <row r="668" spans="1:13" ht="14.45" customHeight="1" x14ac:dyDescent="0.2">
      <c r="A668" s="710"/>
      <c r="B668" s="706"/>
      <c r="C668" s="707"/>
      <c r="D668" s="707"/>
      <c r="E668" s="708"/>
      <c r="F668" s="706"/>
      <c r="G668" s="707"/>
      <c r="H668" s="707"/>
      <c r="I668" s="707"/>
      <c r="J668" s="707"/>
      <c r="K668" s="709"/>
      <c r="L668" s="270"/>
      <c r="M668" s="705" t="str">
        <f t="shared" si="10"/>
        <v/>
      </c>
    </row>
    <row r="669" spans="1:13" ht="14.45" customHeight="1" x14ac:dyDescent="0.2">
      <c r="A669" s="710"/>
      <c r="B669" s="706"/>
      <c r="C669" s="707"/>
      <c r="D669" s="707"/>
      <c r="E669" s="708"/>
      <c r="F669" s="706"/>
      <c r="G669" s="707"/>
      <c r="H669" s="707"/>
      <c r="I669" s="707"/>
      <c r="J669" s="707"/>
      <c r="K669" s="709"/>
      <c r="L669" s="270"/>
      <c r="M669" s="705" t="str">
        <f t="shared" si="10"/>
        <v/>
      </c>
    </row>
    <row r="670" spans="1:13" ht="14.45" customHeight="1" x14ac:dyDescent="0.2">
      <c r="A670" s="710"/>
      <c r="B670" s="706"/>
      <c r="C670" s="707"/>
      <c r="D670" s="707"/>
      <c r="E670" s="708"/>
      <c r="F670" s="706"/>
      <c r="G670" s="707"/>
      <c r="H670" s="707"/>
      <c r="I670" s="707"/>
      <c r="J670" s="707"/>
      <c r="K670" s="709"/>
      <c r="L670" s="270"/>
      <c r="M670" s="705" t="str">
        <f t="shared" si="10"/>
        <v/>
      </c>
    </row>
    <row r="671" spans="1:13" ht="14.45" customHeight="1" x14ac:dyDescent="0.2">
      <c r="A671" s="710"/>
      <c r="B671" s="706"/>
      <c r="C671" s="707"/>
      <c r="D671" s="707"/>
      <c r="E671" s="708"/>
      <c r="F671" s="706"/>
      <c r="G671" s="707"/>
      <c r="H671" s="707"/>
      <c r="I671" s="707"/>
      <c r="J671" s="707"/>
      <c r="K671" s="709"/>
      <c r="L671" s="270"/>
      <c r="M671" s="705" t="str">
        <f t="shared" si="10"/>
        <v/>
      </c>
    </row>
    <row r="672" spans="1:13" ht="14.45" customHeight="1" x14ac:dyDescent="0.2">
      <c r="A672" s="710"/>
      <c r="B672" s="706"/>
      <c r="C672" s="707"/>
      <c r="D672" s="707"/>
      <c r="E672" s="708"/>
      <c r="F672" s="706"/>
      <c r="G672" s="707"/>
      <c r="H672" s="707"/>
      <c r="I672" s="707"/>
      <c r="J672" s="707"/>
      <c r="K672" s="709"/>
      <c r="L672" s="270"/>
      <c r="M672" s="705" t="str">
        <f t="shared" si="10"/>
        <v/>
      </c>
    </row>
    <row r="673" spans="1:13" ht="14.45" customHeight="1" x14ac:dyDescent="0.2">
      <c r="A673" s="710"/>
      <c r="B673" s="706"/>
      <c r="C673" s="707"/>
      <c r="D673" s="707"/>
      <c r="E673" s="708"/>
      <c r="F673" s="706"/>
      <c r="G673" s="707"/>
      <c r="H673" s="707"/>
      <c r="I673" s="707"/>
      <c r="J673" s="707"/>
      <c r="K673" s="709"/>
      <c r="L673" s="270"/>
      <c r="M673" s="705" t="str">
        <f t="shared" si="10"/>
        <v/>
      </c>
    </row>
    <row r="674" spans="1:13" ht="14.45" customHeight="1" x14ac:dyDescent="0.2">
      <c r="A674" s="710"/>
      <c r="B674" s="706"/>
      <c r="C674" s="707"/>
      <c r="D674" s="707"/>
      <c r="E674" s="708"/>
      <c r="F674" s="706"/>
      <c r="G674" s="707"/>
      <c r="H674" s="707"/>
      <c r="I674" s="707"/>
      <c r="J674" s="707"/>
      <c r="K674" s="709"/>
      <c r="L674" s="270"/>
      <c r="M674" s="705" t="str">
        <f t="shared" si="10"/>
        <v/>
      </c>
    </row>
    <row r="675" spans="1:13" ht="14.45" customHeight="1" x14ac:dyDescent="0.2">
      <c r="A675" s="710"/>
      <c r="B675" s="706"/>
      <c r="C675" s="707"/>
      <c r="D675" s="707"/>
      <c r="E675" s="708"/>
      <c r="F675" s="706"/>
      <c r="G675" s="707"/>
      <c r="H675" s="707"/>
      <c r="I675" s="707"/>
      <c r="J675" s="707"/>
      <c r="K675" s="709"/>
      <c r="L675" s="270"/>
      <c r="M675" s="705" t="str">
        <f t="shared" si="10"/>
        <v/>
      </c>
    </row>
    <row r="676" spans="1:13" ht="14.45" customHeight="1" x14ac:dyDescent="0.2">
      <c r="A676" s="710"/>
      <c r="B676" s="706"/>
      <c r="C676" s="707"/>
      <c r="D676" s="707"/>
      <c r="E676" s="708"/>
      <c r="F676" s="706"/>
      <c r="G676" s="707"/>
      <c r="H676" s="707"/>
      <c r="I676" s="707"/>
      <c r="J676" s="707"/>
      <c r="K676" s="709"/>
      <c r="L676" s="270"/>
      <c r="M676" s="705" t="str">
        <f t="shared" si="10"/>
        <v/>
      </c>
    </row>
    <row r="677" spans="1:13" ht="14.45" customHeight="1" x14ac:dyDescent="0.2">
      <c r="A677" s="710"/>
      <c r="B677" s="706"/>
      <c r="C677" s="707"/>
      <c r="D677" s="707"/>
      <c r="E677" s="708"/>
      <c r="F677" s="706"/>
      <c r="G677" s="707"/>
      <c r="H677" s="707"/>
      <c r="I677" s="707"/>
      <c r="J677" s="707"/>
      <c r="K677" s="709"/>
      <c r="L677" s="270"/>
      <c r="M677" s="705" t="str">
        <f t="shared" si="10"/>
        <v/>
      </c>
    </row>
    <row r="678" spans="1:13" ht="14.45" customHeight="1" x14ac:dyDescent="0.2">
      <c r="A678" s="710"/>
      <c r="B678" s="706"/>
      <c r="C678" s="707"/>
      <c r="D678" s="707"/>
      <c r="E678" s="708"/>
      <c r="F678" s="706"/>
      <c r="G678" s="707"/>
      <c r="H678" s="707"/>
      <c r="I678" s="707"/>
      <c r="J678" s="707"/>
      <c r="K678" s="709"/>
      <c r="L678" s="270"/>
      <c r="M678" s="705" t="str">
        <f t="shared" si="10"/>
        <v/>
      </c>
    </row>
    <row r="679" spans="1:13" ht="14.45" customHeight="1" x14ac:dyDescent="0.2">
      <c r="A679" s="710"/>
      <c r="B679" s="706"/>
      <c r="C679" s="707"/>
      <c r="D679" s="707"/>
      <c r="E679" s="708"/>
      <c r="F679" s="706"/>
      <c r="G679" s="707"/>
      <c r="H679" s="707"/>
      <c r="I679" s="707"/>
      <c r="J679" s="707"/>
      <c r="K679" s="709"/>
      <c r="L679" s="270"/>
      <c r="M679" s="705" t="str">
        <f t="shared" si="10"/>
        <v/>
      </c>
    </row>
    <row r="680" spans="1:13" ht="14.45" customHeight="1" x14ac:dyDescent="0.2">
      <c r="A680" s="710"/>
      <c r="B680" s="706"/>
      <c r="C680" s="707"/>
      <c r="D680" s="707"/>
      <c r="E680" s="708"/>
      <c r="F680" s="706"/>
      <c r="G680" s="707"/>
      <c r="H680" s="707"/>
      <c r="I680" s="707"/>
      <c r="J680" s="707"/>
      <c r="K680" s="709"/>
      <c r="L680" s="270"/>
      <c r="M680" s="705" t="str">
        <f t="shared" si="10"/>
        <v/>
      </c>
    </row>
    <row r="681" spans="1:13" ht="14.45" customHeight="1" x14ac:dyDescent="0.2">
      <c r="A681" s="710"/>
      <c r="B681" s="706"/>
      <c r="C681" s="707"/>
      <c r="D681" s="707"/>
      <c r="E681" s="708"/>
      <c r="F681" s="706"/>
      <c r="G681" s="707"/>
      <c r="H681" s="707"/>
      <c r="I681" s="707"/>
      <c r="J681" s="707"/>
      <c r="K681" s="709"/>
      <c r="L681" s="270"/>
      <c r="M681" s="705" t="str">
        <f t="shared" si="10"/>
        <v/>
      </c>
    </row>
    <row r="682" spans="1:13" ht="14.45" customHeight="1" x14ac:dyDescent="0.2">
      <c r="A682" s="710"/>
      <c r="B682" s="706"/>
      <c r="C682" s="707"/>
      <c r="D682" s="707"/>
      <c r="E682" s="708"/>
      <c r="F682" s="706"/>
      <c r="G682" s="707"/>
      <c r="H682" s="707"/>
      <c r="I682" s="707"/>
      <c r="J682" s="707"/>
      <c r="K682" s="709"/>
      <c r="L682" s="270"/>
      <c r="M682" s="705" t="str">
        <f t="shared" si="10"/>
        <v/>
      </c>
    </row>
    <row r="683" spans="1:13" ht="14.45" customHeight="1" x14ac:dyDescent="0.2">
      <c r="A683" s="710"/>
      <c r="B683" s="706"/>
      <c r="C683" s="707"/>
      <c r="D683" s="707"/>
      <c r="E683" s="708"/>
      <c r="F683" s="706"/>
      <c r="G683" s="707"/>
      <c r="H683" s="707"/>
      <c r="I683" s="707"/>
      <c r="J683" s="707"/>
      <c r="K683" s="709"/>
      <c r="L683" s="270"/>
      <c r="M683" s="705" t="str">
        <f t="shared" si="10"/>
        <v/>
      </c>
    </row>
    <row r="684" spans="1:13" ht="14.45" customHeight="1" x14ac:dyDescent="0.2">
      <c r="A684" s="710"/>
      <c r="B684" s="706"/>
      <c r="C684" s="707"/>
      <c r="D684" s="707"/>
      <c r="E684" s="708"/>
      <c r="F684" s="706"/>
      <c r="G684" s="707"/>
      <c r="H684" s="707"/>
      <c r="I684" s="707"/>
      <c r="J684" s="707"/>
      <c r="K684" s="709"/>
      <c r="L684" s="270"/>
      <c r="M684" s="705" t="str">
        <f t="shared" si="10"/>
        <v/>
      </c>
    </row>
    <row r="685" spans="1:13" ht="14.45" customHeight="1" x14ac:dyDescent="0.2">
      <c r="A685" s="710"/>
      <c r="B685" s="706"/>
      <c r="C685" s="707"/>
      <c r="D685" s="707"/>
      <c r="E685" s="708"/>
      <c r="F685" s="706"/>
      <c r="G685" s="707"/>
      <c r="H685" s="707"/>
      <c r="I685" s="707"/>
      <c r="J685" s="707"/>
      <c r="K685" s="709"/>
      <c r="L685" s="270"/>
      <c r="M685" s="705" t="str">
        <f t="shared" si="10"/>
        <v/>
      </c>
    </row>
    <row r="686" spans="1:13" ht="14.45" customHeight="1" x14ac:dyDescent="0.2">
      <c r="A686" s="710"/>
      <c r="B686" s="706"/>
      <c r="C686" s="707"/>
      <c r="D686" s="707"/>
      <c r="E686" s="708"/>
      <c r="F686" s="706"/>
      <c r="G686" s="707"/>
      <c r="H686" s="707"/>
      <c r="I686" s="707"/>
      <c r="J686" s="707"/>
      <c r="K686" s="709"/>
      <c r="L686" s="270"/>
      <c r="M686" s="705" t="str">
        <f t="shared" si="10"/>
        <v/>
      </c>
    </row>
    <row r="687" spans="1:13" ht="14.45" customHeight="1" x14ac:dyDescent="0.2">
      <c r="A687" s="710"/>
      <c r="B687" s="706"/>
      <c r="C687" s="707"/>
      <c r="D687" s="707"/>
      <c r="E687" s="708"/>
      <c r="F687" s="706"/>
      <c r="G687" s="707"/>
      <c r="H687" s="707"/>
      <c r="I687" s="707"/>
      <c r="J687" s="707"/>
      <c r="K687" s="709"/>
      <c r="L687" s="270"/>
      <c r="M687" s="705" t="str">
        <f t="shared" si="10"/>
        <v/>
      </c>
    </row>
    <row r="688" spans="1:13" ht="14.45" customHeight="1" x14ac:dyDescent="0.2">
      <c r="A688" s="710"/>
      <c r="B688" s="706"/>
      <c r="C688" s="707"/>
      <c r="D688" s="707"/>
      <c r="E688" s="708"/>
      <c r="F688" s="706"/>
      <c r="G688" s="707"/>
      <c r="H688" s="707"/>
      <c r="I688" s="707"/>
      <c r="J688" s="707"/>
      <c r="K688" s="709"/>
      <c r="L688" s="270"/>
      <c r="M688" s="705" t="str">
        <f t="shared" si="10"/>
        <v/>
      </c>
    </row>
    <row r="689" spans="1:13" ht="14.45" customHeight="1" x14ac:dyDescent="0.2">
      <c r="A689" s="710"/>
      <c r="B689" s="706"/>
      <c r="C689" s="707"/>
      <c r="D689" s="707"/>
      <c r="E689" s="708"/>
      <c r="F689" s="706"/>
      <c r="G689" s="707"/>
      <c r="H689" s="707"/>
      <c r="I689" s="707"/>
      <c r="J689" s="707"/>
      <c r="K689" s="709"/>
      <c r="L689" s="270"/>
      <c r="M689" s="705" t="str">
        <f t="shared" si="10"/>
        <v/>
      </c>
    </row>
    <row r="690" spans="1:13" ht="14.45" customHeight="1" x14ac:dyDescent="0.2">
      <c r="A690" s="710"/>
      <c r="B690" s="706"/>
      <c r="C690" s="707"/>
      <c r="D690" s="707"/>
      <c r="E690" s="708"/>
      <c r="F690" s="706"/>
      <c r="G690" s="707"/>
      <c r="H690" s="707"/>
      <c r="I690" s="707"/>
      <c r="J690" s="707"/>
      <c r="K690" s="709"/>
      <c r="L690" s="270"/>
      <c r="M690" s="705" t="str">
        <f t="shared" si="10"/>
        <v/>
      </c>
    </row>
    <row r="691" spans="1:13" ht="14.45" customHeight="1" x14ac:dyDescent="0.2">
      <c r="A691" s="710"/>
      <c r="B691" s="706"/>
      <c r="C691" s="707"/>
      <c r="D691" s="707"/>
      <c r="E691" s="708"/>
      <c r="F691" s="706"/>
      <c r="G691" s="707"/>
      <c r="H691" s="707"/>
      <c r="I691" s="707"/>
      <c r="J691" s="707"/>
      <c r="K691" s="709"/>
      <c r="L691" s="270"/>
      <c r="M691" s="705" t="str">
        <f t="shared" si="10"/>
        <v/>
      </c>
    </row>
    <row r="692" spans="1:13" ht="14.45" customHeight="1" x14ac:dyDescent="0.2">
      <c r="A692" s="710"/>
      <c r="B692" s="706"/>
      <c r="C692" s="707"/>
      <c r="D692" s="707"/>
      <c r="E692" s="708"/>
      <c r="F692" s="706"/>
      <c r="G692" s="707"/>
      <c r="H692" s="707"/>
      <c r="I692" s="707"/>
      <c r="J692" s="707"/>
      <c r="K692" s="709"/>
      <c r="L692" s="270"/>
      <c r="M692" s="705" t="str">
        <f t="shared" si="10"/>
        <v/>
      </c>
    </row>
    <row r="693" spans="1:13" ht="14.45" customHeight="1" x14ac:dyDescent="0.2">
      <c r="A693" s="710"/>
      <c r="B693" s="706"/>
      <c r="C693" s="707"/>
      <c r="D693" s="707"/>
      <c r="E693" s="708"/>
      <c r="F693" s="706"/>
      <c r="G693" s="707"/>
      <c r="H693" s="707"/>
      <c r="I693" s="707"/>
      <c r="J693" s="707"/>
      <c r="K693" s="709"/>
      <c r="L693" s="270"/>
      <c r="M693" s="705" t="str">
        <f t="shared" si="10"/>
        <v/>
      </c>
    </row>
    <row r="694" spans="1:13" ht="14.45" customHeight="1" x14ac:dyDescent="0.2">
      <c r="A694" s="710"/>
      <c r="B694" s="706"/>
      <c r="C694" s="707"/>
      <c r="D694" s="707"/>
      <c r="E694" s="708"/>
      <c r="F694" s="706"/>
      <c r="G694" s="707"/>
      <c r="H694" s="707"/>
      <c r="I694" s="707"/>
      <c r="J694" s="707"/>
      <c r="K694" s="709"/>
      <c r="L694" s="270"/>
      <c r="M694" s="705" t="str">
        <f t="shared" si="10"/>
        <v/>
      </c>
    </row>
    <row r="695" spans="1:13" ht="14.45" customHeight="1" x14ac:dyDescent="0.2">
      <c r="A695" s="710"/>
      <c r="B695" s="706"/>
      <c r="C695" s="707"/>
      <c r="D695" s="707"/>
      <c r="E695" s="708"/>
      <c r="F695" s="706"/>
      <c r="G695" s="707"/>
      <c r="H695" s="707"/>
      <c r="I695" s="707"/>
      <c r="J695" s="707"/>
      <c r="K695" s="709"/>
      <c r="L695" s="270"/>
      <c r="M695" s="705" t="str">
        <f t="shared" si="10"/>
        <v/>
      </c>
    </row>
    <row r="696" spans="1:13" ht="14.45" customHeight="1" x14ac:dyDescent="0.2">
      <c r="A696" s="710"/>
      <c r="B696" s="706"/>
      <c r="C696" s="707"/>
      <c r="D696" s="707"/>
      <c r="E696" s="708"/>
      <c r="F696" s="706"/>
      <c r="G696" s="707"/>
      <c r="H696" s="707"/>
      <c r="I696" s="707"/>
      <c r="J696" s="707"/>
      <c r="K696" s="709"/>
      <c r="L696" s="270"/>
      <c r="M696" s="705" t="str">
        <f t="shared" si="10"/>
        <v/>
      </c>
    </row>
    <row r="697" spans="1:13" ht="14.45" customHeight="1" x14ac:dyDescent="0.2">
      <c r="A697" s="710"/>
      <c r="B697" s="706"/>
      <c r="C697" s="707"/>
      <c r="D697" s="707"/>
      <c r="E697" s="708"/>
      <c r="F697" s="706"/>
      <c r="G697" s="707"/>
      <c r="H697" s="707"/>
      <c r="I697" s="707"/>
      <c r="J697" s="707"/>
      <c r="K697" s="709"/>
      <c r="L697" s="270"/>
      <c r="M697" s="705" t="str">
        <f t="shared" si="10"/>
        <v/>
      </c>
    </row>
    <row r="698" spans="1:13" ht="14.45" customHeight="1" x14ac:dyDescent="0.2">
      <c r="A698" s="710"/>
      <c r="B698" s="706"/>
      <c r="C698" s="707"/>
      <c r="D698" s="707"/>
      <c r="E698" s="708"/>
      <c r="F698" s="706"/>
      <c r="G698" s="707"/>
      <c r="H698" s="707"/>
      <c r="I698" s="707"/>
      <c r="J698" s="707"/>
      <c r="K698" s="709"/>
      <c r="L698" s="270"/>
      <c r="M698" s="705" t="str">
        <f t="shared" si="10"/>
        <v/>
      </c>
    </row>
    <row r="699" spans="1:13" ht="14.45" customHeight="1" x14ac:dyDescent="0.2">
      <c r="A699" s="710"/>
      <c r="B699" s="706"/>
      <c r="C699" s="707"/>
      <c r="D699" s="707"/>
      <c r="E699" s="708"/>
      <c r="F699" s="706"/>
      <c r="G699" s="707"/>
      <c r="H699" s="707"/>
      <c r="I699" s="707"/>
      <c r="J699" s="707"/>
      <c r="K699" s="709"/>
      <c r="L699" s="270"/>
      <c r="M699" s="705" t="str">
        <f t="shared" si="10"/>
        <v/>
      </c>
    </row>
    <row r="700" spans="1:13" ht="14.45" customHeight="1" x14ac:dyDescent="0.2">
      <c r="A700" s="710"/>
      <c r="B700" s="706"/>
      <c r="C700" s="707"/>
      <c r="D700" s="707"/>
      <c r="E700" s="708"/>
      <c r="F700" s="706"/>
      <c r="G700" s="707"/>
      <c r="H700" s="707"/>
      <c r="I700" s="707"/>
      <c r="J700" s="707"/>
      <c r="K700" s="709"/>
      <c r="L700" s="270"/>
      <c r="M700" s="705" t="str">
        <f t="shared" si="10"/>
        <v/>
      </c>
    </row>
    <row r="701" spans="1:13" ht="14.45" customHeight="1" x14ac:dyDescent="0.2">
      <c r="A701" s="710"/>
      <c r="B701" s="706"/>
      <c r="C701" s="707"/>
      <c r="D701" s="707"/>
      <c r="E701" s="708"/>
      <c r="F701" s="706"/>
      <c r="G701" s="707"/>
      <c r="H701" s="707"/>
      <c r="I701" s="707"/>
      <c r="J701" s="707"/>
      <c r="K701" s="709"/>
      <c r="L701" s="270"/>
      <c r="M701" s="705" t="str">
        <f t="shared" si="10"/>
        <v/>
      </c>
    </row>
    <row r="702" spans="1:13" ht="14.45" customHeight="1" x14ac:dyDescent="0.2">
      <c r="A702" s="710"/>
      <c r="B702" s="706"/>
      <c r="C702" s="707"/>
      <c r="D702" s="707"/>
      <c r="E702" s="708"/>
      <c r="F702" s="706"/>
      <c r="G702" s="707"/>
      <c r="H702" s="707"/>
      <c r="I702" s="707"/>
      <c r="J702" s="707"/>
      <c r="K702" s="709"/>
      <c r="L702" s="270"/>
      <c r="M702" s="705" t="str">
        <f t="shared" si="10"/>
        <v/>
      </c>
    </row>
    <row r="703" spans="1:13" ht="14.45" customHeight="1" x14ac:dyDescent="0.2">
      <c r="A703" s="710"/>
      <c r="B703" s="706"/>
      <c r="C703" s="707"/>
      <c r="D703" s="707"/>
      <c r="E703" s="708"/>
      <c r="F703" s="706"/>
      <c r="G703" s="707"/>
      <c r="H703" s="707"/>
      <c r="I703" s="707"/>
      <c r="J703" s="707"/>
      <c r="K703" s="709"/>
      <c r="L703" s="270"/>
      <c r="M703" s="705" t="str">
        <f t="shared" si="10"/>
        <v/>
      </c>
    </row>
    <row r="704" spans="1:13" ht="14.45" customHeight="1" x14ac:dyDescent="0.2">
      <c r="A704" s="710"/>
      <c r="B704" s="706"/>
      <c r="C704" s="707"/>
      <c r="D704" s="707"/>
      <c r="E704" s="708"/>
      <c r="F704" s="706"/>
      <c r="G704" s="707"/>
      <c r="H704" s="707"/>
      <c r="I704" s="707"/>
      <c r="J704" s="707"/>
      <c r="K704" s="709"/>
      <c r="L704" s="270"/>
      <c r="M704" s="705" t="str">
        <f t="shared" si="10"/>
        <v/>
      </c>
    </row>
    <row r="705" spans="1:13" ht="14.45" customHeight="1" x14ac:dyDescent="0.2">
      <c r="A705" s="710"/>
      <c r="B705" s="706"/>
      <c r="C705" s="707"/>
      <c r="D705" s="707"/>
      <c r="E705" s="708"/>
      <c r="F705" s="706"/>
      <c r="G705" s="707"/>
      <c r="H705" s="707"/>
      <c r="I705" s="707"/>
      <c r="J705" s="707"/>
      <c r="K705" s="709"/>
      <c r="L705" s="270"/>
      <c r="M705" s="705" t="str">
        <f t="shared" si="10"/>
        <v/>
      </c>
    </row>
    <row r="706" spans="1:13" ht="14.45" customHeight="1" x14ac:dyDescent="0.2">
      <c r="A706" s="710"/>
      <c r="B706" s="706"/>
      <c r="C706" s="707"/>
      <c r="D706" s="707"/>
      <c r="E706" s="708"/>
      <c r="F706" s="706"/>
      <c r="G706" s="707"/>
      <c r="H706" s="707"/>
      <c r="I706" s="707"/>
      <c r="J706" s="707"/>
      <c r="K706" s="709"/>
      <c r="L706" s="270"/>
      <c r="M706" s="705" t="str">
        <f t="shared" si="10"/>
        <v/>
      </c>
    </row>
    <row r="707" spans="1:13" ht="14.45" customHeight="1" x14ac:dyDescent="0.2">
      <c r="A707" s="710"/>
      <c r="B707" s="706"/>
      <c r="C707" s="707"/>
      <c r="D707" s="707"/>
      <c r="E707" s="708"/>
      <c r="F707" s="706"/>
      <c r="G707" s="707"/>
      <c r="H707" s="707"/>
      <c r="I707" s="707"/>
      <c r="J707" s="707"/>
      <c r="K707" s="709"/>
      <c r="L707" s="270"/>
      <c r="M707" s="705" t="str">
        <f t="shared" si="10"/>
        <v/>
      </c>
    </row>
    <row r="708" spans="1:13" ht="14.45" customHeight="1" x14ac:dyDescent="0.2">
      <c r="A708" s="710"/>
      <c r="B708" s="706"/>
      <c r="C708" s="707"/>
      <c r="D708" s="707"/>
      <c r="E708" s="708"/>
      <c r="F708" s="706"/>
      <c r="G708" s="707"/>
      <c r="H708" s="707"/>
      <c r="I708" s="707"/>
      <c r="J708" s="707"/>
      <c r="K708" s="709"/>
      <c r="L708" s="270"/>
      <c r="M708" s="705" t="str">
        <f t="shared" si="10"/>
        <v/>
      </c>
    </row>
    <row r="709" spans="1:13" ht="14.45" customHeight="1" x14ac:dyDescent="0.2">
      <c r="A709" s="710"/>
      <c r="B709" s="706"/>
      <c r="C709" s="707"/>
      <c r="D709" s="707"/>
      <c r="E709" s="708"/>
      <c r="F709" s="706"/>
      <c r="G709" s="707"/>
      <c r="H709" s="707"/>
      <c r="I709" s="707"/>
      <c r="J709" s="707"/>
      <c r="K709" s="709"/>
      <c r="L709" s="270"/>
      <c r="M709" s="705" t="str">
        <f t="shared" si="10"/>
        <v/>
      </c>
    </row>
    <row r="710" spans="1:13" ht="14.45" customHeight="1" x14ac:dyDescent="0.2">
      <c r="A710" s="710"/>
      <c r="B710" s="706"/>
      <c r="C710" s="707"/>
      <c r="D710" s="707"/>
      <c r="E710" s="708"/>
      <c r="F710" s="706"/>
      <c r="G710" s="707"/>
      <c r="H710" s="707"/>
      <c r="I710" s="707"/>
      <c r="J710" s="707"/>
      <c r="K710" s="709"/>
      <c r="L710" s="270"/>
      <c r="M710" s="705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710"/>
      <c r="B711" s="706"/>
      <c r="C711" s="707"/>
      <c r="D711" s="707"/>
      <c r="E711" s="708"/>
      <c r="F711" s="706"/>
      <c r="G711" s="707"/>
      <c r="H711" s="707"/>
      <c r="I711" s="707"/>
      <c r="J711" s="707"/>
      <c r="K711" s="709"/>
      <c r="L711" s="270"/>
      <c r="M711" s="705" t="str">
        <f t="shared" si="11"/>
        <v/>
      </c>
    </row>
    <row r="712" spans="1:13" ht="14.45" customHeight="1" x14ac:dyDescent="0.2">
      <c r="A712" s="710"/>
      <c r="B712" s="706"/>
      <c r="C712" s="707"/>
      <c r="D712" s="707"/>
      <c r="E712" s="708"/>
      <c r="F712" s="706"/>
      <c r="G712" s="707"/>
      <c r="H712" s="707"/>
      <c r="I712" s="707"/>
      <c r="J712" s="707"/>
      <c r="K712" s="709"/>
      <c r="L712" s="270"/>
      <c r="M712" s="705" t="str">
        <f t="shared" si="11"/>
        <v/>
      </c>
    </row>
    <row r="713" spans="1:13" ht="14.45" customHeight="1" x14ac:dyDescent="0.2">
      <c r="A713" s="710"/>
      <c r="B713" s="706"/>
      <c r="C713" s="707"/>
      <c r="D713" s="707"/>
      <c r="E713" s="708"/>
      <c r="F713" s="706"/>
      <c r="G713" s="707"/>
      <c r="H713" s="707"/>
      <c r="I713" s="707"/>
      <c r="J713" s="707"/>
      <c r="K713" s="709"/>
      <c r="L713" s="270"/>
      <c r="M713" s="705" t="str">
        <f t="shared" si="11"/>
        <v/>
      </c>
    </row>
    <row r="714" spans="1:13" ht="14.45" customHeight="1" x14ac:dyDescent="0.2">
      <c r="A714" s="710"/>
      <c r="B714" s="706"/>
      <c r="C714" s="707"/>
      <c r="D714" s="707"/>
      <c r="E714" s="708"/>
      <c r="F714" s="706"/>
      <c r="G714" s="707"/>
      <c r="H714" s="707"/>
      <c r="I714" s="707"/>
      <c r="J714" s="707"/>
      <c r="K714" s="709"/>
      <c r="L714" s="270"/>
      <c r="M714" s="705" t="str">
        <f t="shared" si="11"/>
        <v/>
      </c>
    </row>
    <row r="715" spans="1:13" ht="14.45" customHeight="1" x14ac:dyDescent="0.2">
      <c r="A715" s="710"/>
      <c r="B715" s="706"/>
      <c r="C715" s="707"/>
      <c r="D715" s="707"/>
      <c r="E715" s="708"/>
      <c r="F715" s="706"/>
      <c r="G715" s="707"/>
      <c r="H715" s="707"/>
      <c r="I715" s="707"/>
      <c r="J715" s="707"/>
      <c r="K715" s="709"/>
      <c r="L715" s="270"/>
      <c r="M715" s="705" t="str">
        <f t="shared" si="11"/>
        <v/>
      </c>
    </row>
    <row r="716" spans="1:13" ht="14.45" customHeight="1" x14ac:dyDescent="0.2">
      <c r="A716" s="710"/>
      <c r="B716" s="706"/>
      <c r="C716" s="707"/>
      <c r="D716" s="707"/>
      <c r="E716" s="708"/>
      <c r="F716" s="706"/>
      <c r="G716" s="707"/>
      <c r="H716" s="707"/>
      <c r="I716" s="707"/>
      <c r="J716" s="707"/>
      <c r="K716" s="709"/>
      <c r="L716" s="270"/>
      <c r="M716" s="705" t="str">
        <f t="shared" si="11"/>
        <v/>
      </c>
    </row>
    <row r="717" spans="1:13" ht="14.45" customHeight="1" x14ac:dyDescent="0.2">
      <c r="A717" s="710"/>
      <c r="B717" s="706"/>
      <c r="C717" s="707"/>
      <c r="D717" s="707"/>
      <c r="E717" s="708"/>
      <c r="F717" s="706"/>
      <c r="G717" s="707"/>
      <c r="H717" s="707"/>
      <c r="I717" s="707"/>
      <c r="J717" s="707"/>
      <c r="K717" s="709"/>
      <c r="L717" s="270"/>
      <c r="M717" s="705" t="str">
        <f t="shared" si="11"/>
        <v/>
      </c>
    </row>
    <row r="718" spans="1:13" ht="14.45" customHeight="1" x14ac:dyDescent="0.2">
      <c r="A718" s="710"/>
      <c r="B718" s="706"/>
      <c r="C718" s="707"/>
      <c r="D718" s="707"/>
      <c r="E718" s="708"/>
      <c r="F718" s="706"/>
      <c r="G718" s="707"/>
      <c r="H718" s="707"/>
      <c r="I718" s="707"/>
      <c r="J718" s="707"/>
      <c r="K718" s="709"/>
      <c r="L718" s="270"/>
      <c r="M718" s="705" t="str">
        <f t="shared" si="11"/>
        <v/>
      </c>
    </row>
    <row r="719" spans="1:13" ht="14.45" customHeight="1" x14ac:dyDescent="0.2">
      <c r="A719" s="710"/>
      <c r="B719" s="706"/>
      <c r="C719" s="707"/>
      <c r="D719" s="707"/>
      <c r="E719" s="708"/>
      <c r="F719" s="706"/>
      <c r="G719" s="707"/>
      <c r="H719" s="707"/>
      <c r="I719" s="707"/>
      <c r="J719" s="707"/>
      <c r="K719" s="709"/>
      <c r="L719" s="270"/>
      <c r="M719" s="705" t="str">
        <f t="shared" si="11"/>
        <v/>
      </c>
    </row>
    <row r="720" spans="1:13" ht="14.45" customHeight="1" x14ac:dyDescent="0.2">
      <c r="A720" s="710"/>
      <c r="B720" s="706"/>
      <c r="C720" s="707"/>
      <c r="D720" s="707"/>
      <c r="E720" s="708"/>
      <c r="F720" s="706"/>
      <c r="G720" s="707"/>
      <c r="H720" s="707"/>
      <c r="I720" s="707"/>
      <c r="J720" s="707"/>
      <c r="K720" s="709"/>
      <c r="L720" s="270"/>
      <c r="M720" s="705" t="str">
        <f t="shared" si="11"/>
        <v/>
      </c>
    </row>
    <row r="721" spans="1:13" ht="14.45" customHeight="1" x14ac:dyDescent="0.2">
      <c r="A721" s="710"/>
      <c r="B721" s="706"/>
      <c r="C721" s="707"/>
      <c r="D721" s="707"/>
      <c r="E721" s="708"/>
      <c r="F721" s="706"/>
      <c r="G721" s="707"/>
      <c r="H721" s="707"/>
      <c r="I721" s="707"/>
      <c r="J721" s="707"/>
      <c r="K721" s="709"/>
      <c r="L721" s="270"/>
      <c r="M721" s="705" t="str">
        <f t="shared" si="11"/>
        <v/>
      </c>
    </row>
    <row r="722" spans="1:13" ht="14.45" customHeight="1" x14ac:dyDescent="0.2">
      <c r="A722" s="710"/>
      <c r="B722" s="706"/>
      <c r="C722" s="707"/>
      <c r="D722" s="707"/>
      <c r="E722" s="708"/>
      <c r="F722" s="706"/>
      <c r="G722" s="707"/>
      <c r="H722" s="707"/>
      <c r="I722" s="707"/>
      <c r="J722" s="707"/>
      <c r="K722" s="709"/>
      <c r="L722" s="270"/>
      <c r="M722" s="705" t="str">
        <f t="shared" si="11"/>
        <v/>
      </c>
    </row>
    <row r="723" spans="1:13" ht="14.45" customHeight="1" x14ac:dyDescent="0.2">
      <c r="A723" s="710"/>
      <c r="B723" s="706"/>
      <c r="C723" s="707"/>
      <c r="D723" s="707"/>
      <c r="E723" s="708"/>
      <c r="F723" s="706"/>
      <c r="G723" s="707"/>
      <c r="H723" s="707"/>
      <c r="I723" s="707"/>
      <c r="J723" s="707"/>
      <c r="K723" s="709"/>
      <c r="L723" s="270"/>
      <c r="M723" s="705" t="str">
        <f t="shared" si="11"/>
        <v/>
      </c>
    </row>
    <row r="724" spans="1:13" ht="14.45" customHeight="1" x14ac:dyDescent="0.2">
      <c r="A724" s="710"/>
      <c r="B724" s="706"/>
      <c r="C724" s="707"/>
      <c r="D724" s="707"/>
      <c r="E724" s="708"/>
      <c r="F724" s="706"/>
      <c r="G724" s="707"/>
      <c r="H724" s="707"/>
      <c r="I724" s="707"/>
      <c r="J724" s="707"/>
      <c r="K724" s="709"/>
      <c r="L724" s="270"/>
      <c r="M724" s="705" t="str">
        <f t="shared" si="11"/>
        <v/>
      </c>
    </row>
    <row r="725" spans="1:13" ht="14.45" customHeight="1" x14ac:dyDescent="0.2">
      <c r="A725" s="710"/>
      <c r="B725" s="706"/>
      <c r="C725" s="707"/>
      <c r="D725" s="707"/>
      <c r="E725" s="708"/>
      <c r="F725" s="706"/>
      <c r="G725" s="707"/>
      <c r="H725" s="707"/>
      <c r="I725" s="707"/>
      <c r="J725" s="707"/>
      <c r="K725" s="709"/>
      <c r="L725" s="270"/>
      <c r="M725" s="705" t="str">
        <f t="shared" si="11"/>
        <v/>
      </c>
    </row>
    <row r="726" spans="1:13" ht="14.45" customHeight="1" x14ac:dyDescent="0.2">
      <c r="A726" s="710"/>
      <c r="B726" s="706"/>
      <c r="C726" s="707"/>
      <c r="D726" s="707"/>
      <c r="E726" s="708"/>
      <c r="F726" s="706"/>
      <c r="G726" s="707"/>
      <c r="H726" s="707"/>
      <c r="I726" s="707"/>
      <c r="J726" s="707"/>
      <c r="K726" s="709"/>
      <c r="L726" s="270"/>
      <c r="M726" s="705" t="str">
        <f t="shared" si="11"/>
        <v/>
      </c>
    </row>
    <row r="727" spans="1:13" ht="14.45" customHeight="1" x14ac:dyDescent="0.2">
      <c r="A727" s="710"/>
      <c r="B727" s="706"/>
      <c r="C727" s="707"/>
      <c r="D727" s="707"/>
      <c r="E727" s="708"/>
      <c r="F727" s="706"/>
      <c r="G727" s="707"/>
      <c r="H727" s="707"/>
      <c r="I727" s="707"/>
      <c r="J727" s="707"/>
      <c r="K727" s="709"/>
      <c r="L727" s="270"/>
      <c r="M727" s="705" t="str">
        <f t="shared" si="11"/>
        <v/>
      </c>
    </row>
    <row r="728" spans="1:13" ht="14.45" customHeight="1" x14ac:dyDescent="0.2">
      <c r="A728" s="710"/>
      <c r="B728" s="706"/>
      <c r="C728" s="707"/>
      <c r="D728" s="707"/>
      <c r="E728" s="708"/>
      <c r="F728" s="706"/>
      <c r="G728" s="707"/>
      <c r="H728" s="707"/>
      <c r="I728" s="707"/>
      <c r="J728" s="707"/>
      <c r="K728" s="709"/>
      <c r="L728" s="270"/>
      <c r="M728" s="705" t="str">
        <f t="shared" si="11"/>
        <v/>
      </c>
    </row>
    <row r="729" spans="1:13" ht="14.45" customHeight="1" x14ac:dyDescent="0.2">
      <c r="A729" s="710"/>
      <c r="B729" s="706"/>
      <c r="C729" s="707"/>
      <c r="D729" s="707"/>
      <c r="E729" s="708"/>
      <c r="F729" s="706"/>
      <c r="G729" s="707"/>
      <c r="H729" s="707"/>
      <c r="I729" s="707"/>
      <c r="J729" s="707"/>
      <c r="K729" s="709"/>
      <c r="L729" s="270"/>
      <c r="M729" s="705" t="str">
        <f t="shared" si="11"/>
        <v/>
      </c>
    </row>
    <row r="730" spans="1:13" ht="14.45" customHeight="1" x14ac:dyDescent="0.2">
      <c r="A730" s="710"/>
      <c r="B730" s="706"/>
      <c r="C730" s="707"/>
      <c r="D730" s="707"/>
      <c r="E730" s="708"/>
      <c r="F730" s="706"/>
      <c r="G730" s="707"/>
      <c r="H730" s="707"/>
      <c r="I730" s="707"/>
      <c r="J730" s="707"/>
      <c r="K730" s="709"/>
      <c r="L730" s="270"/>
      <c r="M730" s="705" t="str">
        <f t="shared" si="11"/>
        <v/>
      </c>
    </row>
    <row r="731" spans="1:13" ht="14.45" customHeight="1" x14ac:dyDescent="0.2">
      <c r="A731" s="710"/>
      <c r="B731" s="706"/>
      <c r="C731" s="707"/>
      <c r="D731" s="707"/>
      <c r="E731" s="708"/>
      <c r="F731" s="706"/>
      <c r="G731" s="707"/>
      <c r="H731" s="707"/>
      <c r="I731" s="707"/>
      <c r="J731" s="707"/>
      <c r="K731" s="709"/>
      <c r="L731" s="270"/>
      <c r="M731" s="705" t="str">
        <f t="shared" si="11"/>
        <v/>
      </c>
    </row>
    <row r="732" spans="1:13" ht="14.45" customHeight="1" x14ac:dyDescent="0.2">
      <c r="A732" s="710"/>
      <c r="B732" s="706"/>
      <c r="C732" s="707"/>
      <c r="D732" s="707"/>
      <c r="E732" s="708"/>
      <c r="F732" s="706"/>
      <c r="G732" s="707"/>
      <c r="H732" s="707"/>
      <c r="I732" s="707"/>
      <c r="J732" s="707"/>
      <c r="K732" s="709"/>
      <c r="L732" s="270"/>
      <c r="M732" s="705" t="str">
        <f t="shared" si="11"/>
        <v/>
      </c>
    </row>
    <row r="733" spans="1:13" ht="14.45" customHeight="1" x14ac:dyDescent="0.2">
      <c r="A733" s="710"/>
      <c r="B733" s="706"/>
      <c r="C733" s="707"/>
      <c r="D733" s="707"/>
      <c r="E733" s="708"/>
      <c r="F733" s="706"/>
      <c r="G733" s="707"/>
      <c r="H733" s="707"/>
      <c r="I733" s="707"/>
      <c r="J733" s="707"/>
      <c r="K733" s="709"/>
      <c r="L733" s="270"/>
      <c r="M733" s="705" t="str">
        <f t="shared" si="11"/>
        <v/>
      </c>
    </row>
    <row r="734" spans="1:13" ht="14.45" customHeight="1" x14ac:dyDescent="0.2">
      <c r="A734" s="710"/>
      <c r="B734" s="706"/>
      <c r="C734" s="707"/>
      <c r="D734" s="707"/>
      <c r="E734" s="708"/>
      <c r="F734" s="706"/>
      <c r="G734" s="707"/>
      <c r="H734" s="707"/>
      <c r="I734" s="707"/>
      <c r="J734" s="707"/>
      <c r="K734" s="709"/>
      <c r="L734" s="270"/>
      <c r="M734" s="705" t="str">
        <f t="shared" si="11"/>
        <v/>
      </c>
    </row>
    <row r="735" spans="1:13" ht="14.45" customHeight="1" x14ac:dyDescent="0.2">
      <c r="A735" s="710"/>
      <c r="B735" s="706"/>
      <c r="C735" s="707"/>
      <c r="D735" s="707"/>
      <c r="E735" s="708"/>
      <c r="F735" s="706"/>
      <c r="G735" s="707"/>
      <c r="H735" s="707"/>
      <c r="I735" s="707"/>
      <c r="J735" s="707"/>
      <c r="K735" s="709"/>
      <c r="L735" s="270"/>
      <c r="M735" s="705" t="str">
        <f t="shared" si="11"/>
        <v/>
      </c>
    </row>
    <row r="736" spans="1:13" ht="14.45" customHeight="1" x14ac:dyDescent="0.2">
      <c r="A736" s="710"/>
      <c r="B736" s="706"/>
      <c r="C736" s="707"/>
      <c r="D736" s="707"/>
      <c r="E736" s="708"/>
      <c r="F736" s="706"/>
      <c r="G736" s="707"/>
      <c r="H736" s="707"/>
      <c r="I736" s="707"/>
      <c r="J736" s="707"/>
      <c r="K736" s="709"/>
      <c r="L736" s="270"/>
      <c r="M736" s="705" t="str">
        <f t="shared" si="11"/>
        <v/>
      </c>
    </row>
    <row r="737" spans="1:13" ht="14.45" customHeight="1" x14ac:dyDescent="0.2">
      <c r="A737" s="710"/>
      <c r="B737" s="706"/>
      <c r="C737" s="707"/>
      <c r="D737" s="707"/>
      <c r="E737" s="708"/>
      <c r="F737" s="706"/>
      <c r="G737" s="707"/>
      <c r="H737" s="707"/>
      <c r="I737" s="707"/>
      <c r="J737" s="707"/>
      <c r="K737" s="709"/>
      <c r="L737" s="270"/>
      <c r="M737" s="705" t="str">
        <f t="shared" si="11"/>
        <v/>
      </c>
    </row>
    <row r="738" spans="1:13" ht="14.45" customHeight="1" x14ac:dyDescent="0.2">
      <c r="A738" s="710"/>
      <c r="B738" s="706"/>
      <c r="C738" s="707"/>
      <c r="D738" s="707"/>
      <c r="E738" s="708"/>
      <c r="F738" s="706"/>
      <c r="G738" s="707"/>
      <c r="H738" s="707"/>
      <c r="I738" s="707"/>
      <c r="J738" s="707"/>
      <c r="K738" s="709"/>
      <c r="L738" s="270"/>
      <c r="M738" s="705" t="str">
        <f t="shared" si="11"/>
        <v/>
      </c>
    </row>
    <row r="739" spans="1:13" ht="14.45" customHeight="1" x14ac:dyDescent="0.2">
      <c r="A739" s="710"/>
      <c r="B739" s="706"/>
      <c r="C739" s="707"/>
      <c r="D739" s="707"/>
      <c r="E739" s="708"/>
      <c r="F739" s="706"/>
      <c r="G739" s="707"/>
      <c r="H739" s="707"/>
      <c r="I739" s="707"/>
      <c r="J739" s="707"/>
      <c r="K739" s="709"/>
      <c r="L739" s="270"/>
      <c r="M739" s="705" t="str">
        <f t="shared" si="11"/>
        <v/>
      </c>
    </row>
    <row r="740" spans="1:13" ht="14.45" customHeight="1" x14ac:dyDescent="0.2">
      <c r="A740" s="710"/>
      <c r="B740" s="706"/>
      <c r="C740" s="707"/>
      <c r="D740" s="707"/>
      <c r="E740" s="708"/>
      <c r="F740" s="706"/>
      <c r="G740" s="707"/>
      <c r="H740" s="707"/>
      <c r="I740" s="707"/>
      <c r="J740" s="707"/>
      <c r="K740" s="709"/>
      <c r="L740" s="270"/>
      <c r="M740" s="705" t="str">
        <f t="shared" si="11"/>
        <v/>
      </c>
    </row>
    <row r="741" spans="1:13" ht="14.45" customHeight="1" x14ac:dyDescent="0.2">
      <c r="A741" s="710"/>
      <c r="B741" s="706"/>
      <c r="C741" s="707"/>
      <c r="D741" s="707"/>
      <c r="E741" s="708"/>
      <c r="F741" s="706"/>
      <c r="G741" s="707"/>
      <c r="H741" s="707"/>
      <c r="I741" s="707"/>
      <c r="J741" s="707"/>
      <c r="K741" s="709"/>
      <c r="L741" s="270"/>
      <c r="M741" s="705" t="str">
        <f t="shared" si="11"/>
        <v/>
      </c>
    </row>
    <row r="742" spans="1:13" ht="14.45" customHeight="1" x14ac:dyDescent="0.2">
      <c r="A742" s="710"/>
      <c r="B742" s="706"/>
      <c r="C742" s="707"/>
      <c r="D742" s="707"/>
      <c r="E742" s="708"/>
      <c r="F742" s="706"/>
      <c r="G742" s="707"/>
      <c r="H742" s="707"/>
      <c r="I742" s="707"/>
      <c r="J742" s="707"/>
      <c r="K742" s="709"/>
      <c r="L742" s="270"/>
      <c r="M742" s="705" t="str">
        <f t="shared" si="11"/>
        <v/>
      </c>
    </row>
    <row r="743" spans="1:13" ht="14.45" customHeight="1" x14ac:dyDescent="0.2">
      <c r="A743" s="710"/>
      <c r="B743" s="706"/>
      <c r="C743" s="707"/>
      <c r="D743" s="707"/>
      <c r="E743" s="708"/>
      <c r="F743" s="706"/>
      <c r="G743" s="707"/>
      <c r="H743" s="707"/>
      <c r="I743" s="707"/>
      <c r="J743" s="707"/>
      <c r="K743" s="709"/>
      <c r="L743" s="270"/>
      <c r="M743" s="705" t="str">
        <f t="shared" si="11"/>
        <v/>
      </c>
    </row>
    <row r="744" spans="1:13" ht="14.45" customHeight="1" x14ac:dyDescent="0.2">
      <c r="A744" s="710"/>
      <c r="B744" s="706"/>
      <c r="C744" s="707"/>
      <c r="D744" s="707"/>
      <c r="E744" s="708"/>
      <c r="F744" s="706"/>
      <c r="G744" s="707"/>
      <c r="H744" s="707"/>
      <c r="I744" s="707"/>
      <c r="J744" s="707"/>
      <c r="K744" s="709"/>
      <c r="L744" s="270"/>
      <c r="M744" s="705" t="str">
        <f t="shared" si="11"/>
        <v/>
      </c>
    </row>
    <row r="745" spans="1:13" ht="14.45" customHeight="1" x14ac:dyDescent="0.2">
      <c r="A745" s="710"/>
      <c r="B745" s="706"/>
      <c r="C745" s="707"/>
      <c r="D745" s="707"/>
      <c r="E745" s="708"/>
      <c r="F745" s="706"/>
      <c r="G745" s="707"/>
      <c r="H745" s="707"/>
      <c r="I745" s="707"/>
      <c r="J745" s="707"/>
      <c r="K745" s="709"/>
      <c r="L745" s="270"/>
      <c r="M745" s="705" t="str">
        <f t="shared" si="11"/>
        <v/>
      </c>
    </row>
    <row r="746" spans="1:13" ht="14.45" customHeight="1" x14ac:dyDescent="0.2">
      <c r="A746" s="710"/>
      <c r="B746" s="706"/>
      <c r="C746" s="707"/>
      <c r="D746" s="707"/>
      <c r="E746" s="708"/>
      <c r="F746" s="706"/>
      <c r="G746" s="707"/>
      <c r="H746" s="707"/>
      <c r="I746" s="707"/>
      <c r="J746" s="707"/>
      <c r="K746" s="709"/>
      <c r="L746" s="270"/>
      <c r="M746" s="705" t="str">
        <f t="shared" si="11"/>
        <v/>
      </c>
    </row>
    <row r="747" spans="1:13" ht="14.45" customHeight="1" x14ac:dyDescent="0.2">
      <c r="A747" s="710"/>
      <c r="B747" s="706"/>
      <c r="C747" s="707"/>
      <c r="D747" s="707"/>
      <c r="E747" s="708"/>
      <c r="F747" s="706"/>
      <c r="G747" s="707"/>
      <c r="H747" s="707"/>
      <c r="I747" s="707"/>
      <c r="J747" s="707"/>
      <c r="K747" s="709"/>
      <c r="L747" s="270"/>
      <c r="M747" s="705" t="str">
        <f t="shared" si="11"/>
        <v/>
      </c>
    </row>
    <row r="748" spans="1:13" ht="14.45" customHeight="1" x14ac:dyDescent="0.2">
      <c r="A748" s="710"/>
      <c r="B748" s="706"/>
      <c r="C748" s="707"/>
      <c r="D748" s="707"/>
      <c r="E748" s="708"/>
      <c r="F748" s="706"/>
      <c r="G748" s="707"/>
      <c r="H748" s="707"/>
      <c r="I748" s="707"/>
      <c r="J748" s="707"/>
      <c r="K748" s="709"/>
      <c r="L748" s="270"/>
      <c r="M748" s="705" t="str">
        <f t="shared" si="11"/>
        <v/>
      </c>
    </row>
    <row r="749" spans="1:13" ht="14.45" customHeight="1" x14ac:dyDescent="0.2">
      <c r="A749" s="710"/>
      <c r="B749" s="706"/>
      <c r="C749" s="707"/>
      <c r="D749" s="707"/>
      <c r="E749" s="708"/>
      <c r="F749" s="706"/>
      <c r="G749" s="707"/>
      <c r="H749" s="707"/>
      <c r="I749" s="707"/>
      <c r="J749" s="707"/>
      <c r="K749" s="709"/>
      <c r="L749" s="270"/>
      <c r="M749" s="705" t="str">
        <f t="shared" si="11"/>
        <v/>
      </c>
    </row>
    <row r="750" spans="1:13" ht="14.45" customHeight="1" x14ac:dyDescent="0.2">
      <c r="A750" s="710"/>
      <c r="B750" s="706"/>
      <c r="C750" s="707"/>
      <c r="D750" s="707"/>
      <c r="E750" s="708"/>
      <c r="F750" s="706"/>
      <c r="G750" s="707"/>
      <c r="H750" s="707"/>
      <c r="I750" s="707"/>
      <c r="J750" s="707"/>
      <c r="K750" s="709"/>
      <c r="L750" s="270"/>
      <c r="M750" s="705" t="str">
        <f t="shared" si="11"/>
        <v/>
      </c>
    </row>
    <row r="751" spans="1:13" ht="14.45" customHeight="1" x14ac:dyDescent="0.2">
      <c r="A751" s="710"/>
      <c r="B751" s="706"/>
      <c r="C751" s="707"/>
      <c r="D751" s="707"/>
      <c r="E751" s="708"/>
      <c r="F751" s="706"/>
      <c r="G751" s="707"/>
      <c r="H751" s="707"/>
      <c r="I751" s="707"/>
      <c r="J751" s="707"/>
      <c r="K751" s="709"/>
      <c r="L751" s="270"/>
      <c r="M751" s="705" t="str">
        <f t="shared" si="11"/>
        <v/>
      </c>
    </row>
    <row r="752" spans="1:13" ht="14.45" customHeight="1" x14ac:dyDescent="0.2">
      <c r="A752" s="710"/>
      <c r="B752" s="706"/>
      <c r="C752" s="707"/>
      <c r="D752" s="707"/>
      <c r="E752" s="708"/>
      <c r="F752" s="706"/>
      <c r="G752" s="707"/>
      <c r="H752" s="707"/>
      <c r="I752" s="707"/>
      <c r="J752" s="707"/>
      <c r="K752" s="709"/>
      <c r="L752" s="270"/>
      <c r="M752" s="705" t="str">
        <f t="shared" si="11"/>
        <v/>
      </c>
    </row>
    <row r="753" spans="1:13" ht="14.45" customHeight="1" x14ac:dyDescent="0.2">
      <c r="A753" s="710"/>
      <c r="B753" s="706"/>
      <c r="C753" s="707"/>
      <c r="D753" s="707"/>
      <c r="E753" s="708"/>
      <c r="F753" s="706"/>
      <c r="G753" s="707"/>
      <c r="H753" s="707"/>
      <c r="I753" s="707"/>
      <c r="J753" s="707"/>
      <c r="K753" s="709"/>
      <c r="L753" s="270"/>
      <c r="M753" s="705" t="str">
        <f t="shared" si="11"/>
        <v/>
      </c>
    </row>
    <row r="754" spans="1:13" ht="14.45" customHeight="1" x14ac:dyDescent="0.2">
      <c r="A754" s="710"/>
      <c r="B754" s="706"/>
      <c r="C754" s="707"/>
      <c r="D754" s="707"/>
      <c r="E754" s="708"/>
      <c r="F754" s="706"/>
      <c r="G754" s="707"/>
      <c r="H754" s="707"/>
      <c r="I754" s="707"/>
      <c r="J754" s="707"/>
      <c r="K754" s="709"/>
      <c r="L754" s="270"/>
      <c r="M754" s="705" t="str">
        <f t="shared" si="11"/>
        <v/>
      </c>
    </row>
    <row r="755" spans="1:13" ht="14.45" customHeight="1" x14ac:dyDescent="0.2">
      <c r="A755" s="710"/>
      <c r="B755" s="706"/>
      <c r="C755" s="707"/>
      <c r="D755" s="707"/>
      <c r="E755" s="708"/>
      <c r="F755" s="706"/>
      <c r="G755" s="707"/>
      <c r="H755" s="707"/>
      <c r="I755" s="707"/>
      <c r="J755" s="707"/>
      <c r="K755" s="709"/>
      <c r="L755" s="270"/>
      <c r="M755" s="705" t="str">
        <f t="shared" si="11"/>
        <v/>
      </c>
    </row>
    <row r="756" spans="1:13" ht="14.45" customHeight="1" x14ac:dyDescent="0.2">
      <c r="A756" s="710"/>
      <c r="B756" s="706"/>
      <c r="C756" s="707"/>
      <c r="D756" s="707"/>
      <c r="E756" s="708"/>
      <c r="F756" s="706"/>
      <c r="G756" s="707"/>
      <c r="H756" s="707"/>
      <c r="I756" s="707"/>
      <c r="J756" s="707"/>
      <c r="K756" s="709"/>
      <c r="L756" s="270"/>
      <c r="M756" s="705" t="str">
        <f t="shared" si="11"/>
        <v/>
      </c>
    </row>
    <row r="757" spans="1:13" ht="14.45" customHeight="1" x14ac:dyDescent="0.2">
      <c r="A757" s="710"/>
      <c r="B757" s="706"/>
      <c r="C757" s="707"/>
      <c r="D757" s="707"/>
      <c r="E757" s="708"/>
      <c r="F757" s="706"/>
      <c r="G757" s="707"/>
      <c r="H757" s="707"/>
      <c r="I757" s="707"/>
      <c r="J757" s="707"/>
      <c r="K757" s="709"/>
      <c r="L757" s="270"/>
      <c r="M757" s="705" t="str">
        <f t="shared" si="11"/>
        <v/>
      </c>
    </row>
    <row r="758" spans="1:13" ht="14.45" customHeight="1" x14ac:dyDescent="0.2">
      <c r="A758" s="710"/>
      <c r="B758" s="706"/>
      <c r="C758" s="707"/>
      <c r="D758" s="707"/>
      <c r="E758" s="708"/>
      <c r="F758" s="706"/>
      <c r="G758" s="707"/>
      <c r="H758" s="707"/>
      <c r="I758" s="707"/>
      <c r="J758" s="707"/>
      <c r="K758" s="709"/>
      <c r="L758" s="270"/>
      <c r="M758" s="705" t="str">
        <f t="shared" si="11"/>
        <v/>
      </c>
    </row>
    <row r="759" spans="1:13" ht="14.45" customHeight="1" x14ac:dyDescent="0.2">
      <c r="A759" s="710"/>
      <c r="B759" s="706"/>
      <c r="C759" s="707"/>
      <c r="D759" s="707"/>
      <c r="E759" s="708"/>
      <c r="F759" s="706"/>
      <c r="G759" s="707"/>
      <c r="H759" s="707"/>
      <c r="I759" s="707"/>
      <c r="J759" s="707"/>
      <c r="K759" s="709"/>
      <c r="L759" s="270"/>
      <c r="M759" s="705" t="str">
        <f t="shared" si="11"/>
        <v/>
      </c>
    </row>
    <row r="760" spans="1:13" ht="14.45" customHeight="1" x14ac:dyDescent="0.2">
      <c r="A760" s="710"/>
      <c r="B760" s="706"/>
      <c r="C760" s="707"/>
      <c r="D760" s="707"/>
      <c r="E760" s="708"/>
      <c r="F760" s="706"/>
      <c r="G760" s="707"/>
      <c r="H760" s="707"/>
      <c r="I760" s="707"/>
      <c r="J760" s="707"/>
      <c r="K760" s="709"/>
      <c r="L760" s="270"/>
      <c r="M760" s="705" t="str">
        <f t="shared" si="11"/>
        <v/>
      </c>
    </row>
    <row r="761" spans="1:13" ht="14.45" customHeight="1" x14ac:dyDescent="0.2">
      <c r="A761" s="710"/>
      <c r="B761" s="706"/>
      <c r="C761" s="707"/>
      <c r="D761" s="707"/>
      <c r="E761" s="708"/>
      <c r="F761" s="706"/>
      <c r="G761" s="707"/>
      <c r="H761" s="707"/>
      <c r="I761" s="707"/>
      <c r="J761" s="707"/>
      <c r="K761" s="709"/>
      <c r="L761" s="270"/>
      <c r="M761" s="705" t="str">
        <f t="shared" si="11"/>
        <v/>
      </c>
    </row>
    <row r="762" spans="1:13" ht="14.45" customHeight="1" x14ac:dyDescent="0.2">
      <c r="A762" s="710"/>
      <c r="B762" s="706"/>
      <c r="C762" s="707"/>
      <c r="D762" s="707"/>
      <c r="E762" s="708"/>
      <c r="F762" s="706"/>
      <c r="G762" s="707"/>
      <c r="H762" s="707"/>
      <c r="I762" s="707"/>
      <c r="J762" s="707"/>
      <c r="K762" s="709"/>
      <c r="L762" s="270"/>
      <c r="M762" s="705" t="str">
        <f t="shared" si="11"/>
        <v/>
      </c>
    </row>
    <row r="763" spans="1:13" ht="14.45" customHeight="1" x14ac:dyDescent="0.2">
      <c r="A763" s="710"/>
      <c r="B763" s="706"/>
      <c r="C763" s="707"/>
      <c r="D763" s="707"/>
      <c r="E763" s="708"/>
      <c r="F763" s="706"/>
      <c r="G763" s="707"/>
      <c r="H763" s="707"/>
      <c r="I763" s="707"/>
      <c r="J763" s="707"/>
      <c r="K763" s="709"/>
      <c r="L763" s="270"/>
      <c r="M763" s="705" t="str">
        <f t="shared" si="11"/>
        <v/>
      </c>
    </row>
    <row r="764" spans="1:13" ht="14.45" customHeight="1" x14ac:dyDescent="0.2">
      <c r="A764" s="710"/>
      <c r="B764" s="706"/>
      <c r="C764" s="707"/>
      <c r="D764" s="707"/>
      <c r="E764" s="708"/>
      <c r="F764" s="706"/>
      <c r="G764" s="707"/>
      <c r="H764" s="707"/>
      <c r="I764" s="707"/>
      <c r="J764" s="707"/>
      <c r="K764" s="709"/>
      <c r="L764" s="270"/>
      <c r="M764" s="705" t="str">
        <f t="shared" si="11"/>
        <v/>
      </c>
    </row>
    <row r="765" spans="1:13" ht="14.45" customHeight="1" x14ac:dyDescent="0.2">
      <c r="A765" s="710"/>
      <c r="B765" s="706"/>
      <c r="C765" s="707"/>
      <c r="D765" s="707"/>
      <c r="E765" s="708"/>
      <c r="F765" s="706"/>
      <c r="G765" s="707"/>
      <c r="H765" s="707"/>
      <c r="I765" s="707"/>
      <c r="J765" s="707"/>
      <c r="K765" s="709"/>
      <c r="L765" s="270"/>
      <c r="M765" s="705" t="str">
        <f t="shared" si="11"/>
        <v/>
      </c>
    </row>
    <row r="766" spans="1:13" ht="14.45" customHeight="1" x14ac:dyDescent="0.2">
      <c r="A766" s="710"/>
      <c r="B766" s="706"/>
      <c r="C766" s="707"/>
      <c r="D766" s="707"/>
      <c r="E766" s="708"/>
      <c r="F766" s="706"/>
      <c r="G766" s="707"/>
      <c r="H766" s="707"/>
      <c r="I766" s="707"/>
      <c r="J766" s="707"/>
      <c r="K766" s="709"/>
      <c r="L766" s="270"/>
      <c r="M766" s="705" t="str">
        <f t="shared" si="11"/>
        <v/>
      </c>
    </row>
    <row r="767" spans="1:13" ht="14.45" customHeight="1" x14ac:dyDescent="0.2">
      <c r="A767" s="710"/>
      <c r="B767" s="706"/>
      <c r="C767" s="707"/>
      <c r="D767" s="707"/>
      <c r="E767" s="708"/>
      <c r="F767" s="706"/>
      <c r="G767" s="707"/>
      <c r="H767" s="707"/>
      <c r="I767" s="707"/>
      <c r="J767" s="707"/>
      <c r="K767" s="709"/>
      <c r="L767" s="270"/>
      <c r="M767" s="705" t="str">
        <f t="shared" si="11"/>
        <v/>
      </c>
    </row>
    <row r="768" spans="1:13" ht="14.45" customHeight="1" x14ac:dyDescent="0.2">
      <c r="A768" s="710"/>
      <c r="B768" s="706"/>
      <c r="C768" s="707"/>
      <c r="D768" s="707"/>
      <c r="E768" s="708"/>
      <c r="F768" s="706"/>
      <c r="G768" s="707"/>
      <c r="H768" s="707"/>
      <c r="I768" s="707"/>
      <c r="J768" s="707"/>
      <c r="K768" s="709"/>
      <c r="L768" s="270"/>
      <c r="M768" s="705" t="str">
        <f t="shared" si="11"/>
        <v/>
      </c>
    </row>
    <row r="769" spans="1:13" ht="14.45" customHeight="1" x14ac:dyDescent="0.2">
      <c r="A769" s="710"/>
      <c r="B769" s="706"/>
      <c r="C769" s="707"/>
      <c r="D769" s="707"/>
      <c r="E769" s="708"/>
      <c r="F769" s="706"/>
      <c r="G769" s="707"/>
      <c r="H769" s="707"/>
      <c r="I769" s="707"/>
      <c r="J769" s="707"/>
      <c r="K769" s="709"/>
      <c r="L769" s="270"/>
      <c r="M769" s="705" t="str">
        <f t="shared" si="11"/>
        <v/>
      </c>
    </row>
    <row r="770" spans="1:13" ht="14.45" customHeight="1" x14ac:dyDescent="0.2">
      <c r="A770" s="710"/>
      <c r="B770" s="706"/>
      <c r="C770" s="707"/>
      <c r="D770" s="707"/>
      <c r="E770" s="708"/>
      <c r="F770" s="706"/>
      <c r="G770" s="707"/>
      <c r="H770" s="707"/>
      <c r="I770" s="707"/>
      <c r="J770" s="707"/>
      <c r="K770" s="709"/>
      <c r="L770" s="270"/>
      <c r="M770" s="705" t="str">
        <f t="shared" si="11"/>
        <v/>
      </c>
    </row>
    <row r="771" spans="1:13" ht="14.45" customHeight="1" x14ac:dyDescent="0.2">
      <c r="A771" s="710"/>
      <c r="B771" s="706"/>
      <c r="C771" s="707"/>
      <c r="D771" s="707"/>
      <c r="E771" s="708"/>
      <c r="F771" s="706"/>
      <c r="G771" s="707"/>
      <c r="H771" s="707"/>
      <c r="I771" s="707"/>
      <c r="J771" s="707"/>
      <c r="K771" s="709"/>
      <c r="L771" s="270"/>
      <c r="M771" s="705" t="str">
        <f t="shared" si="11"/>
        <v/>
      </c>
    </row>
    <row r="772" spans="1:13" ht="14.45" customHeight="1" x14ac:dyDescent="0.2">
      <c r="A772" s="710"/>
      <c r="B772" s="706"/>
      <c r="C772" s="707"/>
      <c r="D772" s="707"/>
      <c r="E772" s="708"/>
      <c r="F772" s="706"/>
      <c r="G772" s="707"/>
      <c r="H772" s="707"/>
      <c r="I772" s="707"/>
      <c r="J772" s="707"/>
      <c r="K772" s="709"/>
      <c r="L772" s="270"/>
      <c r="M772" s="705" t="str">
        <f t="shared" si="11"/>
        <v/>
      </c>
    </row>
    <row r="773" spans="1:13" ht="14.45" customHeight="1" x14ac:dyDescent="0.2">
      <c r="A773" s="710"/>
      <c r="B773" s="706"/>
      <c r="C773" s="707"/>
      <c r="D773" s="707"/>
      <c r="E773" s="708"/>
      <c r="F773" s="706"/>
      <c r="G773" s="707"/>
      <c r="H773" s="707"/>
      <c r="I773" s="707"/>
      <c r="J773" s="707"/>
      <c r="K773" s="709"/>
      <c r="L773" s="270"/>
      <c r="M773" s="705" t="str">
        <f t="shared" si="11"/>
        <v/>
      </c>
    </row>
    <row r="774" spans="1:13" ht="14.45" customHeight="1" x14ac:dyDescent="0.2">
      <c r="A774" s="710"/>
      <c r="B774" s="706"/>
      <c r="C774" s="707"/>
      <c r="D774" s="707"/>
      <c r="E774" s="708"/>
      <c r="F774" s="706"/>
      <c r="G774" s="707"/>
      <c r="H774" s="707"/>
      <c r="I774" s="707"/>
      <c r="J774" s="707"/>
      <c r="K774" s="709"/>
      <c r="L774" s="270"/>
      <c r="M774" s="705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710"/>
      <c r="B775" s="706"/>
      <c r="C775" s="707"/>
      <c r="D775" s="707"/>
      <c r="E775" s="708"/>
      <c r="F775" s="706"/>
      <c r="G775" s="707"/>
      <c r="H775" s="707"/>
      <c r="I775" s="707"/>
      <c r="J775" s="707"/>
      <c r="K775" s="709"/>
      <c r="L775" s="270"/>
      <c r="M775" s="705" t="str">
        <f t="shared" si="12"/>
        <v/>
      </c>
    </row>
    <row r="776" spans="1:13" ht="14.45" customHeight="1" x14ac:dyDescent="0.2">
      <c r="A776" s="710"/>
      <c r="B776" s="706"/>
      <c r="C776" s="707"/>
      <c r="D776" s="707"/>
      <c r="E776" s="708"/>
      <c r="F776" s="706"/>
      <c r="G776" s="707"/>
      <c r="H776" s="707"/>
      <c r="I776" s="707"/>
      <c r="J776" s="707"/>
      <c r="K776" s="709"/>
      <c r="L776" s="270"/>
      <c r="M776" s="705" t="str">
        <f t="shared" si="12"/>
        <v/>
      </c>
    </row>
    <row r="777" spans="1:13" ht="14.45" customHeight="1" x14ac:dyDescent="0.2">
      <c r="A777" s="710"/>
      <c r="B777" s="706"/>
      <c r="C777" s="707"/>
      <c r="D777" s="707"/>
      <c r="E777" s="708"/>
      <c r="F777" s="706"/>
      <c r="G777" s="707"/>
      <c r="H777" s="707"/>
      <c r="I777" s="707"/>
      <c r="J777" s="707"/>
      <c r="K777" s="709"/>
      <c r="L777" s="270"/>
      <c r="M777" s="705" t="str">
        <f t="shared" si="12"/>
        <v/>
      </c>
    </row>
    <row r="778" spans="1:13" ht="14.45" customHeight="1" x14ac:dyDescent="0.2">
      <c r="A778" s="710"/>
      <c r="B778" s="706"/>
      <c r="C778" s="707"/>
      <c r="D778" s="707"/>
      <c r="E778" s="708"/>
      <c r="F778" s="706"/>
      <c r="G778" s="707"/>
      <c r="H778" s="707"/>
      <c r="I778" s="707"/>
      <c r="J778" s="707"/>
      <c r="K778" s="709"/>
      <c r="L778" s="270"/>
      <c r="M778" s="705" t="str">
        <f t="shared" si="12"/>
        <v/>
      </c>
    </row>
    <row r="779" spans="1:13" ht="14.45" customHeight="1" x14ac:dyDescent="0.2">
      <c r="A779" s="710"/>
      <c r="B779" s="706"/>
      <c r="C779" s="707"/>
      <c r="D779" s="707"/>
      <c r="E779" s="708"/>
      <c r="F779" s="706"/>
      <c r="G779" s="707"/>
      <c r="H779" s="707"/>
      <c r="I779" s="707"/>
      <c r="J779" s="707"/>
      <c r="K779" s="709"/>
      <c r="L779" s="270"/>
      <c r="M779" s="705" t="str">
        <f t="shared" si="12"/>
        <v/>
      </c>
    </row>
    <row r="780" spans="1:13" ht="14.45" customHeight="1" x14ac:dyDescent="0.2">
      <c r="A780" s="710"/>
      <c r="B780" s="706"/>
      <c r="C780" s="707"/>
      <c r="D780" s="707"/>
      <c r="E780" s="708"/>
      <c r="F780" s="706"/>
      <c r="G780" s="707"/>
      <c r="H780" s="707"/>
      <c r="I780" s="707"/>
      <c r="J780" s="707"/>
      <c r="K780" s="709"/>
      <c r="L780" s="270"/>
      <c r="M780" s="705" t="str">
        <f t="shared" si="12"/>
        <v/>
      </c>
    </row>
    <row r="781" spans="1:13" ht="14.45" customHeight="1" x14ac:dyDescent="0.2">
      <c r="A781" s="710"/>
      <c r="B781" s="706"/>
      <c r="C781" s="707"/>
      <c r="D781" s="707"/>
      <c r="E781" s="708"/>
      <c r="F781" s="706"/>
      <c r="G781" s="707"/>
      <c r="H781" s="707"/>
      <c r="I781" s="707"/>
      <c r="J781" s="707"/>
      <c r="K781" s="709"/>
      <c r="L781" s="270"/>
      <c r="M781" s="705" t="str">
        <f t="shared" si="12"/>
        <v/>
      </c>
    </row>
    <row r="782" spans="1:13" ht="14.45" customHeight="1" x14ac:dyDescent="0.2">
      <c r="A782" s="710"/>
      <c r="B782" s="706"/>
      <c r="C782" s="707"/>
      <c r="D782" s="707"/>
      <c r="E782" s="708"/>
      <c r="F782" s="706"/>
      <c r="G782" s="707"/>
      <c r="H782" s="707"/>
      <c r="I782" s="707"/>
      <c r="J782" s="707"/>
      <c r="K782" s="709"/>
      <c r="L782" s="270"/>
      <c r="M782" s="705" t="str">
        <f t="shared" si="12"/>
        <v/>
      </c>
    </row>
    <row r="783" spans="1:13" ht="14.45" customHeight="1" x14ac:dyDescent="0.2">
      <c r="A783" s="710"/>
      <c r="B783" s="706"/>
      <c r="C783" s="707"/>
      <c r="D783" s="707"/>
      <c r="E783" s="708"/>
      <c r="F783" s="706"/>
      <c r="G783" s="707"/>
      <c r="H783" s="707"/>
      <c r="I783" s="707"/>
      <c r="J783" s="707"/>
      <c r="K783" s="709"/>
      <c r="L783" s="270"/>
      <c r="M783" s="705" t="str">
        <f t="shared" si="12"/>
        <v/>
      </c>
    </row>
    <row r="784" spans="1:13" ht="14.45" customHeight="1" x14ac:dyDescent="0.2">
      <c r="A784" s="710"/>
      <c r="B784" s="706"/>
      <c r="C784" s="707"/>
      <c r="D784" s="707"/>
      <c r="E784" s="708"/>
      <c r="F784" s="706"/>
      <c r="G784" s="707"/>
      <c r="H784" s="707"/>
      <c r="I784" s="707"/>
      <c r="J784" s="707"/>
      <c r="K784" s="709"/>
      <c r="L784" s="270"/>
      <c r="M784" s="705" t="str">
        <f t="shared" si="12"/>
        <v/>
      </c>
    </row>
    <row r="785" spans="1:13" ht="14.45" customHeight="1" x14ac:dyDescent="0.2">
      <c r="A785" s="710"/>
      <c r="B785" s="706"/>
      <c r="C785" s="707"/>
      <c r="D785" s="707"/>
      <c r="E785" s="708"/>
      <c r="F785" s="706"/>
      <c r="G785" s="707"/>
      <c r="H785" s="707"/>
      <c r="I785" s="707"/>
      <c r="J785" s="707"/>
      <c r="K785" s="709"/>
      <c r="L785" s="270"/>
      <c r="M785" s="705" t="str">
        <f t="shared" si="12"/>
        <v/>
      </c>
    </row>
    <row r="786" spans="1:13" ht="14.45" customHeight="1" x14ac:dyDescent="0.2">
      <c r="A786" s="710"/>
      <c r="B786" s="706"/>
      <c r="C786" s="707"/>
      <c r="D786" s="707"/>
      <c r="E786" s="708"/>
      <c r="F786" s="706"/>
      <c r="G786" s="707"/>
      <c r="H786" s="707"/>
      <c r="I786" s="707"/>
      <c r="J786" s="707"/>
      <c r="K786" s="709"/>
      <c r="L786" s="270"/>
      <c r="M786" s="705" t="str">
        <f t="shared" si="12"/>
        <v/>
      </c>
    </row>
    <row r="787" spans="1:13" ht="14.45" customHeight="1" x14ac:dyDescent="0.2">
      <c r="A787" s="710"/>
      <c r="B787" s="706"/>
      <c r="C787" s="707"/>
      <c r="D787" s="707"/>
      <c r="E787" s="708"/>
      <c r="F787" s="706"/>
      <c r="G787" s="707"/>
      <c r="H787" s="707"/>
      <c r="I787" s="707"/>
      <c r="J787" s="707"/>
      <c r="K787" s="709"/>
      <c r="L787" s="270"/>
      <c r="M787" s="705" t="str">
        <f t="shared" si="12"/>
        <v/>
      </c>
    </row>
    <row r="788" spans="1:13" ht="14.45" customHeight="1" x14ac:dyDescent="0.2">
      <c r="A788" s="710"/>
      <c r="B788" s="706"/>
      <c r="C788" s="707"/>
      <c r="D788" s="707"/>
      <c r="E788" s="708"/>
      <c r="F788" s="706"/>
      <c r="G788" s="707"/>
      <c r="H788" s="707"/>
      <c r="I788" s="707"/>
      <c r="J788" s="707"/>
      <c r="K788" s="709"/>
      <c r="L788" s="270"/>
      <c r="M788" s="705" t="str">
        <f t="shared" si="12"/>
        <v/>
      </c>
    </row>
    <row r="789" spans="1:13" ht="14.45" customHeight="1" x14ac:dyDescent="0.2">
      <c r="A789" s="710"/>
      <c r="B789" s="706"/>
      <c r="C789" s="707"/>
      <c r="D789" s="707"/>
      <c r="E789" s="708"/>
      <c r="F789" s="706"/>
      <c r="G789" s="707"/>
      <c r="H789" s="707"/>
      <c r="I789" s="707"/>
      <c r="J789" s="707"/>
      <c r="K789" s="709"/>
      <c r="L789" s="270"/>
      <c r="M789" s="705" t="str">
        <f t="shared" si="12"/>
        <v/>
      </c>
    </row>
    <row r="790" spans="1:13" ht="14.45" customHeight="1" x14ac:dyDescent="0.2">
      <c r="A790" s="710"/>
      <c r="B790" s="706"/>
      <c r="C790" s="707"/>
      <c r="D790" s="707"/>
      <c r="E790" s="708"/>
      <c r="F790" s="706"/>
      <c r="G790" s="707"/>
      <c r="H790" s="707"/>
      <c r="I790" s="707"/>
      <c r="J790" s="707"/>
      <c r="K790" s="709"/>
      <c r="L790" s="270"/>
      <c r="M790" s="705" t="str">
        <f t="shared" si="12"/>
        <v/>
      </c>
    </row>
    <row r="791" spans="1:13" ht="14.45" customHeight="1" x14ac:dyDescent="0.2">
      <c r="A791" s="710"/>
      <c r="B791" s="706"/>
      <c r="C791" s="707"/>
      <c r="D791" s="707"/>
      <c r="E791" s="708"/>
      <c r="F791" s="706"/>
      <c r="G791" s="707"/>
      <c r="H791" s="707"/>
      <c r="I791" s="707"/>
      <c r="J791" s="707"/>
      <c r="K791" s="709"/>
      <c r="L791" s="270"/>
      <c r="M791" s="705" t="str">
        <f t="shared" si="12"/>
        <v/>
      </c>
    </row>
    <row r="792" spans="1:13" ht="14.45" customHeight="1" x14ac:dyDescent="0.2">
      <c r="A792" s="710"/>
      <c r="B792" s="706"/>
      <c r="C792" s="707"/>
      <c r="D792" s="707"/>
      <c r="E792" s="708"/>
      <c r="F792" s="706"/>
      <c r="G792" s="707"/>
      <c r="H792" s="707"/>
      <c r="I792" s="707"/>
      <c r="J792" s="707"/>
      <c r="K792" s="709"/>
      <c r="L792" s="270"/>
      <c r="M792" s="705" t="str">
        <f t="shared" si="12"/>
        <v/>
      </c>
    </row>
    <row r="793" spans="1:13" ht="14.45" customHeight="1" x14ac:dyDescent="0.2">
      <c r="A793" s="710"/>
      <c r="B793" s="706"/>
      <c r="C793" s="707"/>
      <c r="D793" s="707"/>
      <c r="E793" s="708"/>
      <c r="F793" s="706"/>
      <c r="G793" s="707"/>
      <c r="H793" s="707"/>
      <c r="I793" s="707"/>
      <c r="J793" s="707"/>
      <c r="K793" s="709"/>
      <c r="L793" s="270"/>
      <c r="M793" s="705" t="str">
        <f t="shared" si="12"/>
        <v/>
      </c>
    </row>
    <row r="794" spans="1:13" ht="14.45" customHeight="1" x14ac:dyDescent="0.2">
      <c r="A794" s="710"/>
      <c r="B794" s="706"/>
      <c r="C794" s="707"/>
      <c r="D794" s="707"/>
      <c r="E794" s="708"/>
      <c r="F794" s="706"/>
      <c r="G794" s="707"/>
      <c r="H794" s="707"/>
      <c r="I794" s="707"/>
      <c r="J794" s="707"/>
      <c r="K794" s="709"/>
      <c r="L794" s="270"/>
      <c r="M794" s="705" t="str">
        <f t="shared" si="12"/>
        <v/>
      </c>
    </row>
    <row r="795" spans="1:13" ht="14.45" customHeight="1" x14ac:dyDescent="0.2">
      <c r="A795" s="710"/>
      <c r="B795" s="706"/>
      <c r="C795" s="707"/>
      <c r="D795" s="707"/>
      <c r="E795" s="708"/>
      <c r="F795" s="706"/>
      <c r="G795" s="707"/>
      <c r="H795" s="707"/>
      <c r="I795" s="707"/>
      <c r="J795" s="707"/>
      <c r="K795" s="709"/>
      <c r="L795" s="270"/>
      <c r="M795" s="705" t="str">
        <f t="shared" si="12"/>
        <v/>
      </c>
    </row>
    <row r="796" spans="1:13" ht="14.45" customHeight="1" x14ac:dyDescent="0.2">
      <c r="A796" s="710"/>
      <c r="B796" s="706"/>
      <c r="C796" s="707"/>
      <c r="D796" s="707"/>
      <c r="E796" s="708"/>
      <c r="F796" s="706"/>
      <c r="G796" s="707"/>
      <c r="H796" s="707"/>
      <c r="I796" s="707"/>
      <c r="J796" s="707"/>
      <c r="K796" s="709"/>
      <c r="L796" s="270"/>
      <c r="M796" s="705" t="str">
        <f t="shared" si="12"/>
        <v/>
      </c>
    </row>
    <row r="797" spans="1:13" ht="14.45" customHeight="1" x14ac:dyDescent="0.2">
      <c r="A797" s="710"/>
      <c r="B797" s="706"/>
      <c r="C797" s="707"/>
      <c r="D797" s="707"/>
      <c r="E797" s="708"/>
      <c r="F797" s="706"/>
      <c r="G797" s="707"/>
      <c r="H797" s="707"/>
      <c r="I797" s="707"/>
      <c r="J797" s="707"/>
      <c r="K797" s="709"/>
      <c r="L797" s="270"/>
      <c r="M797" s="705" t="str">
        <f t="shared" si="12"/>
        <v/>
      </c>
    </row>
    <row r="798" spans="1:13" ht="14.45" customHeight="1" x14ac:dyDescent="0.2">
      <c r="A798" s="710"/>
      <c r="B798" s="706"/>
      <c r="C798" s="707"/>
      <c r="D798" s="707"/>
      <c r="E798" s="708"/>
      <c r="F798" s="706"/>
      <c r="G798" s="707"/>
      <c r="H798" s="707"/>
      <c r="I798" s="707"/>
      <c r="J798" s="707"/>
      <c r="K798" s="709"/>
      <c r="L798" s="270"/>
      <c r="M798" s="705" t="str">
        <f t="shared" si="12"/>
        <v/>
      </c>
    </row>
    <row r="799" spans="1:13" ht="14.45" customHeight="1" x14ac:dyDescent="0.2">
      <c r="A799" s="710"/>
      <c r="B799" s="706"/>
      <c r="C799" s="707"/>
      <c r="D799" s="707"/>
      <c r="E799" s="708"/>
      <c r="F799" s="706"/>
      <c r="G799" s="707"/>
      <c r="H799" s="707"/>
      <c r="I799" s="707"/>
      <c r="J799" s="707"/>
      <c r="K799" s="709"/>
      <c r="L799" s="270"/>
      <c r="M799" s="705" t="str">
        <f t="shared" si="12"/>
        <v/>
      </c>
    </row>
    <row r="800" spans="1:13" ht="14.45" customHeight="1" x14ac:dyDescent="0.2">
      <c r="A800" s="710"/>
      <c r="B800" s="706"/>
      <c r="C800" s="707"/>
      <c r="D800" s="707"/>
      <c r="E800" s="708"/>
      <c r="F800" s="706"/>
      <c r="G800" s="707"/>
      <c r="H800" s="707"/>
      <c r="I800" s="707"/>
      <c r="J800" s="707"/>
      <c r="K800" s="709"/>
      <c r="L800" s="270"/>
      <c r="M800" s="705" t="str">
        <f t="shared" si="12"/>
        <v/>
      </c>
    </row>
    <row r="801" spans="1:13" ht="14.45" customHeight="1" x14ac:dyDescent="0.2">
      <c r="A801" s="710"/>
      <c r="B801" s="706"/>
      <c r="C801" s="707"/>
      <c r="D801" s="707"/>
      <c r="E801" s="708"/>
      <c r="F801" s="706"/>
      <c r="G801" s="707"/>
      <c r="H801" s="707"/>
      <c r="I801" s="707"/>
      <c r="J801" s="707"/>
      <c r="K801" s="709"/>
      <c r="L801" s="270"/>
      <c r="M801" s="705" t="str">
        <f t="shared" si="12"/>
        <v/>
      </c>
    </row>
    <row r="802" spans="1:13" ht="14.45" customHeight="1" x14ac:dyDescent="0.2">
      <c r="A802" s="710"/>
      <c r="B802" s="706"/>
      <c r="C802" s="707"/>
      <c r="D802" s="707"/>
      <c r="E802" s="708"/>
      <c r="F802" s="706"/>
      <c r="G802" s="707"/>
      <c r="H802" s="707"/>
      <c r="I802" s="707"/>
      <c r="J802" s="707"/>
      <c r="K802" s="709"/>
      <c r="L802" s="270"/>
      <c r="M802" s="705" t="str">
        <f t="shared" si="12"/>
        <v/>
      </c>
    </row>
    <row r="803" spans="1:13" ht="14.45" customHeight="1" x14ac:dyDescent="0.2">
      <c r="A803" s="710"/>
      <c r="B803" s="706"/>
      <c r="C803" s="707"/>
      <c r="D803" s="707"/>
      <c r="E803" s="708"/>
      <c r="F803" s="706"/>
      <c r="G803" s="707"/>
      <c r="H803" s="707"/>
      <c r="I803" s="707"/>
      <c r="J803" s="707"/>
      <c r="K803" s="709"/>
      <c r="L803" s="270"/>
      <c r="M803" s="705" t="str">
        <f t="shared" si="12"/>
        <v/>
      </c>
    </row>
    <row r="804" spans="1:13" ht="14.45" customHeight="1" x14ac:dyDescent="0.2">
      <c r="A804" s="710"/>
      <c r="B804" s="706"/>
      <c r="C804" s="707"/>
      <c r="D804" s="707"/>
      <c r="E804" s="708"/>
      <c r="F804" s="706"/>
      <c r="G804" s="707"/>
      <c r="H804" s="707"/>
      <c r="I804" s="707"/>
      <c r="J804" s="707"/>
      <c r="K804" s="709"/>
      <c r="L804" s="270"/>
      <c r="M804" s="705" t="str">
        <f t="shared" si="12"/>
        <v/>
      </c>
    </row>
    <row r="805" spans="1:13" ht="14.45" customHeight="1" x14ac:dyDescent="0.2">
      <c r="A805" s="710"/>
      <c r="B805" s="706"/>
      <c r="C805" s="707"/>
      <c r="D805" s="707"/>
      <c r="E805" s="708"/>
      <c r="F805" s="706"/>
      <c r="G805" s="707"/>
      <c r="H805" s="707"/>
      <c r="I805" s="707"/>
      <c r="J805" s="707"/>
      <c r="K805" s="709"/>
      <c r="L805" s="270"/>
      <c r="M805" s="705" t="str">
        <f t="shared" si="12"/>
        <v/>
      </c>
    </row>
    <row r="806" spans="1:13" ht="14.45" customHeight="1" x14ac:dyDescent="0.2">
      <c r="A806" s="710"/>
      <c r="B806" s="706"/>
      <c r="C806" s="707"/>
      <c r="D806" s="707"/>
      <c r="E806" s="708"/>
      <c r="F806" s="706"/>
      <c r="G806" s="707"/>
      <c r="H806" s="707"/>
      <c r="I806" s="707"/>
      <c r="J806" s="707"/>
      <c r="K806" s="709"/>
      <c r="L806" s="270"/>
      <c r="M806" s="705" t="str">
        <f t="shared" si="12"/>
        <v/>
      </c>
    </row>
    <row r="807" spans="1:13" ht="14.45" customHeight="1" x14ac:dyDescent="0.2">
      <c r="A807" s="710"/>
      <c r="B807" s="706"/>
      <c r="C807" s="707"/>
      <c r="D807" s="707"/>
      <c r="E807" s="708"/>
      <c r="F807" s="706"/>
      <c r="G807" s="707"/>
      <c r="H807" s="707"/>
      <c r="I807" s="707"/>
      <c r="J807" s="707"/>
      <c r="K807" s="709"/>
      <c r="L807" s="270"/>
      <c r="M807" s="705" t="str">
        <f t="shared" si="12"/>
        <v/>
      </c>
    </row>
    <row r="808" spans="1:13" ht="14.45" customHeight="1" x14ac:dyDescent="0.2">
      <c r="A808" s="710"/>
      <c r="B808" s="706"/>
      <c r="C808" s="707"/>
      <c r="D808" s="707"/>
      <c r="E808" s="708"/>
      <c r="F808" s="706"/>
      <c r="G808" s="707"/>
      <c r="H808" s="707"/>
      <c r="I808" s="707"/>
      <c r="J808" s="707"/>
      <c r="K808" s="709"/>
      <c r="L808" s="270"/>
      <c r="M808" s="705" t="str">
        <f t="shared" si="12"/>
        <v/>
      </c>
    </row>
    <row r="809" spans="1:13" ht="14.45" customHeight="1" x14ac:dyDescent="0.2">
      <c r="A809" s="710"/>
      <c r="B809" s="706"/>
      <c r="C809" s="707"/>
      <c r="D809" s="707"/>
      <c r="E809" s="708"/>
      <c r="F809" s="706"/>
      <c r="G809" s="707"/>
      <c r="H809" s="707"/>
      <c r="I809" s="707"/>
      <c r="J809" s="707"/>
      <c r="K809" s="709"/>
      <c r="L809" s="270"/>
      <c r="M809" s="705" t="str">
        <f t="shared" si="12"/>
        <v/>
      </c>
    </row>
    <row r="810" spans="1:13" ht="14.45" customHeight="1" x14ac:dyDescent="0.2">
      <c r="A810" s="710"/>
      <c r="B810" s="706"/>
      <c r="C810" s="707"/>
      <c r="D810" s="707"/>
      <c r="E810" s="708"/>
      <c r="F810" s="706"/>
      <c r="G810" s="707"/>
      <c r="H810" s="707"/>
      <c r="I810" s="707"/>
      <c r="J810" s="707"/>
      <c r="K810" s="709"/>
      <c r="L810" s="270"/>
      <c r="M810" s="705" t="str">
        <f t="shared" si="12"/>
        <v/>
      </c>
    </row>
    <row r="811" spans="1:13" ht="14.45" customHeight="1" x14ac:dyDescent="0.2">
      <c r="A811" s="710"/>
      <c r="B811" s="706"/>
      <c r="C811" s="707"/>
      <c r="D811" s="707"/>
      <c r="E811" s="708"/>
      <c r="F811" s="706"/>
      <c r="G811" s="707"/>
      <c r="H811" s="707"/>
      <c r="I811" s="707"/>
      <c r="J811" s="707"/>
      <c r="K811" s="709"/>
      <c r="L811" s="270"/>
      <c r="M811" s="705" t="str">
        <f t="shared" si="12"/>
        <v/>
      </c>
    </row>
    <row r="812" spans="1:13" ht="14.45" customHeight="1" x14ac:dyDescent="0.2">
      <c r="A812" s="710"/>
      <c r="B812" s="706"/>
      <c r="C812" s="707"/>
      <c r="D812" s="707"/>
      <c r="E812" s="708"/>
      <c r="F812" s="706"/>
      <c r="G812" s="707"/>
      <c r="H812" s="707"/>
      <c r="I812" s="707"/>
      <c r="J812" s="707"/>
      <c r="K812" s="709"/>
      <c r="L812" s="270"/>
      <c r="M812" s="705" t="str">
        <f t="shared" si="12"/>
        <v/>
      </c>
    </row>
    <row r="813" spans="1:13" ht="14.45" customHeight="1" x14ac:dyDescent="0.2">
      <c r="A813" s="710"/>
      <c r="B813" s="706"/>
      <c r="C813" s="707"/>
      <c r="D813" s="707"/>
      <c r="E813" s="708"/>
      <c r="F813" s="706"/>
      <c r="G813" s="707"/>
      <c r="H813" s="707"/>
      <c r="I813" s="707"/>
      <c r="J813" s="707"/>
      <c r="K813" s="709"/>
      <c r="L813" s="270"/>
      <c r="M813" s="705" t="str">
        <f t="shared" si="12"/>
        <v/>
      </c>
    </row>
    <row r="814" spans="1:13" ht="14.45" customHeight="1" x14ac:dyDescent="0.2">
      <c r="A814" s="710"/>
      <c r="B814" s="706"/>
      <c r="C814" s="707"/>
      <c r="D814" s="707"/>
      <c r="E814" s="708"/>
      <c r="F814" s="706"/>
      <c r="G814" s="707"/>
      <c r="H814" s="707"/>
      <c r="I814" s="707"/>
      <c r="J814" s="707"/>
      <c r="K814" s="709"/>
      <c r="L814" s="270"/>
      <c r="M814" s="705" t="str">
        <f t="shared" si="12"/>
        <v/>
      </c>
    </row>
    <row r="815" spans="1:13" ht="14.45" customHeight="1" x14ac:dyDescent="0.2">
      <c r="A815" s="710"/>
      <c r="B815" s="706"/>
      <c r="C815" s="707"/>
      <c r="D815" s="707"/>
      <c r="E815" s="708"/>
      <c r="F815" s="706"/>
      <c r="G815" s="707"/>
      <c r="H815" s="707"/>
      <c r="I815" s="707"/>
      <c r="J815" s="707"/>
      <c r="K815" s="709"/>
      <c r="L815" s="270"/>
      <c r="M815" s="705" t="str">
        <f t="shared" si="12"/>
        <v/>
      </c>
    </row>
    <row r="816" spans="1:13" ht="14.45" customHeight="1" x14ac:dyDescent="0.2">
      <c r="A816" s="710"/>
      <c r="B816" s="706"/>
      <c r="C816" s="707"/>
      <c r="D816" s="707"/>
      <c r="E816" s="708"/>
      <c r="F816" s="706"/>
      <c r="G816" s="707"/>
      <c r="H816" s="707"/>
      <c r="I816" s="707"/>
      <c r="J816" s="707"/>
      <c r="K816" s="709"/>
      <c r="L816" s="270"/>
      <c r="M816" s="705" t="str">
        <f t="shared" si="12"/>
        <v/>
      </c>
    </row>
    <row r="817" spans="1:13" ht="14.45" customHeight="1" x14ac:dyDescent="0.2">
      <c r="A817" s="710"/>
      <c r="B817" s="706"/>
      <c r="C817" s="707"/>
      <c r="D817" s="707"/>
      <c r="E817" s="708"/>
      <c r="F817" s="706"/>
      <c r="G817" s="707"/>
      <c r="H817" s="707"/>
      <c r="I817" s="707"/>
      <c r="J817" s="707"/>
      <c r="K817" s="709"/>
      <c r="L817" s="270"/>
      <c r="M817" s="705" t="str">
        <f t="shared" si="12"/>
        <v/>
      </c>
    </row>
    <row r="818" spans="1:13" ht="14.45" customHeight="1" x14ac:dyDescent="0.2">
      <c r="A818" s="710"/>
      <c r="B818" s="706"/>
      <c r="C818" s="707"/>
      <c r="D818" s="707"/>
      <c r="E818" s="708"/>
      <c r="F818" s="706"/>
      <c r="G818" s="707"/>
      <c r="H818" s="707"/>
      <c r="I818" s="707"/>
      <c r="J818" s="707"/>
      <c r="K818" s="709"/>
      <c r="L818" s="270"/>
      <c r="M818" s="705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79" priority="3">
      <formula>$M23="HV"</formula>
    </cfRule>
    <cfRule type="expression" dxfId="78" priority="4">
      <formula>$M23="X"</formula>
    </cfRule>
  </conditionalFormatting>
  <conditionalFormatting sqref="A6:K22">
    <cfRule type="expression" dxfId="77" priority="1">
      <formula>$M6="HV"</formula>
    </cfRule>
    <cfRule type="expression" dxfId="76" priority="2">
      <formula>$M6="X"</formula>
    </cfRule>
  </conditionalFormatting>
  <hyperlinks>
    <hyperlink ref="A2" location="Obsah!A1" display="Zpět na Obsah  KL 01  1.-4.měsíc" xr:uid="{22FF3424-9254-4E3E-AEFF-0FF7CB6DD63B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4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30" customWidth="1"/>
    <col min="2" max="2" width="61.140625" style="330" customWidth="1"/>
    <col min="3" max="3" width="9.5703125" style="247" customWidth="1" outlineLevel="1"/>
    <col min="4" max="4" width="9.5703125" style="331" customWidth="1"/>
    <col min="5" max="5" width="2.28515625" style="331" customWidth="1"/>
    <col min="6" max="6" width="9.5703125" style="332" customWidth="1"/>
    <col min="7" max="7" width="9.5703125" style="329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175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1" t="s">
        <v>328</v>
      </c>
      <c r="B2" s="328"/>
      <c r="C2" s="328"/>
      <c r="D2" s="328"/>
      <c r="E2" s="328"/>
      <c r="F2" s="328"/>
    </row>
    <row r="3" spans="1:10" ht="14.45" customHeight="1" thickBot="1" x14ac:dyDescent="0.25">
      <c r="A3" s="371"/>
      <c r="B3" s="437"/>
      <c r="C3" s="436">
        <v>2018</v>
      </c>
      <c r="D3" s="378">
        <v>2019</v>
      </c>
      <c r="E3" s="11"/>
      <c r="F3" s="525">
        <v>2020</v>
      </c>
      <c r="G3" s="543"/>
      <c r="H3" s="543"/>
      <c r="I3" s="526"/>
    </row>
    <row r="4" spans="1:10" ht="14.45" customHeight="1" thickBot="1" x14ac:dyDescent="0.25">
      <c r="A4" s="382" t="s">
        <v>0</v>
      </c>
      <c r="B4" s="383" t="s">
        <v>239</v>
      </c>
      <c r="C4" s="544" t="s">
        <v>93</v>
      </c>
      <c r="D4" s="545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5" customHeight="1" x14ac:dyDescent="0.2">
      <c r="A5" s="711" t="s">
        <v>543</v>
      </c>
      <c r="B5" s="712" t="s">
        <v>544</v>
      </c>
      <c r="C5" s="713" t="s">
        <v>329</v>
      </c>
      <c r="D5" s="713" t="s">
        <v>329</v>
      </c>
      <c r="E5" s="713"/>
      <c r="F5" s="713" t="s">
        <v>329</v>
      </c>
      <c r="G5" s="713" t="s">
        <v>329</v>
      </c>
      <c r="H5" s="713" t="s">
        <v>329</v>
      </c>
      <c r="I5" s="714" t="s">
        <v>329</v>
      </c>
      <c r="J5" s="715" t="s">
        <v>73</v>
      </c>
    </row>
    <row r="6" spans="1:10" ht="14.45" customHeight="1" x14ac:dyDescent="0.2">
      <c r="A6" s="711" t="s">
        <v>543</v>
      </c>
      <c r="B6" s="712" t="s">
        <v>545</v>
      </c>
      <c r="C6" s="713">
        <v>53.438400000000001</v>
      </c>
      <c r="D6" s="713">
        <v>42.631129999999999</v>
      </c>
      <c r="E6" s="713"/>
      <c r="F6" s="713">
        <v>49.233890000000002</v>
      </c>
      <c r="G6" s="713">
        <v>0</v>
      </c>
      <c r="H6" s="713">
        <v>49.233890000000002</v>
      </c>
      <c r="I6" s="714" t="s">
        <v>329</v>
      </c>
      <c r="J6" s="715" t="s">
        <v>1</v>
      </c>
    </row>
    <row r="7" spans="1:10" ht="14.45" customHeight="1" x14ac:dyDescent="0.2">
      <c r="A7" s="711" t="s">
        <v>543</v>
      </c>
      <c r="B7" s="712" t="s">
        <v>546</v>
      </c>
      <c r="C7" s="713">
        <v>15054.987399999998</v>
      </c>
      <c r="D7" s="713">
        <v>15196.40904</v>
      </c>
      <c r="E7" s="713"/>
      <c r="F7" s="713">
        <v>12893.778190000001</v>
      </c>
      <c r="G7" s="713">
        <v>0</v>
      </c>
      <c r="H7" s="713">
        <v>12893.778190000001</v>
      </c>
      <c r="I7" s="714" t="s">
        <v>329</v>
      </c>
      <c r="J7" s="715" t="s">
        <v>1</v>
      </c>
    </row>
    <row r="8" spans="1:10" ht="14.45" customHeight="1" x14ac:dyDescent="0.2">
      <c r="A8" s="711" t="s">
        <v>543</v>
      </c>
      <c r="B8" s="712" t="s">
        <v>547</v>
      </c>
      <c r="C8" s="713">
        <v>1063.6885600000003</v>
      </c>
      <c r="D8" s="713">
        <v>936.10251000000005</v>
      </c>
      <c r="E8" s="713"/>
      <c r="F8" s="713">
        <v>995.09555999999998</v>
      </c>
      <c r="G8" s="713">
        <v>0</v>
      </c>
      <c r="H8" s="713">
        <v>995.09555999999998</v>
      </c>
      <c r="I8" s="714" t="s">
        <v>329</v>
      </c>
      <c r="J8" s="715" t="s">
        <v>1</v>
      </c>
    </row>
    <row r="9" spans="1:10" ht="14.45" customHeight="1" x14ac:dyDescent="0.2">
      <c r="A9" s="711" t="s">
        <v>543</v>
      </c>
      <c r="B9" s="712" t="s">
        <v>548</v>
      </c>
      <c r="C9" s="713">
        <v>2513.5481099999997</v>
      </c>
      <c r="D9" s="713">
        <v>356.98523</v>
      </c>
      <c r="E9" s="713"/>
      <c r="F9" s="713">
        <v>1005.2089100000001</v>
      </c>
      <c r="G9" s="713">
        <v>0</v>
      </c>
      <c r="H9" s="713">
        <v>1005.2089100000001</v>
      </c>
      <c r="I9" s="714" t="s">
        <v>329</v>
      </c>
      <c r="J9" s="715" t="s">
        <v>1</v>
      </c>
    </row>
    <row r="10" spans="1:10" ht="14.45" customHeight="1" x14ac:dyDescent="0.2">
      <c r="A10" s="711" t="s">
        <v>543</v>
      </c>
      <c r="B10" s="712" t="s">
        <v>549</v>
      </c>
      <c r="C10" s="713">
        <v>0.55200000000000005</v>
      </c>
      <c r="D10" s="713">
        <v>0</v>
      </c>
      <c r="E10" s="713"/>
      <c r="F10" s="713">
        <v>0</v>
      </c>
      <c r="G10" s="713">
        <v>0</v>
      </c>
      <c r="H10" s="713">
        <v>0</v>
      </c>
      <c r="I10" s="714" t="s">
        <v>329</v>
      </c>
      <c r="J10" s="715" t="s">
        <v>1</v>
      </c>
    </row>
    <row r="11" spans="1:10" ht="14.45" customHeight="1" x14ac:dyDescent="0.2">
      <c r="A11" s="711" t="s">
        <v>543</v>
      </c>
      <c r="B11" s="712" t="s">
        <v>550</v>
      </c>
      <c r="C11" s="713">
        <v>18686.214469999995</v>
      </c>
      <c r="D11" s="713">
        <v>16532.127909999999</v>
      </c>
      <c r="E11" s="713"/>
      <c r="F11" s="713">
        <v>14943.31655</v>
      </c>
      <c r="G11" s="713">
        <v>0</v>
      </c>
      <c r="H11" s="713">
        <v>14943.31655</v>
      </c>
      <c r="I11" s="714" t="s">
        <v>329</v>
      </c>
      <c r="J11" s="715" t="s">
        <v>551</v>
      </c>
    </row>
    <row r="13" spans="1:10" ht="14.45" customHeight="1" x14ac:dyDescent="0.2">
      <c r="A13" s="711" t="s">
        <v>543</v>
      </c>
      <c r="B13" s="712" t="s">
        <v>544</v>
      </c>
      <c r="C13" s="713" t="s">
        <v>329</v>
      </c>
      <c r="D13" s="713" t="s">
        <v>329</v>
      </c>
      <c r="E13" s="713"/>
      <c r="F13" s="713" t="s">
        <v>329</v>
      </c>
      <c r="G13" s="713" t="s">
        <v>329</v>
      </c>
      <c r="H13" s="713" t="s">
        <v>329</v>
      </c>
      <c r="I13" s="714" t="s">
        <v>329</v>
      </c>
      <c r="J13" s="715" t="s">
        <v>73</v>
      </c>
    </row>
    <row r="14" spans="1:10" ht="14.45" customHeight="1" x14ac:dyDescent="0.2">
      <c r="A14" s="711" t="s">
        <v>552</v>
      </c>
      <c r="B14" s="712" t="s">
        <v>553</v>
      </c>
      <c r="C14" s="713" t="s">
        <v>329</v>
      </c>
      <c r="D14" s="713" t="s">
        <v>329</v>
      </c>
      <c r="E14" s="713"/>
      <c r="F14" s="713" t="s">
        <v>329</v>
      </c>
      <c r="G14" s="713" t="s">
        <v>329</v>
      </c>
      <c r="H14" s="713" t="s">
        <v>329</v>
      </c>
      <c r="I14" s="714" t="s">
        <v>329</v>
      </c>
      <c r="J14" s="715" t="s">
        <v>0</v>
      </c>
    </row>
    <row r="15" spans="1:10" ht="14.45" customHeight="1" x14ac:dyDescent="0.2">
      <c r="A15" s="711" t="s">
        <v>552</v>
      </c>
      <c r="B15" s="712" t="s">
        <v>545</v>
      </c>
      <c r="C15" s="713">
        <v>6.4722</v>
      </c>
      <c r="D15" s="713">
        <v>3.8217999999999996</v>
      </c>
      <c r="E15" s="713"/>
      <c r="F15" s="713">
        <v>3.3443899999999998</v>
      </c>
      <c r="G15" s="713">
        <v>0</v>
      </c>
      <c r="H15" s="713">
        <v>3.3443899999999998</v>
      </c>
      <c r="I15" s="714" t="s">
        <v>329</v>
      </c>
      <c r="J15" s="715" t="s">
        <v>1</v>
      </c>
    </row>
    <row r="16" spans="1:10" ht="14.45" customHeight="1" x14ac:dyDescent="0.2">
      <c r="A16" s="711" t="s">
        <v>552</v>
      </c>
      <c r="B16" s="712" t="s">
        <v>546</v>
      </c>
      <c r="C16" s="713">
        <v>654.95100000000002</v>
      </c>
      <c r="D16" s="713">
        <v>761.70600000000002</v>
      </c>
      <c r="E16" s="713"/>
      <c r="F16" s="713">
        <v>519.92600000000004</v>
      </c>
      <c r="G16" s="713">
        <v>0</v>
      </c>
      <c r="H16" s="713">
        <v>519.92600000000004</v>
      </c>
      <c r="I16" s="714" t="s">
        <v>329</v>
      </c>
      <c r="J16" s="715" t="s">
        <v>1</v>
      </c>
    </row>
    <row r="17" spans="1:10" ht="14.45" customHeight="1" x14ac:dyDescent="0.2">
      <c r="A17" s="711" t="s">
        <v>552</v>
      </c>
      <c r="B17" s="712" t="s">
        <v>549</v>
      </c>
      <c r="C17" s="713">
        <v>0.55200000000000005</v>
      </c>
      <c r="D17" s="713">
        <v>0</v>
      </c>
      <c r="E17" s="713"/>
      <c r="F17" s="713">
        <v>0</v>
      </c>
      <c r="G17" s="713">
        <v>0</v>
      </c>
      <c r="H17" s="713">
        <v>0</v>
      </c>
      <c r="I17" s="714" t="s">
        <v>329</v>
      </c>
      <c r="J17" s="715" t="s">
        <v>1</v>
      </c>
    </row>
    <row r="18" spans="1:10" ht="14.45" customHeight="1" x14ac:dyDescent="0.2">
      <c r="A18" s="711" t="s">
        <v>552</v>
      </c>
      <c r="B18" s="712" t="s">
        <v>554</v>
      </c>
      <c r="C18" s="713">
        <v>661.97520000000009</v>
      </c>
      <c r="D18" s="713">
        <v>765.52780000000007</v>
      </c>
      <c r="E18" s="713"/>
      <c r="F18" s="713">
        <v>523.27039000000002</v>
      </c>
      <c r="G18" s="713">
        <v>0</v>
      </c>
      <c r="H18" s="713">
        <v>523.27039000000002</v>
      </c>
      <c r="I18" s="714" t="s">
        <v>329</v>
      </c>
      <c r="J18" s="715" t="s">
        <v>555</v>
      </c>
    </row>
    <row r="19" spans="1:10" ht="14.45" customHeight="1" x14ac:dyDescent="0.2">
      <c r="A19" s="711" t="s">
        <v>329</v>
      </c>
      <c r="B19" s="712" t="s">
        <v>329</v>
      </c>
      <c r="C19" s="713" t="s">
        <v>329</v>
      </c>
      <c r="D19" s="713" t="s">
        <v>329</v>
      </c>
      <c r="E19" s="713"/>
      <c r="F19" s="713" t="s">
        <v>329</v>
      </c>
      <c r="G19" s="713" t="s">
        <v>329</v>
      </c>
      <c r="H19" s="713" t="s">
        <v>329</v>
      </c>
      <c r="I19" s="714" t="s">
        <v>329</v>
      </c>
      <c r="J19" s="715" t="s">
        <v>556</v>
      </c>
    </row>
    <row r="20" spans="1:10" ht="14.45" customHeight="1" x14ac:dyDescent="0.2">
      <c r="A20" s="711" t="s">
        <v>557</v>
      </c>
      <c r="B20" s="712" t="s">
        <v>558</v>
      </c>
      <c r="C20" s="713" t="s">
        <v>329</v>
      </c>
      <c r="D20" s="713" t="s">
        <v>329</v>
      </c>
      <c r="E20" s="713"/>
      <c r="F20" s="713" t="s">
        <v>329</v>
      </c>
      <c r="G20" s="713" t="s">
        <v>329</v>
      </c>
      <c r="H20" s="713" t="s">
        <v>329</v>
      </c>
      <c r="I20" s="714" t="s">
        <v>329</v>
      </c>
      <c r="J20" s="715" t="s">
        <v>0</v>
      </c>
    </row>
    <row r="21" spans="1:10" ht="14.45" customHeight="1" x14ac:dyDescent="0.2">
      <c r="A21" s="711" t="s">
        <v>557</v>
      </c>
      <c r="B21" s="712" t="s">
        <v>545</v>
      </c>
      <c r="C21" s="713">
        <v>10.57818</v>
      </c>
      <c r="D21" s="713">
        <v>7.9277699999999989</v>
      </c>
      <c r="E21" s="713"/>
      <c r="F21" s="713">
        <v>12.083800000000002</v>
      </c>
      <c r="G21" s="713">
        <v>0</v>
      </c>
      <c r="H21" s="713">
        <v>12.083800000000002</v>
      </c>
      <c r="I21" s="714" t="s">
        <v>329</v>
      </c>
      <c r="J21" s="715" t="s">
        <v>1</v>
      </c>
    </row>
    <row r="22" spans="1:10" ht="14.45" customHeight="1" x14ac:dyDescent="0.2">
      <c r="A22" s="711" t="s">
        <v>557</v>
      </c>
      <c r="B22" s="712" t="s">
        <v>546</v>
      </c>
      <c r="C22" s="713">
        <v>3813.1413999999982</v>
      </c>
      <c r="D22" s="713">
        <v>3761.6120399999982</v>
      </c>
      <c r="E22" s="713"/>
      <c r="F22" s="713">
        <v>3161.7173900000003</v>
      </c>
      <c r="G22" s="713">
        <v>0</v>
      </c>
      <c r="H22" s="713">
        <v>3161.7173900000003</v>
      </c>
      <c r="I22" s="714" t="s">
        <v>329</v>
      </c>
      <c r="J22" s="715" t="s">
        <v>1</v>
      </c>
    </row>
    <row r="23" spans="1:10" ht="14.45" customHeight="1" x14ac:dyDescent="0.2">
      <c r="A23" s="711" t="s">
        <v>557</v>
      </c>
      <c r="B23" s="712" t="s">
        <v>547</v>
      </c>
      <c r="C23" s="713">
        <v>143.55000000000001</v>
      </c>
      <c r="D23" s="713">
        <v>133.97999999999999</v>
      </c>
      <c r="E23" s="713"/>
      <c r="F23" s="713">
        <v>216.81</v>
      </c>
      <c r="G23" s="713">
        <v>0</v>
      </c>
      <c r="H23" s="713">
        <v>216.81</v>
      </c>
      <c r="I23" s="714" t="s">
        <v>329</v>
      </c>
      <c r="J23" s="715" t="s">
        <v>1</v>
      </c>
    </row>
    <row r="24" spans="1:10" ht="14.45" customHeight="1" x14ac:dyDescent="0.2">
      <c r="A24" s="711" t="s">
        <v>557</v>
      </c>
      <c r="B24" s="712" t="s">
        <v>559</v>
      </c>
      <c r="C24" s="713">
        <v>3967.2695799999983</v>
      </c>
      <c r="D24" s="713">
        <v>3903.519809999998</v>
      </c>
      <c r="E24" s="713"/>
      <c r="F24" s="713">
        <v>3390.6111900000001</v>
      </c>
      <c r="G24" s="713">
        <v>0</v>
      </c>
      <c r="H24" s="713">
        <v>3390.6111900000001</v>
      </c>
      <c r="I24" s="714" t="s">
        <v>329</v>
      </c>
      <c r="J24" s="715" t="s">
        <v>555</v>
      </c>
    </row>
    <row r="25" spans="1:10" ht="14.45" customHeight="1" x14ac:dyDescent="0.2">
      <c r="A25" s="711" t="s">
        <v>329</v>
      </c>
      <c r="B25" s="712" t="s">
        <v>329</v>
      </c>
      <c r="C25" s="713" t="s">
        <v>329</v>
      </c>
      <c r="D25" s="713" t="s">
        <v>329</v>
      </c>
      <c r="E25" s="713"/>
      <c r="F25" s="713" t="s">
        <v>329</v>
      </c>
      <c r="G25" s="713" t="s">
        <v>329</v>
      </c>
      <c r="H25" s="713" t="s">
        <v>329</v>
      </c>
      <c r="I25" s="714" t="s">
        <v>329</v>
      </c>
      <c r="J25" s="715" t="s">
        <v>556</v>
      </c>
    </row>
    <row r="26" spans="1:10" ht="14.45" customHeight="1" x14ac:dyDescent="0.2">
      <c r="A26" s="711" t="s">
        <v>560</v>
      </c>
      <c r="B26" s="712" t="s">
        <v>561</v>
      </c>
      <c r="C26" s="713" t="s">
        <v>329</v>
      </c>
      <c r="D26" s="713" t="s">
        <v>329</v>
      </c>
      <c r="E26" s="713"/>
      <c r="F26" s="713" t="s">
        <v>329</v>
      </c>
      <c r="G26" s="713" t="s">
        <v>329</v>
      </c>
      <c r="H26" s="713" t="s">
        <v>329</v>
      </c>
      <c r="I26" s="714" t="s">
        <v>329</v>
      </c>
      <c r="J26" s="715" t="s">
        <v>0</v>
      </c>
    </row>
    <row r="27" spans="1:10" ht="14.45" customHeight="1" x14ac:dyDescent="0.2">
      <c r="A27" s="711" t="s">
        <v>560</v>
      </c>
      <c r="B27" s="712" t="s">
        <v>545</v>
      </c>
      <c r="C27" s="713">
        <v>0</v>
      </c>
      <c r="D27" s="713">
        <v>0</v>
      </c>
      <c r="E27" s="713"/>
      <c r="F27" s="713">
        <v>6.3750000000000001E-2</v>
      </c>
      <c r="G27" s="713">
        <v>0</v>
      </c>
      <c r="H27" s="713">
        <v>6.3750000000000001E-2</v>
      </c>
      <c r="I27" s="714" t="s">
        <v>329</v>
      </c>
      <c r="J27" s="715" t="s">
        <v>1</v>
      </c>
    </row>
    <row r="28" spans="1:10" ht="14.45" customHeight="1" x14ac:dyDescent="0.2">
      <c r="A28" s="711" t="s">
        <v>560</v>
      </c>
      <c r="B28" s="712" t="s">
        <v>562</v>
      </c>
      <c r="C28" s="713">
        <v>0</v>
      </c>
      <c r="D28" s="713">
        <v>0</v>
      </c>
      <c r="E28" s="713"/>
      <c r="F28" s="713">
        <v>6.3750000000000001E-2</v>
      </c>
      <c r="G28" s="713">
        <v>0</v>
      </c>
      <c r="H28" s="713">
        <v>6.3750000000000001E-2</v>
      </c>
      <c r="I28" s="714" t="s">
        <v>329</v>
      </c>
      <c r="J28" s="715" t="s">
        <v>555</v>
      </c>
    </row>
    <row r="29" spans="1:10" ht="14.45" customHeight="1" x14ac:dyDescent="0.2">
      <c r="A29" s="711" t="s">
        <v>329</v>
      </c>
      <c r="B29" s="712" t="s">
        <v>329</v>
      </c>
      <c r="C29" s="713" t="s">
        <v>329</v>
      </c>
      <c r="D29" s="713" t="s">
        <v>329</v>
      </c>
      <c r="E29" s="713"/>
      <c r="F29" s="713" t="s">
        <v>329</v>
      </c>
      <c r="G29" s="713" t="s">
        <v>329</v>
      </c>
      <c r="H29" s="713" t="s">
        <v>329</v>
      </c>
      <c r="I29" s="714" t="s">
        <v>329</v>
      </c>
      <c r="J29" s="715" t="s">
        <v>556</v>
      </c>
    </row>
    <row r="30" spans="1:10" ht="14.45" customHeight="1" x14ac:dyDescent="0.2">
      <c r="A30" s="711" t="s">
        <v>563</v>
      </c>
      <c r="B30" s="712" t="s">
        <v>564</v>
      </c>
      <c r="C30" s="713" t="s">
        <v>329</v>
      </c>
      <c r="D30" s="713" t="s">
        <v>329</v>
      </c>
      <c r="E30" s="713"/>
      <c r="F30" s="713" t="s">
        <v>329</v>
      </c>
      <c r="G30" s="713" t="s">
        <v>329</v>
      </c>
      <c r="H30" s="713" t="s">
        <v>329</v>
      </c>
      <c r="I30" s="714" t="s">
        <v>329</v>
      </c>
      <c r="J30" s="715" t="s">
        <v>0</v>
      </c>
    </row>
    <row r="31" spans="1:10" ht="14.45" customHeight="1" x14ac:dyDescent="0.2">
      <c r="A31" s="711" t="s">
        <v>563</v>
      </c>
      <c r="B31" s="712" t="s">
        <v>545</v>
      </c>
      <c r="C31" s="713">
        <v>36.388020000000004</v>
      </c>
      <c r="D31" s="713">
        <v>30.88156</v>
      </c>
      <c r="E31" s="713"/>
      <c r="F31" s="713">
        <v>33.741949999999996</v>
      </c>
      <c r="G31" s="713">
        <v>0</v>
      </c>
      <c r="H31" s="713">
        <v>33.741949999999996</v>
      </c>
      <c r="I31" s="714" t="s">
        <v>329</v>
      </c>
      <c r="J31" s="715" t="s">
        <v>1</v>
      </c>
    </row>
    <row r="32" spans="1:10" ht="14.45" customHeight="1" x14ac:dyDescent="0.2">
      <c r="A32" s="711" t="s">
        <v>563</v>
      </c>
      <c r="B32" s="712" t="s">
        <v>546</v>
      </c>
      <c r="C32" s="713">
        <v>10586.895</v>
      </c>
      <c r="D32" s="713">
        <v>10673.091000000002</v>
      </c>
      <c r="E32" s="713"/>
      <c r="F32" s="713">
        <v>9212.1348000000016</v>
      </c>
      <c r="G32" s="713">
        <v>0</v>
      </c>
      <c r="H32" s="713">
        <v>9212.1348000000016</v>
      </c>
      <c r="I32" s="714" t="s">
        <v>329</v>
      </c>
      <c r="J32" s="715" t="s">
        <v>1</v>
      </c>
    </row>
    <row r="33" spans="1:10" ht="14.45" customHeight="1" x14ac:dyDescent="0.2">
      <c r="A33" s="711" t="s">
        <v>563</v>
      </c>
      <c r="B33" s="712" t="s">
        <v>547</v>
      </c>
      <c r="C33" s="713">
        <v>920.13856000000021</v>
      </c>
      <c r="D33" s="713">
        <v>802.12251000000003</v>
      </c>
      <c r="E33" s="713"/>
      <c r="F33" s="713">
        <v>778.28555999999992</v>
      </c>
      <c r="G33" s="713">
        <v>0</v>
      </c>
      <c r="H33" s="713">
        <v>778.28555999999992</v>
      </c>
      <c r="I33" s="714" t="s">
        <v>329</v>
      </c>
      <c r="J33" s="715" t="s">
        <v>1</v>
      </c>
    </row>
    <row r="34" spans="1:10" ht="14.45" customHeight="1" x14ac:dyDescent="0.2">
      <c r="A34" s="711" t="s">
        <v>563</v>
      </c>
      <c r="B34" s="712" t="s">
        <v>565</v>
      </c>
      <c r="C34" s="713">
        <v>11543.42158</v>
      </c>
      <c r="D34" s="713">
        <v>11506.095070000001</v>
      </c>
      <c r="E34" s="713"/>
      <c r="F34" s="713">
        <v>10024.162310000002</v>
      </c>
      <c r="G34" s="713">
        <v>0</v>
      </c>
      <c r="H34" s="713">
        <v>10024.162310000002</v>
      </c>
      <c r="I34" s="714" t="s">
        <v>329</v>
      </c>
      <c r="J34" s="715" t="s">
        <v>555</v>
      </c>
    </row>
    <row r="35" spans="1:10" ht="14.45" customHeight="1" x14ac:dyDescent="0.2">
      <c r="A35" s="711" t="s">
        <v>329</v>
      </c>
      <c r="B35" s="712" t="s">
        <v>329</v>
      </c>
      <c r="C35" s="713" t="s">
        <v>329</v>
      </c>
      <c r="D35" s="713" t="s">
        <v>329</v>
      </c>
      <c r="E35" s="713"/>
      <c r="F35" s="713" t="s">
        <v>329</v>
      </c>
      <c r="G35" s="713" t="s">
        <v>329</v>
      </c>
      <c r="H35" s="713" t="s">
        <v>329</v>
      </c>
      <c r="I35" s="714" t="s">
        <v>329</v>
      </c>
      <c r="J35" s="715" t="s">
        <v>556</v>
      </c>
    </row>
    <row r="36" spans="1:10" ht="14.45" customHeight="1" x14ac:dyDescent="0.2">
      <c r="A36" s="711" t="s">
        <v>566</v>
      </c>
      <c r="B36" s="712" t="s">
        <v>567</v>
      </c>
      <c r="C36" s="713" t="s">
        <v>329</v>
      </c>
      <c r="D36" s="713" t="s">
        <v>329</v>
      </c>
      <c r="E36" s="713"/>
      <c r="F36" s="713" t="s">
        <v>329</v>
      </c>
      <c r="G36" s="713" t="s">
        <v>329</v>
      </c>
      <c r="H36" s="713" t="s">
        <v>329</v>
      </c>
      <c r="I36" s="714" t="s">
        <v>329</v>
      </c>
      <c r="J36" s="715" t="s">
        <v>0</v>
      </c>
    </row>
    <row r="37" spans="1:10" ht="14.45" customHeight="1" x14ac:dyDescent="0.2">
      <c r="A37" s="711" t="s">
        <v>566</v>
      </c>
      <c r="B37" s="712" t="s">
        <v>548</v>
      </c>
      <c r="C37" s="713">
        <v>2513.5481099999997</v>
      </c>
      <c r="D37" s="713">
        <v>356.98523</v>
      </c>
      <c r="E37" s="713"/>
      <c r="F37" s="713">
        <v>1005.2089100000001</v>
      </c>
      <c r="G37" s="713">
        <v>0</v>
      </c>
      <c r="H37" s="713">
        <v>1005.2089100000001</v>
      </c>
      <c r="I37" s="714" t="s">
        <v>329</v>
      </c>
      <c r="J37" s="715" t="s">
        <v>1</v>
      </c>
    </row>
    <row r="38" spans="1:10" ht="14.45" customHeight="1" x14ac:dyDescent="0.2">
      <c r="A38" s="711" t="s">
        <v>566</v>
      </c>
      <c r="B38" s="712" t="s">
        <v>568</v>
      </c>
      <c r="C38" s="713">
        <v>2513.5481099999997</v>
      </c>
      <c r="D38" s="713">
        <v>356.98523</v>
      </c>
      <c r="E38" s="713"/>
      <c r="F38" s="713">
        <v>1005.2089100000001</v>
      </c>
      <c r="G38" s="713">
        <v>0</v>
      </c>
      <c r="H38" s="713">
        <v>1005.2089100000001</v>
      </c>
      <c r="I38" s="714" t="s">
        <v>329</v>
      </c>
      <c r="J38" s="715" t="s">
        <v>555</v>
      </c>
    </row>
    <row r="39" spans="1:10" ht="14.45" customHeight="1" x14ac:dyDescent="0.2">
      <c r="A39" s="711" t="s">
        <v>329</v>
      </c>
      <c r="B39" s="712" t="s">
        <v>329</v>
      </c>
      <c r="C39" s="713" t="s">
        <v>329</v>
      </c>
      <c r="D39" s="713" t="s">
        <v>329</v>
      </c>
      <c r="E39" s="713"/>
      <c r="F39" s="713" t="s">
        <v>329</v>
      </c>
      <c r="G39" s="713" t="s">
        <v>329</v>
      </c>
      <c r="H39" s="713" t="s">
        <v>329</v>
      </c>
      <c r="I39" s="714" t="s">
        <v>329</v>
      </c>
      <c r="J39" s="715" t="s">
        <v>556</v>
      </c>
    </row>
    <row r="40" spans="1:10" ht="14.45" customHeight="1" x14ac:dyDescent="0.2">
      <c r="A40" s="711" t="s">
        <v>543</v>
      </c>
      <c r="B40" s="712" t="s">
        <v>550</v>
      </c>
      <c r="C40" s="713">
        <v>18686.214469999999</v>
      </c>
      <c r="D40" s="713">
        <v>16532.127909999999</v>
      </c>
      <c r="E40" s="713"/>
      <c r="F40" s="713">
        <v>14943.316550000001</v>
      </c>
      <c r="G40" s="713">
        <v>0</v>
      </c>
      <c r="H40" s="713">
        <v>14943.316550000001</v>
      </c>
      <c r="I40" s="714" t="s">
        <v>329</v>
      </c>
      <c r="J40" s="715" t="s">
        <v>551</v>
      </c>
    </row>
  </sheetData>
  <mergeCells count="3">
    <mergeCell ref="F3:I3"/>
    <mergeCell ref="C4:D4"/>
    <mergeCell ref="A1:I1"/>
  </mergeCells>
  <conditionalFormatting sqref="F12 F41:F65537">
    <cfRule type="cellIs" dxfId="75" priority="18" stopIfTrue="1" operator="greaterThan">
      <formula>1</formula>
    </cfRule>
  </conditionalFormatting>
  <conditionalFormatting sqref="H5:H11">
    <cfRule type="expression" dxfId="74" priority="14">
      <formula>$H5&gt;0</formula>
    </cfRule>
  </conditionalFormatting>
  <conditionalFormatting sqref="I5:I11">
    <cfRule type="expression" dxfId="73" priority="15">
      <formula>$I5&gt;1</formula>
    </cfRule>
  </conditionalFormatting>
  <conditionalFormatting sqref="B5:B11">
    <cfRule type="expression" dxfId="72" priority="11">
      <formula>OR($J5="NS",$J5="SumaNS",$J5="Účet")</formula>
    </cfRule>
  </conditionalFormatting>
  <conditionalFormatting sqref="B5:D11 F5:I11">
    <cfRule type="expression" dxfId="71" priority="17">
      <formula>AND($J5&lt;&gt;"",$J5&lt;&gt;"mezeraKL")</formula>
    </cfRule>
  </conditionalFormatting>
  <conditionalFormatting sqref="B5:D11 F5:I11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1 B5:D11">
    <cfRule type="expression" dxfId="69" priority="13">
      <formula>OR($J5="SumaNS",$J5="NS")</formula>
    </cfRule>
  </conditionalFormatting>
  <conditionalFormatting sqref="A5:A11">
    <cfRule type="expression" dxfId="68" priority="9">
      <formula>AND($J5&lt;&gt;"mezeraKL",$J5&lt;&gt;"")</formula>
    </cfRule>
  </conditionalFormatting>
  <conditionalFormatting sqref="A5:A11">
    <cfRule type="expression" dxfId="67" priority="10">
      <formula>AND($J5&lt;&gt;"",$J5&lt;&gt;"mezeraKL")</formula>
    </cfRule>
  </conditionalFormatting>
  <conditionalFormatting sqref="H13:H40">
    <cfRule type="expression" dxfId="66" priority="5">
      <formula>$H13&gt;0</formula>
    </cfRule>
  </conditionalFormatting>
  <conditionalFormatting sqref="A13:A40">
    <cfRule type="expression" dxfId="65" priority="2">
      <formula>AND($J13&lt;&gt;"mezeraKL",$J13&lt;&gt;"")</formula>
    </cfRule>
  </conditionalFormatting>
  <conditionalFormatting sqref="I13:I40">
    <cfRule type="expression" dxfId="64" priority="6">
      <formula>$I13&gt;1</formula>
    </cfRule>
  </conditionalFormatting>
  <conditionalFormatting sqref="B13:B40">
    <cfRule type="expression" dxfId="63" priority="1">
      <formula>OR($J13="NS",$J13="SumaNS",$J13="Účet")</formula>
    </cfRule>
  </conditionalFormatting>
  <conditionalFormatting sqref="A13:D40 F13:I40">
    <cfRule type="expression" dxfId="62" priority="8">
      <formula>AND($J13&lt;&gt;"",$J13&lt;&gt;"mezeraKL")</formula>
    </cfRule>
  </conditionalFormatting>
  <conditionalFormatting sqref="B13:D40 F13:I40">
    <cfRule type="expression" dxfId="61" priority="3">
      <formula>OR($J13="KL",$J13="SumaKL")</formula>
    </cfRule>
    <cfRule type="expression" priority="7" stopIfTrue="1">
      <formula>OR($J13="mezeraNS",$J13="mezeraKL")</formula>
    </cfRule>
  </conditionalFormatting>
  <conditionalFormatting sqref="B13:D40 F13:I40">
    <cfRule type="expression" dxfId="60" priority="4">
      <formula>OR($J13="SumaNS",$J13="NS")</formula>
    </cfRule>
  </conditionalFormatting>
  <hyperlinks>
    <hyperlink ref="A2" location="Obsah!A1" display="Zpět na Obsah  KL 01  1.-4.měsíc" xr:uid="{2985CA79-8DC4-454B-BB14-E5E2BE34C8FF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139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1" bestFit="1" customWidth="1" collapsed="1"/>
    <col min="4" max="4" width="18.7109375" style="335" customWidth="1"/>
    <col min="5" max="5" width="9" style="458" bestFit="1" customWidth="1"/>
    <col min="6" max="6" width="18.7109375" style="335" customWidth="1"/>
    <col min="7" max="7" width="5" style="331" customWidth="1"/>
    <col min="8" max="8" width="12.42578125" style="331" hidden="1" customWidth="1" outlineLevel="1"/>
    <col min="9" max="9" width="8.5703125" style="331" hidden="1" customWidth="1" outlineLevel="1"/>
    <col min="10" max="10" width="25.7109375" style="331" customWidth="1" collapsed="1"/>
    <col min="11" max="11" width="8.7109375" style="331" customWidth="1"/>
    <col min="12" max="13" width="7.7109375" style="329" customWidth="1"/>
    <col min="14" max="14" width="12.7109375" style="329" customWidth="1"/>
    <col min="15" max="16384" width="8.85546875" style="247"/>
  </cols>
  <sheetData>
    <row r="1" spans="1:14" ht="18.600000000000001" customHeight="1" thickBot="1" x14ac:dyDescent="0.35">
      <c r="A1" s="553" t="s">
        <v>204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</row>
    <row r="2" spans="1:14" ht="14.45" customHeight="1" thickBot="1" x14ac:dyDescent="0.25">
      <c r="A2" s="371" t="s">
        <v>328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5" customHeight="1" thickBot="1" x14ac:dyDescent="0.25">
      <c r="A3" s="66"/>
      <c r="B3" s="66"/>
      <c r="C3" s="549"/>
      <c r="D3" s="550"/>
      <c r="E3" s="550"/>
      <c r="F3" s="550"/>
      <c r="G3" s="550"/>
      <c r="H3" s="550"/>
      <c r="I3" s="550"/>
      <c r="J3" s="551" t="s">
        <v>158</v>
      </c>
      <c r="K3" s="552"/>
      <c r="L3" s="203">
        <f>IF(M3&lt;&gt;0,N3/M3,0)</f>
        <v>5551.8495838067247</v>
      </c>
      <c r="M3" s="203">
        <f>SUBTOTAL(9,M5:M1048576)</f>
        <v>2691.35</v>
      </c>
      <c r="N3" s="204">
        <f>SUBTOTAL(9,N5:N1048576)</f>
        <v>14941970.377378229</v>
      </c>
    </row>
    <row r="4" spans="1:14" s="330" customFormat="1" ht="14.45" customHeight="1" thickBot="1" x14ac:dyDescent="0.25">
      <c r="A4" s="716" t="s">
        <v>4</v>
      </c>
      <c r="B4" s="717" t="s">
        <v>5</v>
      </c>
      <c r="C4" s="717" t="s">
        <v>0</v>
      </c>
      <c r="D4" s="717" t="s">
        <v>6</v>
      </c>
      <c r="E4" s="718" t="s">
        <v>7</v>
      </c>
      <c r="F4" s="717" t="s">
        <v>1</v>
      </c>
      <c r="G4" s="717" t="s">
        <v>8</v>
      </c>
      <c r="H4" s="717" t="s">
        <v>9</v>
      </c>
      <c r="I4" s="717" t="s">
        <v>10</v>
      </c>
      <c r="J4" s="719" t="s">
        <v>11</v>
      </c>
      <c r="K4" s="719" t="s">
        <v>12</v>
      </c>
      <c r="L4" s="720" t="s">
        <v>183</v>
      </c>
      <c r="M4" s="720" t="s">
        <v>13</v>
      </c>
      <c r="N4" s="721" t="s">
        <v>200</v>
      </c>
    </row>
    <row r="5" spans="1:14" ht="14.45" customHeight="1" x14ac:dyDescent="0.2">
      <c r="A5" s="722" t="s">
        <v>543</v>
      </c>
      <c r="B5" s="723" t="s">
        <v>544</v>
      </c>
      <c r="C5" s="724" t="s">
        <v>552</v>
      </c>
      <c r="D5" s="725" t="s">
        <v>553</v>
      </c>
      <c r="E5" s="726">
        <v>50113001</v>
      </c>
      <c r="F5" s="725" t="s">
        <v>569</v>
      </c>
      <c r="G5" s="724" t="s">
        <v>570</v>
      </c>
      <c r="H5" s="724">
        <v>100362</v>
      </c>
      <c r="I5" s="724">
        <v>362</v>
      </c>
      <c r="J5" s="724" t="s">
        <v>571</v>
      </c>
      <c r="K5" s="724" t="s">
        <v>572</v>
      </c>
      <c r="L5" s="727">
        <v>72.569999999999993</v>
      </c>
      <c r="M5" s="727">
        <v>2</v>
      </c>
      <c r="N5" s="728">
        <v>145.13999999999999</v>
      </c>
    </row>
    <row r="6" spans="1:14" ht="14.45" customHeight="1" x14ac:dyDescent="0.2">
      <c r="A6" s="729" t="s">
        <v>543</v>
      </c>
      <c r="B6" s="730" t="s">
        <v>544</v>
      </c>
      <c r="C6" s="731" t="s">
        <v>552</v>
      </c>
      <c r="D6" s="732" t="s">
        <v>553</v>
      </c>
      <c r="E6" s="733">
        <v>50113001</v>
      </c>
      <c r="F6" s="732" t="s">
        <v>569</v>
      </c>
      <c r="G6" s="731" t="s">
        <v>570</v>
      </c>
      <c r="H6" s="731">
        <v>176954</v>
      </c>
      <c r="I6" s="731">
        <v>176954</v>
      </c>
      <c r="J6" s="731" t="s">
        <v>573</v>
      </c>
      <c r="K6" s="731" t="s">
        <v>574</v>
      </c>
      <c r="L6" s="734">
        <v>94.71</v>
      </c>
      <c r="M6" s="734">
        <v>2</v>
      </c>
      <c r="N6" s="735">
        <v>189.42</v>
      </c>
    </row>
    <row r="7" spans="1:14" ht="14.45" customHeight="1" x14ac:dyDescent="0.2">
      <c r="A7" s="729" t="s">
        <v>543</v>
      </c>
      <c r="B7" s="730" t="s">
        <v>544</v>
      </c>
      <c r="C7" s="731" t="s">
        <v>552</v>
      </c>
      <c r="D7" s="732" t="s">
        <v>553</v>
      </c>
      <c r="E7" s="733">
        <v>50113001</v>
      </c>
      <c r="F7" s="732" t="s">
        <v>569</v>
      </c>
      <c r="G7" s="731" t="s">
        <v>570</v>
      </c>
      <c r="H7" s="731">
        <v>194920</v>
      </c>
      <c r="I7" s="731">
        <v>94920</v>
      </c>
      <c r="J7" s="731" t="s">
        <v>575</v>
      </c>
      <c r="K7" s="731" t="s">
        <v>576</v>
      </c>
      <c r="L7" s="734">
        <v>68.769999999999982</v>
      </c>
      <c r="M7" s="734">
        <v>2</v>
      </c>
      <c r="N7" s="735">
        <v>137.53999999999996</v>
      </c>
    </row>
    <row r="8" spans="1:14" ht="14.45" customHeight="1" x14ac:dyDescent="0.2">
      <c r="A8" s="729" t="s">
        <v>543</v>
      </c>
      <c r="B8" s="730" t="s">
        <v>544</v>
      </c>
      <c r="C8" s="731" t="s">
        <v>552</v>
      </c>
      <c r="D8" s="732" t="s">
        <v>553</v>
      </c>
      <c r="E8" s="733">
        <v>50113001</v>
      </c>
      <c r="F8" s="732" t="s">
        <v>569</v>
      </c>
      <c r="G8" s="731" t="s">
        <v>570</v>
      </c>
      <c r="H8" s="731">
        <v>156926</v>
      </c>
      <c r="I8" s="731">
        <v>56926</v>
      </c>
      <c r="J8" s="731" t="s">
        <v>577</v>
      </c>
      <c r="K8" s="731" t="s">
        <v>578</v>
      </c>
      <c r="L8" s="734">
        <v>48.4</v>
      </c>
      <c r="M8" s="734">
        <v>2</v>
      </c>
      <c r="N8" s="735">
        <v>96.8</v>
      </c>
    </row>
    <row r="9" spans="1:14" ht="14.45" customHeight="1" x14ac:dyDescent="0.2">
      <c r="A9" s="729" t="s">
        <v>543</v>
      </c>
      <c r="B9" s="730" t="s">
        <v>544</v>
      </c>
      <c r="C9" s="731" t="s">
        <v>552</v>
      </c>
      <c r="D9" s="732" t="s">
        <v>553</v>
      </c>
      <c r="E9" s="733">
        <v>50113001</v>
      </c>
      <c r="F9" s="732" t="s">
        <v>569</v>
      </c>
      <c r="G9" s="731" t="s">
        <v>570</v>
      </c>
      <c r="H9" s="731">
        <v>208456</v>
      </c>
      <c r="I9" s="731">
        <v>208456</v>
      </c>
      <c r="J9" s="731" t="s">
        <v>579</v>
      </c>
      <c r="K9" s="731" t="s">
        <v>580</v>
      </c>
      <c r="L9" s="734">
        <v>738.54</v>
      </c>
      <c r="M9" s="734">
        <v>0.05</v>
      </c>
      <c r="N9" s="735">
        <v>36.927</v>
      </c>
    </row>
    <row r="10" spans="1:14" ht="14.45" customHeight="1" x14ac:dyDescent="0.2">
      <c r="A10" s="729" t="s">
        <v>543</v>
      </c>
      <c r="B10" s="730" t="s">
        <v>544</v>
      </c>
      <c r="C10" s="731" t="s">
        <v>552</v>
      </c>
      <c r="D10" s="732" t="s">
        <v>553</v>
      </c>
      <c r="E10" s="733">
        <v>50113001</v>
      </c>
      <c r="F10" s="732" t="s">
        <v>569</v>
      </c>
      <c r="G10" s="731" t="s">
        <v>570</v>
      </c>
      <c r="H10" s="731">
        <v>193104</v>
      </c>
      <c r="I10" s="731">
        <v>93104</v>
      </c>
      <c r="J10" s="731" t="s">
        <v>581</v>
      </c>
      <c r="K10" s="731" t="s">
        <v>582</v>
      </c>
      <c r="L10" s="734">
        <v>54.000000000000014</v>
      </c>
      <c r="M10" s="734">
        <v>1</v>
      </c>
      <c r="N10" s="735">
        <v>54.000000000000014</v>
      </c>
    </row>
    <row r="11" spans="1:14" ht="14.45" customHeight="1" x14ac:dyDescent="0.2">
      <c r="A11" s="729" t="s">
        <v>543</v>
      </c>
      <c r="B11" s="730" t="s">
        <v>544</v>
      </c>
      <c r="C11" s="731" t="s">
        <v>552</v>
      </c>
      <c r="D11" s="732" t="s">
        <v>553</v>
      </c>
      <c r="E11" s="733">
        <v>50113001</v>
      </c>
      <c r="F11" s="732" t="s">
        <v>569</v>
      </c>
      <c r="G11" s="731" t="s">
        <v>570</v>
      </c>
      <c r="H11" s="731">
        <v>185656</v>
      </c>
      <c r="I11" s="731">
        <v>85656</v>
      </c>
      <c r="J11" s="731" t="s">
        <v>583</v>
      </c>
      <c r="K11" s="731" t="s">
        <v>584</v>
      </c>
      <c r="L11" s="734">
        <v>69.22</v>
      </c>
      <c r="M11" s="734">
        <v>1</v>
      </c>
      <c r="N11" s="735">
        <v>69.22</v>
      </c>
    </row>
    <row r="12" spans="1:14" ht="14.45" customHeight="1" x14ac:dyDescent="0.2">
      <c r="A12" s="729" t="s">
        <v>543</v>
      </c>
      <c r="B12" s="730" t="s">
        <v>544</v>
      </c>
      <c r="C12" s="731" t="s">
        <v>552</v>
      </c>
      <c r="D12" s="732" t="s">
        <v>553</v>
      </c>
      <c r="E12" s="733">
        <v>50113001</v>
      </c>
      <c r="F12" s="732" t="s">
        <v>569</v>
      </c>
      <c r="G12" s="731" t="s">
        <v>570</v>
      </c>
      <c r="H12" s="731">
        <v>226525</v>
      </c>
      <c r="I12" s="731">
        <v>226525</v>
      </c>
      <c r="J12" s="731" t="s">
        <v>585</v>
      </c>
      <c r="K12" s="731" t="s">
        <v>586</v>
      </c>
      <c r="L12" s="734">
        <v>66.34</v>
      </c>
      <c r="M12" s="734">
        <v>1</v>
      </c>
      <c r="N12" s="735">
        <v>66.34</v>
      </c>
    </row>
    <row r="13" spans="1:14" ht="14.45" customHeight="1" x14ac:dyDescent="0.2">
      <c r="A13" s="729" t="s">
        <v>543</v>
      </c>
      <c r="B13" s="730" t="s">
        <v>544</v>
      </c>
      <c r="C13" s="731" t="s">
        <v>552</v>
      </c>
      <c r="D13" s="732" t="s">
        <v>553</v>
      </c>
      <c r="E13" s="733">
        <v>50113001</v>
      </c>
      <c r="F13" s="732" t="s">
        <v>569</v>
      </c>
      <c r="G13" s="731" t="s">
        <v>587</v>
      </c>
      <c r="H13" s="731">
        <v>243130</v>
      </c>
      <c r="I13" s="731">
        <v>243130</v>
      </c>
      <c r="J13" s="731" t="s">
        <v>588</v>
      </c>
      <c r="K13" s="731" t="s">
        <v>589</v>
      </c>
      <c r="L13" s="734">
        <v>78.67</v>
      </c>
      <c r="M13" s="734">
        <v>1</v>
      </c>
      <c r="N13" s="735">
        <v>78.67</v>
      </c>
    </row>
    <row r="14" spans="1:14" ht="14.45" customHeight="1" x14ac:dyDescent="0.2">
      <c r="A14" s="729" t="s">
        <v>543</v>
      </c>
      <c r="B14" s="730" t="s">
        <v>544</v>
      </c>
      <c r="C14" s="731" t="s">
        <v>552</v>
      </c>
      <c r="D14" s="732" t="s">
        <v>553</v>
      </c>
      <c r="E14" s="733">
        <v>50113001</v>
      </c>
      <c r="F14" s="732" t="s">
        <v>569</v>
      </c>
      <c r="G14" s="731" t="s">
        <v>587</v>
      </c>
      <c r="H14" s="731">
        <v>243135</v>
      </c>
      <c r="I14" s="731">
        <v>243135</v>
      </c>
      <c r="J14" s="731" t="s">
        <v>590</v>
      </c>
      <c r="K14" s="731" t="s">
        <v>591</v>
      </c>
      <c r="L14" s="734">
        <v>99.29</v>
      </c>
      <c r="M14" s="734">
        <v>1</v>
      </c>
      <c r="N14" s="735">
        <v>99.29</v>
      </c>
    </row>
    <row r="15" spans="1:14" ht="14.45" customHeight="1" x14ac:dyDescent="0.2">
      <c r="A15" s="729" t="s">
        <v>543</v>
      </c>
      <c r="B15" s="730" t="s">
        <v>544</v>
      </c>
      <c r="C15" s="731" t="s">
        <v>552</v>
      </c>
      <c r="D15" s="732" t="s">
        <v>553</v>
      </c>
      <c r="E15" s="733">
        <v>50113001</v>
      </c>
      <c r="F15" s="732" t="s">
        <v>569</v>
      </c>
      <c r="G15" s="731" t="s">
        <v>329</v>
      </c>
      <c r="H15" s="731">
        <v>147458</v>
      </c>
      <c r="I15" s="731">
        <v>147458</v>
      </c>
      <c r="J15" s="731" t="s">
        <v>590</v>
      </c>
      <c r="K15" s="731" t="s">
        <v>591</v>
      </c>
      <c r="L15" s="734">
        <v>99.26</v>
      </c>
      <c r="M15" s="734">
        <v>1</v>
      </c>
      <c r="N15" s="735">
        <v>99.26</v>
      </c>
    </row>
    <row r="16" spans="1:14" ht="14.45" customHeight="1" x14ac:dyDescent="0.2">
      <c r="A16" s="729" t="s">
        <v>543</v>
      </c>
      <c r="B16" s="730" t="s">
        <v>544</v>
      </c>
      <c r="C16" s="731" t="s">
        <v>552</v>
      </c>
      <c r="D16" s="732" t="s">
        <v>553</v>
      </c>
      <c r="E16" s="733">
        <v>50113001</v>
      </c>
      <c r="F16" s="732" t="s">
        <v>569</v>
      </c>
      <c r="G16" s="731" t="s">
        <v>587</v>
      </c>
      <c r="H16" s="731">
        <v>243138</v>
      </c>
      <c r="I16" s="731">
        <v>243138</v>
      </c>
      <c r="J16" s="731" t="s">
        <v>592</v>
      </c>
      <c r="K16" s="731" t="s">
        <v>593</v>
      </c>
      <c r="L16" s="734">
        <v>61.105000000000004</v>
      </c>
      <c r="M16" s="734">
        <v>2</v>
      </c>
      <c r="N16" s="735">
        <v>122.21000000000001</v>
      </c>
    </row>
    <row r="17" spans="1:14" ht="14.45" customHeight="1" x14ac:dyDescent="0.2">
      <c r="A17" s="729" t="s">
        <v>543</v>
      </c>
      <c r="B17" s="730" t="s">
        <v>544</v>
      </c>
      <c r="C17" s="731" t="s">
        <v>552</v>
      </c>
      <c r="D17" s="732" t="s">
        <v>553</v>
      </c>
      <c r="E17" s="733">
        <v>50113001</v>
      </c>
      <c r="F17" s="732" t="s">
        <v>569</v>
      </c>
      <c r="G17" s="731" t="s">
        <v>570</v>
      </c>
      <c r="H17" s="731">
        <v>173498</v>
      </c>
      <c r="I17" s="731">
        <v>173498</v>
      </c>
      <c r="J17" s="731" t="s">
        <v>594</v>
      </c>
      <c r="K17" s="731" t="s">
        <v>595</v>
      </c>
      <c r="L17" s="734">
        <v>219.7700000000001</v>
      </c>
      <c r="M17" s="734">
        <v>1</v>
      </c>
      <c r="N17" s="735">
        <v>219.7700000000001</v>
      </c>
    </row>
    <row r="18" spans="1:14" ht="14.45" customHeight="1" x14ac:dyDescent="0.2">
      <c r="A18" s="729" t="s">
        <v>543</v>
      </c>
      <c r="B18" s="730" t="s">
        <v>544</v>
      </c>
      <c r="C18" s="731" t="s">
        <v>552</v>
      </c>
      <c r="D18" s="732" t="s">
        <v>553</v>
      </c>
      <c r="E18" s="733">
        <v>50113001</v>
      </c>
      <c r="F18" s="732" t="s">
        <v>569</v>
      </c>
      <c r="G18" s="731" t="s">
        <v>570</v>
      </c>
      <c r="H18" s="731">
        <v>114826</v>
      </c>
      <c r="I18" s="731">
        <v>14826</v>
      </c>
      <c r="J18" s="731" t="s">
        <v>596</v>
      </c>
      <c r="K18" s="731" t="s">
        <v>597</v>
      </c>
      <c r="L18" s="734">
        <v>147.96999999999994</v>
      </c>
      <c r="M18" s="734">
        <v>1</v>
      </c>
      <c r="N18" s="735">
        <v>147.96999999999994</v>
      </c>
    </row>
    <row r="19" spans="1:14" ht="14.45" customHeight="1" x14ac:dyDescent="0.2">
      <c r="A19" s="729" t="s">
        <v>543</v>
      </c>
      <c r="B19" s="730" t="s">
        <v>544</v>
      </c>
      <c r="C19" s="731" t="s">
        <v>552</v>
      </c>
      <c r="D19" s="732" t="s">
        <v>553</v>
      </c>
      <c r="E19" s="733">
        <v>50113001</v>
      </c>
      <c r="F19" s="732" t="s">
        <v>569</v>
      </c>
      <c r="G19" s="731" t="s">
        <v>570</v>
      </c>
      <c r="H19" s="731">
        <v>125366</v>
      </c>
      <c r="I19" s="731">
        <v>25366</v>
      </c>
      <c r="J19" s="731" t="s">
        <v>598</v>
      </c>
      <c r="K19" s="731" t="s">
        <v>599</v>
      </c>
      <c r="L19" s="734">
        <v>72.02000000000001</v>
      </c>
      <c r="M19" s="734">
        <v>1</v>
      </c>
      <c r="N19" s="735">
        <v>72.02000000000001</v>
      </c>
    </row>
    <row r="20" spans="1:14" ht="14.45" customHeight="1" x14ac:dyDescent="0.2">
      <c r="A20" s="729" t="s">
        <v>543</v>
      </c>
      <c r="B20" s="730" t="s">
        <v>544</v>
      </c>
      <c r="C20" s="731" t="s">
        <v>552</v>
      </c>
      <c r="D20" s="732" t="s">
        <v>553</v>
      </c>
      <c r="E20" s="733">
        <v>50113001</v>
      </c>
      <c r="F20" s="732" t="s">
        <v>569</v>
      </c>
      <c r="G20" s="731" t="s">
        <v>570</v>
      </c>
      <c r="H20" s="731">
        <v>159746</v>
      </c>
      <c r="I20" s="731">
        <v>0</v>
      </c>
      <c r="J20" s="731" t="s">
        <v>600</v>
      </c>
      <c r="K20" s="731" t="s">
        <v>601</v>
      </c>
      <c r="L20" s="734">
        <v>26.01</v>
      </c>
      <c r="M20" s="734">
        <v>2</v>
      </c>
      <c r="N20" s="735">
        <v>52.02</v>
      </c>
    </row>
    <row r="21" spans="1:14" ht="14.45" customHeight="1" x14ac:dyDescent="0.2">
      <c r="A21" s="729" t="s">
        <v>543</v>
      </c>
      <c r="B21" s="730" t="s">
        <v>544</v>
      </c>
      <c r="C21" s="731" t="s">
        <v>552</v>
      </c>
      <c r="D21" s="732" t="s">
        <v>553</v>
      </c>
      <c r="E21" s="733">
        <v>50113001</v>
      </c>
      <c r="F21" s="732" t="s">
        <v>569</v>
      </c>
      <c r="G21" s="731" t="s">
        <v>570</v>
      </c>
      <c r="H21" s="731">
        <v>51384</v>
      </c>
      <c r="I21" s="731">
        <v>51384</v>
      </c>
      <c r="J21" s="731" t="s">
        <v>602</v>
      </c>
      <c r="K21" s="731" t="s">
        <v>603</v>
      </c>
      <c r="L21" s="734">
        <v>192.5</v>
      </c>
      <c r="M21" s="734">
        <v>0.1</v>
      </c>
      <c r="N21" s="735">
        <v>19.25</v>
      </c>
    </row>
    <row r="22" spans="1:14" ht="14.45" customHeight="1" x14ac:dyDescent="0.2">
      <c r="A22" s="729" t="s">
        <v>543</v>
      </c>
      <c r="B22" s="730" t="s">
        <v>544</v>
      </c>
      <c r="C22" s="731" t="s">
        <v>552</v>
      </c>
      <c r="D22" s="732" t="s">
        <v>553</v>
      </c>
      <c r="E22" s="733">
        <v>50113001</v>
      </c>
      <c r="F22" s="732" t="s">
        <v>569</v>
      </c>
      <c r="G22" s="731" t="s">
        <v>570</v>
      </c>
      <c r="H22" s="731">
        <v>157608</v>
      </c>
      <c r="I22" s="731">
        <v>57608</v>
      </c>
      <c r="J22" s="731" t="s">
        <v>604</v>
      </c>
      <c r="K22" s="731" t="s">
        <v>605</v>
      </c>
      <c r="L22" s="734">
        <v>100.25</v>
      </c>
      <c r="M22" s="734">
        <v>1</v>
      </c>
      <c r="N22" s="735">
        <v>100.25</v>
      </c>
    </row>
    <row r="23" spans="1:14" ht="14.45" customHeight="1" x14ac:dyDescent="0.2">
      <c r="A23" s="729" t="s">
        <v>543</v>
      </c>
      <c r="B23" s="730" t="s">
        <v>544</v>
      </c>
      <c r="C23" s="731" t="s">
        <v>552</v>
      </c>
      <c r="D23" s="732" t="s">
        <v>553</v>
      </c>
      <c r="E23" s="733">
        <v>50113001</v>
      </c>
      <c r="F23" s="732" t="s">
        <v>569</v>
      </c>
      <c r="G23" s="731" t="s">
        <v>570</v>
      </c>
      <c r="H23" s="731">
        <v>398077</v>
      </c>
      <c r="I23" s="731">
        <v>0</v>
      </c>
      <c r="J23" s="731" t="s">
        <v>606</v>
      </c>
      <c r="K23" s="731" t="s">
        <v>607</v>
      </c>
      <c r="L23" s="734">
        <v>0</v>
      </c>
      <c r="M23" s="734">
        <v>0</v>
      </c>
      <c r="N23" s="735">
        <v>0</v>
      </c>
    </row>
    <row r="24" spans="1:14" ht="14.45" customHeight="1" x14ac:dyDescent="0.2">
      <c r="A24" s="729" t="s">
        <v>543</v>
      </c>
      <c r="B24" s="730" t="s">
        <v>544</v>
      </c>
      <c r="C24" s="731" t="s">
        <v>552</v>
      </c>
      <c r="D24" s="732" t="s">
        <v>553</v>
      </c>
      <c r="E24" s="733">
        <v>50113001</v>
      </c>
      <c r="F24" s="732" t="s">
        <v>569</v>
      </c>
      <c r="G24" s="731" t="s">
        <v>587</v>
      </c>
      <c r="H24" s="731">
        <v>187427</v>
      </c>
      <c r="I24" s="731">
        <v>187427</v>
      </c>
      <c r="J24" s="731" t="s">
        <v>608</v>
      </c>
      <c r="K24" s="731" t="s">
        <v>609</v>
      </c>
      <c r="L24" s="734">
        <v>62.589999999999996</v>
      </c>
      <c r="M24" s="734">
        <v>1</v>
      </c>
      <c r="N24" s="735">
        <v>62.589999999999996</v>
      </c>
    </row>
    <row r="25" spans="1:14" ht="14.45" customHeight="1" x14ac:dyDescent="0.2">
      <c r="A25" s="729" t="s">
        <v>543</v>
      </c>
      <c r="B25" s="730" t="s">
        <v>544</v>
      </c>
      <c r="C25" s="731" t="s">
        <v>552</v>
      </c>
      <c r="D25" s="732" t="s">
        <v>553</v>
      </c>
      <c r="E25" s="733">
        <v>50113001</v>
      </c>
      <c r="F25" s="732" t="s">
        <v>569</v>
      </c>
      <c r="G25" s="731" t="s">
        <v>587</v>
      </c>
      <c r="H25" s="731">
        <v>169714</v>
      </c>
      <c r="I25" s="731">
        <v>169714</v>
      </c>
      <c r="J25" s="731" t="s">
        <v>610</v>
      </c>
      <c r="K25" s="731" t="s">
        <v>611</v>
      </c>
      <c r="L25" s="734">
        <v>112.13000000000002</v>
      </c>
      <c r="M25" s="734">
        <v>1</v>
      </c>
      <c r="N25" s="735">
        <v>112.13000000000002</v>
      </c>
    </row>
    <row r="26" spans="1:14" ht="14.45" customHeight="1" x14ac:dyDescent="0.2">
      <c r="A26" s="729" t="s">
        <v>543</v>
      </c>
      <c r="B26" s="730" t="s">
        <v>544</v>
      </c>
      <c r="C26" s="731" t="s">
        <v>552</v>
      </c>
      <c r="D26" s="732" t="s">
        <v>553</v>
      </c>
      <c r="E26" s="733">
        <v>50113001</v>
      </c>
      <c r="F26" s="732" t="s">
        <v>569</v>
      </c>
      <c r="G26" s="731" t="s">
        <v>587</v>
      </c>
      <c r="H26" s="731">
        <v>187425</v>
      </c>
      <c r="I26" s="731">
        <v>187425</v>
      </c>
      <c r="J26" s="731" t="s">
        <v>612</v>
      </c>
      <c r="K26" s="731" t="s">
        <v>613</v>
      </c>
      <c r="L26" s="734">
        <v>49.309999999999988</v>
      </c>
      <c r="M26" s="734">
        <v>2</v>
      </c>
      <c r="N26" s="735">
        <v>98.619999999999976</v>
      </c>
    </row>
    <row r="27" spans="1:14" ht="14.45" customHeight="1" x14ac:dyDescent="0.2">
      <c r="A27" s="729" t="s">
        <v>543</v>
      </c>
      <c r="B27" s="730" t="s">
        <v>544</v>
      </c>
      <c r="C27" s="731" t="s">
        <v>552</v>
      </c>
      <c r="D27" s="732" t="s">
        <v>553</v>
      </c>
      <c r="E27" s="733">
        <v>50113001</v>
      </c>
      <c r="F27" s="732" t="s">
        <v>569</v>
      </c>
      <c r="G27" s="731" t="s">
        <v>570</v>
      </c>
      <c r="H27" s="731">
        <v>188217</v>
      </c>
      <c r="I27" s="731">
        <v>88217</v>
      </c>
      <c r="J27" s="731" t="s">
        <v>614</v>
      </c>
      <c r="K27" s="731" t="s">
        <v>615</v>
      </c>
      <c r="L27" s="734">
        <v>126.41000000000003</v>
      </c>
      <c r="M27" s="734">
        <v>1</v>
      </c>
      <c r="N27" s="735">
        <v>126.41000000000003</v>
      </c>
    </row>
    <row r="28" spans="1:14" ht="14.45" customHeight="1" x14ac:dyDescent="0.2">
      <c r="A28" s="729" t="s">
        <v>543</v>
      </c>
      <c r="B28" s="730" t="s">
        <v>544</v>
      </c>
      <c r="C28" s="731" t="s">
        <v>552</v>
      </c>
      <c r="D28" s="732" t="s">
        <v>553</v>
      </c>
      <c r="E28" s="733">
        <v>50113001</v>
      </c>
      <c r="F28" s="732" t="s">
        <v>569</v>
      </c>
      <c r="G28" s="731" t="s">
        <v>570</v>
      </c>
      <c r="H28" s="731">
        <v>237329</v>
      </c>
      <c r="I28" s="731">
        <v>237329</v>
      </c>
      <c r="J28" s="731" t="s">
        <v>616</v>
      </c>
      <c r="K28" s="731" t="s">
        <v>617</v>
      </c>
      <c r="L28" s="734">
        <v>108.63999999999997</v>
      </c>
      <c r="M28" s="734">
        <v>1</v>
      </c>
      <c r="N28" s="735">
        <v>108.63999999999997</v>
      </c>
    </row>
    <row r="29" spans="1:14" ht="14.45" customHeight="1" x14ac:dyDescent="0.2">
      <c r="A29" s="729" t="s">
        <v>543</v>
      </c>
      <c r="B29" s="730" t="s">
        <v>544</v>
      </c>
      <c r="C29" s="731" t="s">
        <v>552</v>
      </c>
      <c r="D29" s="732" t="s">
        <v>553</v>
      </c>
      <c r="E29" s="733">
        <v>50113001</v>
      </c>
      <c r="F29" s="732" t="s">
        <v>569</v>
      </c>
      <c r="G29" s="731" t="s">
        <v>570</v>
      </c>
      <c r="H29" s="731">
        <v>159749</v>
      </c>
      <c r="I29" s="731">
        <v>59749</v>
      </c>
      <c r="J29" s="731" t="s">
        <v>618</v>
      </c>
      <c r="K29" s="731" t="s">
        <v>619</v>
      </c>
      <c r="L29" s="734">
        <v>28.727000455483687</v>
      </c>
      <c r="M29" s="734">
        <v>1</v>
      </c>
      <c r="N29" s="735">
        <v>28.727000455483687</v>
      </c>
    </row>
    <row r="30" spans="1:14" ht="14.45" customHeight="1" x14ac:dyDescent="0.2">
      <c r="A30" s="729" t="s">
        <v>543</v>
      </c>
      <c r="B30" s="730" t="s">
        <v>544</v>
      </c>
      <c r="C30" s="731" t="s">
        <v>552</v>
      </c>
      <c r="D30" s="732" t="s">
        <v>553</v>
      </c>
      <c r="E30" s="733">
        <v>50113001</v>
      </c>
      <c r="F30" s="732" t="s">
        <v>569</v>
      </c>
      <c r="G30" s="731" t="s">
        <v>570</v>
      </c>
      <c r="H30" s="731">
        <v>207962</v>
      </c>
      <c r="I30" s="731">
        <v>207962</v>
      </c>
      <c r="J30" s="731" t="s">
        <v>620</v>
      </c>
      <c r="K30" s="731" t="s">
        <v>621</v>
      </c>
      <c r="L30" s="734">
        <v>32.860000000000007</v>
      </c>
      <c r="M30" s="734">
        <v>1</v>
      </c>
      <c r="N30" s="735">
        <v>32.860000000000007</v>
      </c>
    </row>
    <row r="31" spans="1:14" ht="14.45" customHeight="1" x14ac:dyDescent="0.2">
      <c r="A31" s="729" t="s">
        <v>543</v>
      </c>
      <c r="B31" s="730" t="s">
        <v>544</v>
      </c>
      <c r="C31" s="731" t="s">
        <v>552</v>
      </c>
      <c r="D31" s="732" t="s">
        <v>553</v>
      </c>
      <c r="E31" s="733">
        <v>50113001</v>
      </c>
      <c r="F31" s="732" t="s">
        <v>569</v>
      </c>
      <c r="G31" s="731" t="s">
        <v>570</v>
      </c>
      <c r="H31" s="731">
        <v>200863</v>
      </c>
      <c r="I31" s="731">
        <v>200863</v>
      </c>
      <c r="J31" s="731" t="s">
        <v>622</v>
      </c>
      <c r="K31" s="731" t="s">
        <v>623</v>
      </c>
      <c r="L31" s="734">
        <v>85.45</v>
      </c>
      <c r="M31" s="734">
        <v>1</v>
      </c>
      <c r="N31" s="735">
        <v>85.45</v>
      </c>
    </row>
    <row r="32" spans="1:14" ht="14.45" customHeight="1" x14ac:dyDescent="0.2">
      <c r="A32" s="729" t="s">
        <v>543</v>
      </c>
      <c r="B32" s="730" t="s">
        <v>544</v>
      </c>
      <c r="C32" s="731" t="s">
        <v>552</v>
      </c>
      <c r="D32" s="732" t="s">
        <v>553</v>
      </c>
      <c r="E32" s="733">
        <v>50113001</v>
      </c>
      <c r="F32" s="732" t="s">
        <v>569</v>
      </c>
      <c r="G32" s="731" t="s">
        <v>570</v>
      </c>
      <c r="H32" s="731">
        <v>230358</v>
      </c>
      <c r="I32" s="731">
        <v>230358</v>
      </c>
      <c r="J32" s="731" t="s">
        <v>624</v>
      </c>
      <c r="K32" s="731" t="s">
        <v>625</v>
      </c>
      <c r="L32" s="734">
        <v>117.76000000000002</v>
      </c>
      <c r="M32" s="734">
        <v>1</v>
      </c>
      <c r="N32" s="735">
        <v>117.76000000000002</v>
      </c>
    </row>
    <row r="33" spans="1:14" ht="14.45" customHeight="1" x14ac:dyDescent="0.2">
      <c r="A33" s="729" t="s">
        <v>543</v>
      </c>
      <c r="B33" s="730" t="s">
        <v>544</v>
      </c>
      <c r="C33" s="731" t="s">
        <v>552</v>
      </c>
      <c r="D33" s="732" t="s">
        <v>553</v>
      </c>
      <c r="E33" s="733">
        <v>50113001</v>
      </c>
      <c r="F33" s="732" t="s">
        <v>569</v>
      </c>
      <c r="G33" s="731" t="s">
        <v>570</v>
      </c>
      <c r="H33" s="731">
        <v>207820</v>
      </c>
      <c r="I33" s="731">
        <v>207820</v>
      </c>
      <c r="J33" s="731" t="s">
        <v>626</v>
      </c>
      <c r="K33" s="731" t="s">
        <v>627</v>
      </c>
      <c r="L33" s="734">
        <v>31.47</v>
      </c>
      <c r="M33" s="734">
        <v>1</v>
      </c>
      <c r="N33" s="735">
        <v>31.47</v>
      </c>
    </row>
    <row r="34" spans="1:14" ht="14.45" customHeight="1" x14ac:dyDescent="0.2">
      <c r="A34" s="729" t="s">
        <v>543</v>
      </c>
      <c r="B34" s="730" t="s">
        <v>544</v>
      </c>
      <c r="C34" s="731" t="s">
        <v>552</v>
      </c>
      <c r="D34" s="732" t="s">
        <v>553</v>
      </c>
      <c r="E34" s="733">
        <v>50113001</v>
      </c>
      <c r="F34" s="732" t="s">
        <v>569</v>
      </c>
      <c r="G34" s="731" t="s">
        <v>570</v>
      </c>
      <c r="H34" s="731">
        <v>207819</v>
      </c>
      <c r="I34" s="731">
        <v>207819</v>
      </c>
      <c r="J34" s="731" t="s">
        <v>628</v>
      </c>
      <c r="K34" s="731" t="s">
        <v>629</v>
      </c>
      <c r="L34" s="734">
        <v>22.300000000000004</v>
      </c>
      <c r="M34" s="734">
        <v>2</v>
      </c>
      <c r="N34" s="735">
        <v>44.600000000000009</v>
      </c>
    </row>
    <row r="35" spans="1:14" ht="14.45" customHeight="1" x14ac:dyDescent="0.2">
      <c r="A35" s="729" t="s">
        <v>543</v>
      </c>
      <c r="B35" s="730" t="s">
        <v>544</v>
      </c>
      <c r="C35" s="731" t="s">
        <v>552</v>
      </c>
      <c r="D35" s="732" t="s">
        <v>553</v>
      </c>
      <c r="E35" s="733">
        <v>50113001</v>
      </c>
      <c r="F35" s="732" t="s">
        <v>569</v>
      </c>
      <c r="G35" s="731" t="s">
        <v>570</v>
      </c>
      <c r="H35" s="731">
        <v>102963</v>
      </c>
      <c r="I35" s="731">
        <v>2963</v>
      </c>
      <c r="J35" s="731" t="s">
        <v>630</v>
      </c>
      <c r="K35" s="731" t="s">
        <v>631</v>
      </c>
      <c r="L35" s="734">
        <v>120.78999999999998</v>
      </c>
      <c r="M35" s="734">
        <v>3</v>
      </c>
      <c r="N35" s="735">
        <v>362.36999999999995</v>
      </c>
    </row>
    <row r="36" spans="1:14" ht="14.45" customHeight="1" x14ac:dyDescent="0.2">
      <c r="A36" s="729" t="s">
        <v>543</v>
      </c>
      <c r="B36" s="730" t="s">
        <v>544</v>
      </c>
      <c r="C36" s="731" t="s">
        <v>552</v>
      </c>
      <c r="D36" s="732" t="s">
        <v>553</v>
      </c>
      <c r="E36" s="733">
        <v>50113001</v>
      </c>
      <c r="F36" s="732" t="s">
        <v>569</v>
      </c>
      <c r="G36" s="731" t="s">
        <v>570</v>
      </c>
      <c r="H36" s="731">
        <v>225261</v>
      </c>
      <c r="I36" s="731">
        <v>225261</v>
      </c>
      <c r="J36" s="731" t="s">
        <v>632</v>
      </c>
      <c r="K36" s="731" t="s">
        <v>633</v>
      </c>
      <c r="L36" s="734">
        <v>57.850000000000016</v>
      </c>
      <c r="M36" s="734">
        <v>1</v>
      </c>
      <c r="N36" s="735">
        <v>57.850000000000016</v>
      </c>
    </row>
    <row r="37" spans="1:14" ht="14.45" customHeight="1" x14ac:dyDescent="0.2">
      <c r="A37" s="729" t="s">
        <v>543</v>
      </c>
      <c r="B37" s="730" t="s">
        <v>544</v>
      </c>
      <c r="C37" s="731" t="s">
        <v>552</v>
      </c>
      <c r="D37" s="732" t="s">
        <v>553</v>
      </c>
      <c r="E37" s="733">
        <v>50113001</v>
      </c>
      <c r="F37" s="732" t="s">
        <v>569</v>
      </c>
      <c r="G37" s="731" t="s">
        <v>570</v>
      </c>
      <c r="H37" s="731">
        <v>840464</v>
      </c>
      <c r="I37" s="731">
        <v>0</v>
      </c>
      <c r="J37" s="731" t="s">
        <v>634</v>
      </c>
      <c r="K37" s="731" t="s">
        <v>635</v>
      </c>
      <c r="L37" s="734">
        <v>45.49</v>
      </c>
      <c r="M37" s="734">
        <v>1</v>
      </c>
      <c r="N37" s="735">
        <v>45.49</v>
      </c>
    </row>
    <row r="38" spans="1:14" ht="14.45" customHeight="1" x14ac:dyDescent="0.2">
      <c r="A38" s="729" t="s">
        <v>543</v>
      </c>
      <c r="B38" s="730" t="s">
        <v>544</v>
      </c>
      <c r="C38" s="731" t="s">
        <v>552</v>
      </c>
      <c r="D38" s="732" t="s">
        <v>553</v>
      </c>
      <c r="E38" s="733">
        <v>50113001</v>
      </c>
      <c r="F38" s="732" t="s">
        <v>569</v>
      </c>
      <c r="G38" s="731" t="s">
        <v>587</v>
      </c>
      <c r="H38" s="731">
        <v>233360</v>
      </c>
      <c r="I38" s="731">
        <v>233360</v>
      </c>
      <c r="J38" s="731" t="s">
        <v>636</v>
      </c>
      <c r="K38" s="731" t="s">
        <v>637</v>
      </c>
      <c r="L38" s="734">
        <v>21.959999999999997</v>
      </c>
      <c r="M38" s="734">
        <v>3</v>
      </c>
      <c r="N38" s="735">
        <v>65.88</v>
      </c>
    </row>
    <row r="39" spans="1:14" ht="14.45" customHeight="1" x14ac:dyDescent="0.2">
      <c r="A39" s="729" t="s">
        <v>543</v>
      </c>
      <c r="B39" s="730" t="s">
        <v>544</v>
      </c>
      <c r="C39" s="731" t="s">
        <v>552</v>
      </c>
      <c r="D39" s="732" t="s">
        <v>553</v>
      </c>
      <c r="E39" s="733">
        <v>50113001</v>
      </c>
      <c r="F39" s="732" t="s">
        <v>569</v>
      </c>
      <c r="G39" s="731" t="s">
        <v>587</v>
      </c>
      <c r="H39" s="731">
        <v>233366</v>
      </c>
      <c r="I39" s="731">
        <v>233366</v>
      </c>
      <c r="J39" s="731" t="s">
        <v>636</v>
      </c>
      <c r="K39" s="731" t="s">
        <v>638</v>
      </c>
      <c r="L39" s="734">
        <v>45.396666666666668</v>
      </c>
      <c r="M39" s="734">
        <v>3</v>
      </c>
      <c r="N39" s="735">
        <v>136.19</v>
      </c>
    </row>
    <row r="40" spans="1:14" ht="14.45" customHeight="1" x14ac:dyDescent="0.2">
      <c r="A40" s="729" t="s">
        <v>543</v>
      </c>
      <c r="B40" s="730" t="s">
        <v>544</v>
      </c>
      <c r="C40" s="731" t="s">
        <v>552</v>
      </c>
      <c r="D40" s="732" t="s">
        <v>553</v>
      </c>
      <c r="E40" s="733">
        <v>50113005</v>
      </c>
      <c r="F40" s="732" t="s">
        <v>639</v>
      </c>
      <c r="G40" s="731" t="s">
        <v>570</v>
      </c>
      <c r="H40" s="731">
        <v>43795</v>
      </c>
      <c r="I40" s="731">
        <v>0</v>
      </c>
      <c r="J40" s="731" t="s">
        <v>640</v>
      </c>
      <c r="K40" s="731" t="s">
        <v>641</v>
      </c>
      <c r="L40" s="734">
        <v>4576</v>
      </c>
      <c r="M40" s="734">
        <v>5</v>
      </c>
      <c r="N40" s="735">
        <v>22880</v>
      </c>
    </row>
    <row r="41" spans="1:14" ht="14.45" customHeight="1" x14ac:dyDescent="0.2">
      <c r="A41" s="729" t="s">
        <v>543</v>
      </c>
      <c r="B41" s="730" t="s">
        <v>544</v>
      </c>
      <c r="C41" s="731" t="s">
        <v>552</v>
      </c>
      <c r="D41" s="732" t="s">
        <v>553</v>
      </c>
      <c r="E41" s="733">
        <v>50113005</v>
      </c>
      <c r="F41" s="732" t="s">
        <v>639</v>
      </c>
      <c r="G41" s="731" t="s">
        <v>570</v>
      </c>
      <c r="H41" s="731">
        <v>43796</v>
      </c>
      <c r="I41" s="731">
        <v>0</v>
      </c>
      <c r="J41" s="731" t="s">
        <v>642</v>
      </c>
      <c r="K41" s="731" t="s">
        <v>643</v>
      </c>
      <c r="L41" s="734">
        <v>4620</v>
      </c>
      <c r="M41" s="734">
        <v>1</v>
      </c>
      <c r="N41" s="735">
        <v>4620</v>
      </c>
    </row>
    <row r="42" spans="1:14" ht="14.45" customHeight="1" x14ac:dyDescent="0.2">
      <c r="A42" s="729" t="s">
        <v>543</v>
      </c>
      <c r="B42" s="730" t="s">
        <v>544</v>
      </c>
      <c r="C42" s="731" t="s">
        <v>552</v>
      </c>
      <c r="D42" s="732" t="s">
        <v>553</v>
      </c>
      <c r="E42" s="733">
        <v>50113005</v>
      </c>
      <c r="F42" s="732" t="s">
        <v>639</v>
      </c>
      <c r="G42" s="731" t="s">
        <v>570</v>
      </c>
      <c r="H42" s="731">
        <v>46502</v>
      </c>
      <c r="I42" s="731">
        <v>0</v>
      </c>
      <c r="J42" s="731" t="s">
        <v>644</v>
      </c>
      <c r="K42" s="731" t="s">
        <v>645</v>
      </c>
      <c r="L42" s="734">
        <v>3762</v>
      </c>
      <c r="M42" s="734">
        <v>1</v>
      </c>
      <c r="N42" s="735">
        <v>3762</v>
      </c>
    </row>
    <row r="43" spans="1:14" ht="14.45" customHeight="1" x14ac:dyDescent="0.2">
      <c r="A43" s="729" t="s">
        <v>543</v>
      </c>
      <c r="B43" s="730" t="s">
        <v>544</v>
      </c>
      <c r="C43" s="731" t="s">
        <v>552</v>
      </c>
      <c r="D43" s="732" t="s">
        <v>553</v>
      </c>
      <c r="E43" s="733">
        <v>50113005</v>
      </c>
      <c r="F43" s="732" t="s">
        <v>639</v>
      </c>
      <c r="G43" s="731" t="s">
        <v>570</v>
      </c>
      <c r="H43" s="731">
        <v>46499</v>
      </c>
      <c r="I43" s="731">
        <v>0</v>
      </c>
      <c r="J43" s="731" t="s">
        <v>646</v>
      </c>
      <c r="K43" s="731" t="s">
        <v>647</v>
      </c>
      <c r="L43" s="734">
        <v>1705</v>
      </c>
      <c r="M43" s="734">
        <v>98</v>
      </c>
      <c r="N43" s="735">
        <v>167090</v>
      </c>
    </row>
    <row r="44" spans="1:14" ht="14.45" customHeight="1" x14ac:dyDescent="0.2">
      <c r="A44" s="729" t="s">
        <v>543</v>
      </c>
      <c r="B44" s="730" t="s">
        <v>544</v>
      </c>
      <c r="C44" s="731" t="s">
        <v>552</v>
      </c>
      <c r="D44" s="732" t="s">
        <v>553</v>
      </c>
      <c r="E44" s="733">
        <v>50113005</v>
      </c>
      <c r="F44" s="732" t="s">
        <v>639</v>
      </c>
      <c r="G44" s="731" t="s">
        <v>570</v>
      </c>
      <c r="H44" s="731">
        <v>46509</v>
      </c>
      <c r="I44" s="731">
        <v>0</v>
      </c>
      <c r="J44" s="731" t="s">
        <v>648</v>
      </c>
      <c r="K44" s="731" t="s">
        <v>649</v>
      </c>
      <c r="L44" s="734">
        <v>4587</v>
      </c>
      <c r="M44" s="734">
        <v>14</v>
      </c>
      <c r="N44" s="735">
        <v>64218</v>
      </c>
    </row>
    <row r="45" spans="1:14" ht="14.45" customHeight="1" x14ac:dyDescent="0.2">
      <c r="A45" s="729" t="s">
        <v>543</v>
      </c>
      <c r="B45" s="730" t="s">
        <v>544</v>
      </c>
      <c r="C45" s="731" t="s">
        <v>552</v>
      </c>
      <c r="D45" s="732" t="s">
        <v>553</v>
      </c>
      <c r="E45" s="733">
        <v>50113005</v>
      </c>
      <c r="F45" s="732" t="s">
        <v>639</v>
      </c>
      <c r="G45" s="731" t="s">
        <v>570</v>
      </c>
      <c r="H45" s="731">
        <v>46505</v>
      </c>
      <c r="I45" s="731">
        <v>0</v>
      </c>
      <c r="J45" s="731" t="s">
        <v>650</v>
      </c>
      <c r="K45" s="731" t="s">
        <v>651</v>
      </c>
      <c r="L45" s="734">
        <v>1749</v>
      </c>
      <c r="M45" s="734">
        <v>1</v>
      </c>
      <c r="N45" s="735">
        <v>1749</v>
      </c>
    </row>
    <row r="46" spans="1:14" ht="14.45" customHeight="1" x14ac:dyDescent="0.2">
      <c r="A46" s="729" t="s">
        <v>543</v>
      </c>
      <c r="B46" s="730" t="s">
        <v>544</v>
      </c>
      <c r="C46" s="731" t="s">
        <v>552</v>
      </c>
      <c r="D46" s="732" t="s">
        <v>553</v>
      </c>
      <c r="E46" s="733">
        <v>50113005</v>
      </c>
      <c r="F46" s="732" t="s">
        <v>639</v>
      </c>
      <c r="G46" s="731" t="s">
        <v>570</v>
      </c>
      <c r="H46" s="731">
        <v>46510</v>
      </c>
      <c r="I46" s="731">
        <v>0</v>
      </c>
      <c r="J46" s="731" t="s">
        <v>652</v>
      </c>
      <c r="K46" s="731" t="s">
        <v>653</v>
      </c>
      <c r="L46" s="734">
        <v>5751.166666666667</v>
      </c>
      <c r="M46" s="734">
        <v>6</v>
      </c>
      <c r="N46" s="735">
        <v>34507</v>
      </c>
    </row>
    <row r="47" spans="1:14" ht="14.45" customHeight="1" x14ac:dyDescent="0.2">
      <c r="A47" s="729" t="s">
        <v>543</v>
      </c>
      <c r="B47" s="730" t="s">
        <v>544</v>
      </c>
      <c r="C47" s="731" t="s">
        <v>552</v>
      </c>
      <c r="D47" s="732" t="s">
        <v>553</v>
      </c>
      <c r="E47" s="733">
        <v>50113005</v>
      </c>
      <c r="F47" s="732" t="s">
        <v>639</v>
      </c>
      <c r="G47" s="731" t="s">
        <v>570</v>
      </c>
      <c r="H47" s="731">
        <v>46498</v>
      </c>
      <c r="I47" s="731">
        <v>0</v>
      </c>
      <c r="J47" s="731" t="s">
        <v>654</v>
      </c>
      <c r="K47" s="731" t="s">
        <v>655</v>
      </c>
      <c r="L47" s="734">
        <v>5940.6875</v>
      </c>
      <c r="M47" s="734">
        <v>32</v>
      </c>
      <c r="N47" s="735">
        <v>190102</v>
      </c>
    </row>
    <row r="48" spans="1:14" ht="14.45" customHeight="1" x14ac:dyDescent="0.2">
      <c r="A48" s="729" t="s">
        <v>543</v>
      </c>
      <c r="B48" s="730" t="s">
        <v>544</v>
      </c>
      <c r="C48" s="731" t="s">
        <v>552</v>
      </c>
      <c r="D48" s="732" t="s">
        <v>553</v>
      </c>
      <c r="E48" s="733">
        <v>50113005</v>
      </c>
      <c r="F48" s="732" t="s">
        <v>639</v>
      </c>
      <c r="G48" s="731" t="s">
        <v>570</v>
      </c>
      <c r="H48" s="731">
        <v>46500</v>
      </c>
      <c r="I48" s="731">
        <v>0</v>
      </c>
      <c r="J48" s="731" t="s">
        <v>656</v>
      </c>
      <c r="K48" s="731" t="s">
        <v>657</v>
      </c>
      <c r="L48" s="734">
        <v>1749</v>
      </c>
      <c r="M48" s="734">
        <v>1</v>
      </c>
      <c r="N48" s="735">
        <v>1749</v>
      </c>
    </row>
    <row r="49" spans="1:14" ht="14.45" customHeight="1" x14ac:dyDescent="0.2">
      <c r="A49" s="729" t="s">
        <v>543</v>
      </c>
      <c r="B49" s="730" t="s">
        <v>544</v>
      </c>
      <c r="C49" s="731" t="s">
        <v>552</v>
      </c>
      <c r="D49" s="732" t="s">
        <v>553</v>
      </c>
      <c r="E49" s="733">
        <v>50113005</v>
      </c>
      <c r="F49" s="732" t="s">
        <v>639</v>
      </c>
      <c r="G49" s="731" t="s">
        <v>570</v>
      </c>
      <c r="H49" s="731">
        <v>61199</v>
      </c>
      <c r="I49" s="731">
        <v>0</v>
      </c>
      <c r="J49" s="731" t="s">
        <v>658</v>
      </c>
      <c r="K49" s="731" t="s">
        <v>659</v>
      </c>
      <c r="L49" s="734">
        <v>29249</v>
      </c>
      <c r="M49" s="734">
        <v>1</v>
      </c>
      <c r="N49" s="735">
        <v>29249</v>
      </c>
    </row>
    <row r="50" spans="1:14" ht="14.45" customHeight="1" x14ac:dyDescent="0.2">
      <c r="A50" s="729" t="s">
        <v>543</v>
      </c>
      <c r="B50" s="730" t="s">
        <v>544</v>
      </c>
      <c r="C50" s="731" t="s">
        <v>557</v>
      </c>
      <c r="D50" s="732" t="s">
        <v>558</v>
      </c>
      <c r="E50" s="733">
        <v>50113001</v>
      </c>
      <c r="F50" s="732" t="s">
        <v>569</v>
      </c>
      <c r="G50" s="731" t="s">
        <v>570</v>
      </c>
      <c r="H50" s="731">
        <v>196886</v>
      </c>
      <c r="I50" s="731">
        <v>96886</v>
      </c>
      <c r="J50" s="731" t="s">
        <v>660</v>
      </c>
      <c r="K50" s="731" t="s">
        <v>661</v>
      </c>
      <c r="L50" s="734">
        <v>50.16</v>
      </c>
      <c r="M50" s="734">
        <v>20</v>
      </c>
      <c r="N50" s="735">
        <v>1003.1999999999999</v>
      </c>
    </row>
    <row r="51" spans="1:14" ht="14.45" customHeight="1" x14ac:dyDescent="0.2">
      <c r="A51" s="729" t="s">
        <v>543</v>
      </c>
      <c r="B51" s="730" t="s">
        <v>544</v>
      </c>
      <c r="C51" s="731" t="s">
        <v>557</v>
      </c>
      <c r="D51" s="732" t="s">
        <v>558</v>
      </c>
      <c r="E51" s="733">
        <v>50113001</v>
      </c>
      <c r="F51" s="732" t="s">
        <v>569</v>
      </c>
      <c r="G51" s="731" t="s">
        <v>570</v>
      </c>
      <c r="H51" s="731">
        <v>192729</v>
      </c>
      <c r="I51" s="731">
        <v>92729</v>
      </c>
      <c r="J51" s="731" t="s">
        <v>662</v>
      </c>
      <c r="K51" s="731" t="s">
        <v>663</v>
      </c>
      <c r="L51" s="734">
        <v>48.770000000000017</v>
      </c>
      <c r="M51" s="734">
        <v>2</v>
      </c>
      <c r="N51" s="735">
        <v>97.540000000000035</v>
      </c>
    </row>
    <row r="52" spans="1:14" ht="14.45" customHeight="1" x14ac:dyDescent="0.2">
      <c r="A52" s="729" t="s">
        <v>543</v>
      </c>
      <c r="B52" s="730" t="s">
        <v>544</v>
      </c>
      <c r="C52" s="731" t="s">
        <v>557</v>
      </c>
      <c r="D52" s="732" t="s">
        <v>558</v>
      </c>
      <c r="E52" s="733">
        <v>50113001</v>
      </c>
      <c r="F52" s="732" t="s">
        <v>569</v>
      </c>
      <c r="G52" s="731" t="s">
        <v>570</v>
      </c>
      <c r="H52" s="731">
        <v>100362</v>
      </c>
      <c r="I52" s="731">
        <v>362</v>
      </c>
      <c r="J52" s="731" t="s">
        <v>571</v>
      </c>
      <c r="K52" s="731" t="s">
        <v>572</v>
      </c>
      <c r="L52" s="734">
        <v>72.569999999999993</v>
      </c>
      <c r="M52" s="734">
        <v>3</v>
      </c>
      <c r="N52" s="735">
        <v>217.70999999999998</v>
      </c>
    </row>
    <row r="53" spans="1:14" ht="14.45" customHeight="1" x14ac:dyDescent="0.2">
      <c r="A53" s="729" t="s">
        <v>543</v>
      </c>
      <c r="B53" s="730" t="s">
        <v>544</v>
      </c>
      <c r="C53" s="731" t="s">
        <v>557</v>
      </c>
      <c r="D53" s="732" t="s">
        <v>558</v>
      </c>
      <c r="E53" s="733">
        <v>50113001</v>
      </c>
      <c r="F53" s="732" t="s">
        <v>569</v>
      </c>
      <c r="G53" s="731" t="s">
        <v>570</v>
      </c>
      <c r="H53" s="731">
        <v>196610</v>
      </c>
      <c r="I53" s="731">
        <v>96610</v>
      </c>
      <c r="J53" s="731" t="s">
        <v>664</v>
      </c>
      <c r="K53" s="731" t="s">
        <v>665</v>
      </c>
      <c r="L53" s="734">
        <v>51.74</v>
      </c>
      <c r="M53" s="734">
        <v>1</v>
      </c>
      <c r="N53" s="735">
        <v>51.74</v>
      </c>
    </row>
    <row r="54" spans="1:14" ht="14.45" customHeight="1" x14ac:dyDescent="0.2">
      <c r="A54" s="729" t="s">
        <v>543</v>
      </c>
      <c r="B54" s="730" t="s">
        <v>544</v>
      </c>
      <c r="C54" s="731" t="s">
        <v>557</v>
      </c>
      <c r="D54" s="732" t="s">
        <v>558</v>
      </c>
      <c r="E54" s="733">
        <v>50113001</v>
      </c>
      <c r="F54" s="732" t="s">
        <v>569</v>
      </c>
      <c r="G54" s="731" t="s">
        <v>570</v>
      </c>
      <c r="H54" s="731">
        <v>208456</v>
      </c>
      <c r="I54" s="731">
        <v>208456</v>
      </c>
      <c r="J54" s="731" t="s">
        <v>579</v>
      </c>
      <c r="K54" s="731" t="s">
        <v>580</v>
      </c>
      <c r="L54" s="734">
        <v>738.53999999999951</v>
      </c>
      <c r="M54" s="734">
        <v>0.10000000000000009</v>
      </c>
      <c r="N54" s="735">
        <v>73.854000000000013</v>
      </c>
    </row>
    <row r="55" spans="1:14" ht="14.45" customHeight="1" x14ac:dyDescent="0.2">
      <c r="A55" s="729" t="s">
        <v>543</v>
      </c>
      <c r="B55" s="730" t="s">
        <v>544</v>
      </c>
      <c r="C55" s="731" t="s">
        <v>557</v>
      </c>
      <c r="D55" s="732" t="s">
        <v>558</v>
      </c>
      <c r="E55" s="733">
        <v>50113001</v>
      </c>
      <c r="F55" s="732" t="s">
        <v>569</v>
      </c>
      <c r="G55" s="731" t="s">
        <v>570</v>
      </c>
      <c r="H55" s="731">
        <v>100394</v>
      </c>
      <c r="I55" s="731">
        <v>394</v>
      </c>
      <c r="J55" s="731" t="s">
        <v>666</v>
      </c>
      <c r="K55" s="731" t="s">
        <v>667</v>
      </c>
      <c r="L55" s="734">
        <v>65.65000000000002</v>
      </c>
      <c r="M55" s="734">
        <v>2</v>
      </c>
      <c r="N55" s="735">
        <v>131.30000000000004</v>
      </c>
    </row>
    <row r="56" spans="1:14" ht="14.45" customHeight="1" x14ac:dyDescent="0.2">
      <c r="A56" s="729" t="s">
        <v>543</v>
      </c>
      <c r="B56" s="730" t="s">
        <v>544</v>
      </c>
      <c r="C56" s="731" t="s">
        <v>557</v>
      </c>
      <c r="D56" s="732" t="s">
        <v>558</v>
      </c>
      <c r="E56" s="733">
        <v>50113001</v>
      </c>
      <c r="F56" s="732" t="s">
        <v>569</v>
      </c>
      <c r="G56" s="731" t="s">
        <v>570</v>
      </c>
      <c r="H56" s="731">
        <v>132992</v>
      </c>
      <c r="I56" s="731">
        <v>32992</v>
      </c>
      <c r="J56" s="731" t="s">
        <v>668</v>
      </c>
      <c r="K56" s="731" t="s">
        <v>669</v>
      </c>
      <c r="L56" s="734">
        <v>108.39</v>
      </c>
      <c r="M56" s="734">
        <v>1</v>
      </c>
      <c r="N56" s="735">
        <v>108.39</v>
      </c>
    </row>
    <row r="57" spans="1:14" ht="14.45" customHeight="1" x14ac:dyDescent="0.2">
      <c r="A57" s="729" t="s">
        <v>543</v>
      </c>
      <c r="B57" s="730" t="s">
        <v>544</v>
      </c>
      <c r="C57" s="731" t="s">
        <v>557</v>
      </c>
      <c r="D57" s="732" t="s">
        <v>558</v>
      </c>
      <c r="E57" s="733">
        <v>50113001</v>
      </c>
      <c r="F57" s="732" t="s">
        <v>569</v>
      </c>
      <c r="G57" s="731" t="s">
        <v>570</v>
      </c>
      <c r="H57" s="731">
        <v>100407</v>
      </c>
      <c r="I57" s="731">
        <v>407</v>
      </c>
      <c r="J57" s="731" t="s">
        <v>670</v>
      </c>
      <c r="K57" s="731" t="s">
        <v>671</v>
      </c>
      <c r="L57" s="734">
        <v>185.04</v>
      </c>
      <c r="M57" s="734">
        <v>2</v>
      </c>
      <c r="N57" s="735">
        <v>370.08</v>
      </c>
    </row>
    <row r="58" spans="1:14" ht="14.45" customHeight="1" x14ac:dyDescent="0.2">
      <c r="A58" s="729" t="s">
        <v>543</v>
      </c>
      <c r="B58" s="730" t="s">
        <v>544</v>
      </c>
      <c r="C58" s="731" t="s">
        <v>557</v>
      </c>
      <c r="D58" s="732" t="s">
        <v>558</v>
      </c>
      <c r="E58" s="733">
        <v>50113001</v>
      </c>
      <c r="F58" s="732" t="s">
        <v>569</v>
      </c>
      <c r="G58" s="731" t="s">
        <v>570</v>
      </c>
      <c r="H58" s="731">
        <v>841498</v>
      </c>
      <c r="I58" s="731">
        <v>31951</v>
      </c>
      <c r="J58" s="731" t="s">
        <v>672</v>
      </c>
      <c r="K58" s="731" t="s">
        <v>673</v>
      </c>
      <c r="L58" s="734">
        <v>50.660000000000011</v>
      </c>
      <c r="M58" s="734">
        <v>1</v>
      </c>
      <c r="N58" s="735">
        <v>50.660000000000011</v>
      </c>
    </row>
    <row r="59" spans="1:14" ht="14.45" customHeight="1" x14ac:dyDescent="0.2">
      <c r="A59" s="729" t="s">
        <v>543</v>
      </c>
      <c r="B59" s="730" t="s">
        <v>544</v>
      </c>
      <c r="C59" s="731" t="s">
        <v>557</v>
      </c>
      <c r="D59" s="732" t="s">
        <v>558</v>
      </c>
      <c r="E59" s="733">
        <v>50113001</v>
      </c>
      <c r="F59" s="732" t="s">
        <v>569</v>
      </c>
      <c r="G59" s="731" t="s">
        <v>570</v>
      </c>
      <c r="H59" s="731">
        <v>230423</v>
      </c>
      <c r="I59" s="731">
        <v>230423</v>
      </c>
      <c r="J59" s="731" t="s">
        <v>674</v>
      </c>
      <c r="K59" s="731" t="s">
        <v>675</v>
      </c>
      <c r="L59" s="734">
        <v>39.850000000000009</v>
      </c>
      <c r="M59" s="734">
        <v>1</v>
      </c>
      <c r="N59" s="735">
        <v>39.850000000000009</v>
      </c>
    </row>
    <row r="60" spans="1:14" ht="14.45" customHeight="1" x14ac:dyDescent="0.2">
      <c r="A60" s="729" t="s">
        <v>543</v>
      </c>
      <c r="B60" s="730" t="s">
        <v>544</v>
      </c>
      <c r="C60" s="731" t="s">
        <v>557</v>
      </c>
      <c r="D60" s="732" t="s">
        <v>558</v>
      </c>
      <c r="E60" s="733">
        <v>50113001</v>
      </c>
      <c r="F60" s="732" t="s">
        <v>569</v>
      </c>
      <c r="G60" s="731" t="s">
        <v>570</v>
      </c>
      <c r="H60" s="731">
        <v>102479</v>
      </c>
      <c r="I60" s="731">
        <v>2479</v>
      </c>
      <c r="J60" s="731" t="s">
        <v>676</v>
      </c>
      <c r="K60" s="731" t="s">
        <v>677</v>
      </c>
      <c r="L60" s="734">
        <v>65.490000000000009</v>
      </c>
      <c r="M60" s="734">
        <v>1</v>
      </c>
      <c r="N60" s="735">
        <v>65.490000000000009</v>
      </c>
    </row>
    <row r="61" spans="1:14" ht="14.45" customHeight="1" x14ac:dyDescent="0.2">
      <c r="A61" s="729" t="s">
        <v>543</v>
      </c>
      <c r="B61" s="730" t="s">
        <v>544</v>
      </c>
      <c r="C61" s="731" t="s">
        <v>557</v>
      </c>
      <c r="D61" s="732" t="s">
        <v>558</v>
      </c>
      <c r="E61" s="733">
        <v>50113001</v>
      </c>
      <c r="F61" s="732" t="s">
        <v>569</v>
      </c>
      <c r="G61" s="731" t="s">
        <v>570</v>
      </c>
      <c r="H61" s="731">
        <v>104071</v>
      </c>
      <c r="I61" s="731">
        <v>4071</v>
      </c>
      <c r="J61" s="731" t="s">
        <v>676</v>
      </c>
      <c r="K61" s="731" t="s">
        <v>678</v>
      </c>
      <c r="L61" s="734">
        <v>224.11</v>
      </c>
      <c r="M61" s="734">
        <v>2</v>
      </c>
      <c r="N61" s="735">
        <v>448.22</v>
      </c>
    </row>
    <row r="62" spans="1:14" ht="14.45" customHeight="1" x14ac:dyDescent="0.2">
      <c r="A62" s="729" t="s">
        <v>543</v>
      </c>
      <c r="B62" s="730" t="s">
        <v>544</v>
      </c>
      <c r="C62" s="731" t="s">
        <v>557</v>
      </c>
      <c r="D62" s="732" t="s">
        <v>558</v>
      </c>
      <c r="E62" s="733">
        <v>50113001</v>
      </c>
      <c r="F62" s="732" t="s">
        <v>569</v>
      </c>
      <c r="G62" s="731" t="s">
        <v>570</v>
      </c>
      <c r="H62" s="731">
        <v>51366</v>
      </c>
      <c r="I62" s="731">
        <v>51366</v>
      </c>
      <c r="J62" s="731" t="s">
        <v>602</v>
      </c>
      <c r="K62" s="731" t="s">
        <v>679</v>
      </c>
      <c r="L62" s="734">
        <v>171.6</v>
      </c>
      <c r="M62" s="734">
        <v>11</v>
      </c>
      <c r="N62" s="735">
        <v>1887.6</v>
      </c>
    </row>
    <row r="63" spans="1:14" ht="14.45" customHeight="1" x14ac:dyDescent="0.2">
      <c r="A63" s="729" t="s">
        <v>543</v>
      </c>
      <c r="B63" s="730" t="s">
        <v>544</v>
      </c>
      <c r="C63" s="731" t="s">
        <v>557</v>
      </c>
      <c r="D63" s="732" t="s">
        <v>558</v>
      </c>
      <c r="E63" s="733">
        <v>50113001</v>
      </c>
      <c r="F63" s="732" t="s">
        <v>569</v>
      </c>
      <c r="G63" s="731" t="s">
        <v>570</v>
      </c>
      <c r="H63" s="731">
        <v>51367</v>
      </c>
      <c r="I63" s="731">
        <v>51367</v>
      </c>
      <c r="J63" s="731" t="s">
        <v>602</v>
      </c>
      <c r="K63" s="731" t="s">
        <v>680</v>
      </c>
      <c r="L63" s="734">
        <v>92.950000000000017</v>
      </c>
      <c r="M63" s="734">
        <v>16</v>
      </c>
      <c r="N63" s="735">
        <v>1487.2000000000003</v>
      </c>
    </row>
    <row r="64" spans="1:14" ht="14.45" customHeight="1" x14ac:dyDescent="0.2">
      <c r="A64" s="729" t="s">
        <v>543</v>
      </c>
      <c r="B64" s="730" t="s">
        <v>544</v>
      </c>
      <c r="C64" s="731" t="s">
        <v>557</v>
      </c>
      <c r="D64" s="732" t="s">
        <v>558</v>
      </c>
      <c r="E64" s="733">
        <v>50113001</v>
      </c>
      <c r="F64" s="732" t="s">
        <v>569</v>
      </c>
      <c r="G64" s="731" t="s">
        <v>570</v>
      </c>
      <c r="H64" s="731">
        <v>157608</v>
      </c>
      <c r="I64" s="731">
        <v>57608</v>
      </c>
      <c r="J64" s="731" t="s">
        <v>604</v>
      </c>
      <c r="K64" s="731" t="s">
        <v>605</v>
      </c>
      <c r="L64" s="734">
        <v>100.25</v>
      </c>
      <c r="M64" s="734">
        <v>1</v>
      </c>
      <c r="N64" s="735">
        <v>100.25</v>
      </c>
    </row>
    <row r="65" spans="1:14" ht="14.45" customHeight="1" x14ac:dyDescent="0.2">
      <c r="A65" s="729" t="s">
        <v>543</v>
      </c>
      <c r="B65" s="730" t="s">
        <v>544</v>
      </c>
      <c r="C65" s="731" t="s">
        <v>557</v>
      </c>
      <c r="D65" s="732" t="s">
        <v>558</v>
      </c>
      <c r="E65" s="733">
        <v>50113001</v>
      </c>
      <c r="F65" s="732" t="s">
        <v>569</v>
      </c>
      <c r="G65" s="731" t="s">
        <v>570</v>
      </c>
      <c r="H65" s="731">
        <v>394627</v>
      </c>
      <c r="I65" s="731">
        <v>0</v>
      </c>
      <c r="J65" s="731" t="s">
        <v>681</v>
      </c>
      <c r="K65" s="731" t="s">
        <v>329</v>
      </c>
      <c r="L65" s="734">
        <v>131.03898851680427</v>
      </c>
      <c r="M65" s="734">
        <v>7</v>
      </c>
      <c r="N65" s="735">
        <v>917.2729196176299</v>
      </c>
    </row>
    <row r="66" spans="1:14" ht="14.45" customHeight="1" x14ac:dyDescent="0.2">
      <c r="A66" s="729" t="s">
        <v>543</v>
      </c>
      <c r="B66" s="730" t="s">
        <v>544</v>
      </c>
      <c r="C66" s="731" t="s">
        <v>557</v>
      </c>
      <c r="D66" s="732" t="s">
        <v>558</v>
      </c>
      <c r="E66" s="733">
        <v>50113001</v>
      </c>
      <c r="F66" s="732" t="s">
        <v>569</v>
      </c>
      <c r="G66" s="731" t="s">
        <v>570</v>
      </c>
      <c r="H66" s="731">
        <v>394072</v>
      </c>
      <c r="I66" s="731">
        <v>1000</v>
      </c>
      <c r="J66" s="731" t="s">
        <v>682</v>
      </c>
      <c r="K66" s="731" t="s">
        <v>329</v>
      </c>
      <c r="L66" s="734">
        <v>2685.3164395916037</v>
      </c>
      <c r="M66" s="734">
        <v>1</v>
      </c>
      <c r="N66" s="735">
        <v>2685.3164395916037</v>
      </c>
    </row>
    <row r="67" spans="1:14" ht="14.45" customHeight="1" x14ac:dyDescent="0.2">
      <c r="A67" s="729" t="s">
        <v>543</v>
      </c>
      <c r="B67" s="730" t="s">
        <v>544</v>
      </c>
      <c r="C67" s="731" t="s">
        <v>557</v>
      </c>
      <c r="D67" s="732" t="s">
        <v>558</v>
      </c>
      <c r="E67" s="733">
        <v>50113001</v>
      </c>
      <c r="F67" s="732" t="s">
        <v>569</v>
      </c>
      <c r="G67" s="731" t="s">
        <v>570</v>
      </c>
      <c r="H67" s="731">
        <v>188217</v>
      </c>
      <c r="I67" s="731">
        <v>88217</v>
      </c>
      <c r="J67" s="731" t="s">
        <v>614</v>
      </c>
      <c r="K67" s="731" t="s">
        <v>615</v>
      </c>
      <c r="L67" s="734">
        <v>126.41000000000003</v>
      </c>
      <c r="M67" s="734">
        <v>1</v>
      </c>
      <c r="N67" s="735">
        <v>126.41000000000003</v>
      </c>
    </row>
    <row r="68" spans="1:14" ht="14.45" customHeight="1" x14ac:dyDescent="0.2">
      <c r="A68" s="729" t="s">
        <v>543</v>
      </c>
      <c r="B68" s="730" t="s">
        <v>544</v>
      </c>
      <c r="C68" s="731" t="s">
        <v>557</v>
      </c>
      <c r="D68" s="732" t="s">
        <v>558</v>
      </c>
      <c r="E68" s="733">
        <v>50113001</v>
      </c>
      <c r="F68" s="732" t="s">
        <v>569</v>
      </c>
      <c r="G68" s="731" t="s">
        <v>570</v>
      </c>
      <c r="H68" s="731">
        <v>231544</v>
      </c>
      <c r="I68" s="731">
        <v>231544</v>
      </c>
      <c r="J68" s="731" t="s">
        <v>683</v>
      </c>
      <c r="K68" s="731" t="s">
        <v>684</v>
      </c>
      <c r="L68" s="734">
        <v>80.689999999999955</v>
      </c>
      <c r="M68" s="734">
        <v>1</v>
      </c>
      <c r="N68" s="735">
        <v>80.689999999999955</v>
      </c>
    </row>
    <row r="69" spans="1:14" ht="14.45" customHeight="1" x14ac:dyDescent="0.2">
      <c r="A69" s="729" t="s">
        <v>543</v>
      </c>
      <c r="B69" s="730" t="s">
        <v>544</v>
      </c>
      <c r="C69" s="731" t="s">
        <v>557</v>
      </c>
      <c r="D69" s="732" t="s">
        <v>558</v>
      </c>
      <c r="E69" s="733">
        <v>50113001</v>
      </c>
      <c r="F69" s="732" t="s">
        <v>569</v>
      </c>
      <c r="G69" s="731" t="s">
        <v>570</v>
      </c>
      <c r="H69" s="731">
        <v>231541</v>
      </c>
      <c r="I69" s="731">
        <v>231541</v>
      </c>
      <c r="J69" s="731" t="s">
        <v>683</v>
      </c>
      <c r="K69" s="731" t="s">
        <v>685</v>
      </c>
      <c r="L69" s="734">
        <v>80.689999999999984</v>
      </c>
      <c r="M69" s="734">
        <v>1</v>
      </c>
      <c r="N69" s="735">
        <v>80.689999999999984</v>
      </c>
    </row>
    <row r="70" spans="1:14" ht="14.45" customHeight="1" x14ac:dyDescent="0.2">
      <c r="A70" s="729" t="s">
        <v>543</v>
      </c>
      <c r="B70" s="730" t="s">
        <v>544</v>
      </c>
      <c r="C70" s="731" t="s">
        <v>557</v>
      </c>
      <c r="D70" s="732" t="s">
        <v>558</v>
      </c>
      <c r="E70" s="733">
        <v>50113001</v>
      </c>
      <c r="F70" s="732" t="s">
        <v>569</v>
      </c>
      <c r="G70" s="731" t="s">
        <v>570</v>
      </c>
      <c r="H70" s="731">
        <v>102684</v>
      </c>
      <c r="I70" s="731">
        <v>2684</v>
      </c>
      <c r="J70" s="731" t="s">
        <v>686</v>
      </c>
      <c r="K70" s="731" t="s">
        <v>687</v>
      </c>
      <c r="L70" s="734">
        <v>108.55999999999999</v>
      </c>
      <c r="M70" s="734">
        <v>1</v>
      </c>
      <c r="N70" s="735">
        <v>108.55999999999999</v>
      </c>
    </row>
    <row r="71" spans="1:14" ht="14.45" customHeight="1" x14ac:dyDescent="0.2">
      <c r="A71" s="729" t="s">
        <v>543</v>
      </c>
      <c r="B71" s="730" t="s">
        <v>544</v>
      </c>
      <c r="C71" s="731" t="s">
        <v>557</v>
      </c>
      <c r="D71" s="732" t="s">
        <v>558</v>
      </c>
      <c r="E71" s="733">
        <v>50113001</v>
      </c>
      <c r="F71" s="732" t="s">
        <v>569</v>
      </c>
      <c r="G71" s="731" t="s">
        <v>570</v>
      </c>
      <c r="H71" s="731">
        <v>900409</v>
      </c>
      <c r="I71" s="731">
        <v>0</v>
      </c>
      <c r="J71" s="731" t="s">
        <v>688</v>
      </c>
      <c r="K71" s="731" t="s">
        <v>689</v>
      </c>
      <c r="L71" s="734">
        <v>0.35210174398446709</v>
      </c>
      <c r="M71" s="734">
        <v>600</v>
      </c>
      <c r="N71" s="735">
        <v>211.26104639068026</v>
      </c>
    </row>
    <row r="72" spans="1:14" ht="14.45" customHeight="1" x14ac:dyDescent="0.2">
      <c r="A72" s="729" t="s">
        <v>543</v>
      </c>
      <c r="B72" s="730" t="s">
        <v>544</v>
      </c>
      <c r="C72" s="731" t="s">
        <v>557</v>
      </c>
      <c r="D72" s="732" t="s">
        <v>558</v>
      </c>
      <c r="E72" s="733">
        <v>50113001</v>
      </c>
      <c r="F72" s="732" t="s">
        <v>569</v>
      </c>
      <c r="G72" s="731" t="s">
        <v>570</v>
      </c>
      <c r="H72" s="731">
        <v>920072</v>
      </c>
      <c r="I72" s="731">
        <v>0</v>
      </c>
      <c r="J72" s="731" t="s">
        <v>690</v>
      </c>
      <c r="K72" s="731" t="s">
        <v>691</v>
      </c>
      <c r="L72" s="734">
        <v>0.26740132445738857</v>
      </c>
      <c r="M72" s="734">
        <v>720</v>
      </c>
      <c r="N72" s="735">
        <v>192.52895360931976</v>
      </c>
    </row>
    <row r="73" spans="1:14" ht="14.45" customHeight="1" x14ac:dyDescent="0.2">
      <c r="A73" s="729" t="s">
        <v>543</v>
      </c>
      <c r="B73" s="730" t="s">
        <v>544</v>
      </c>
      <c r="C73" s="731" t="s">
        <v>557</v>
      </c>
      <c r="D73" s="732" t="s">
        <v>558</v>
      </c>
      <c r="E73" s="733">
        <v>50113001</v>
      </c>
      <c r="F73" s="732" t="s">
        <v>569</v>
      </c>
      <c r="G73" s="731" t="s">
        <v>570</v>
      </c>
      <c r="H73" s="731">
        <v>207962</v>
      </c>
      <c r="I73" s="731">
        <v>207962</v>
      </c>
      <c r="J73" s="731" t="s">
        <v>620</v>
      </c>
      <c r="K73" s="731" t="s">
        <v>621</v>
      </c>
      <c r="L73" s="734">
        <v>32.714999999999996</v>
      </c>
      <c r="M73" s="734">
        <v>2</v>
      </c>
      <c r="N73" s="735">
        <v>65.429999999999993</v>
      </c>
    </row>
    <row r="74" spans="1:14" ht="14.45" customHeight="1" x14ac:dyDescent="0.2">
      <c r="A74" s="729" t="s">
        <v>543</v>
      </c>
      <c r="B74" s="730" t="s">
        <v>544</v>
      </c>
      <c r="C74" s="731" t="s">
        <v>557</v>
      </c>
      <c r="D74" s="732" t="s">
        <v>558</v>
      </c>
      <c r="E74" s="733">
        <v>50113001</v>
      </c>
      <c r="F74" s="732" t="s">
        <v>569</v>
      </c>
      <c r="G74" s="731" t="s">
        <v>587</v>
      </c>
      <c r="H74" s="731">
        <v>100536</v>
      </c>
      <c r="I74" s="731">
        <v>536</v>
      </c>
      <c r="J74" s="731" t="s">
        <v>692</v>
      </c>
      <c r="K74" s="731" t="s">
        <v>572</v>
      </c>
      <c r="L74" s="734">
        <v>49.320000000000007</v>
      </c>
      <c r="M74" s="734">
        <v>2</v>
      </c>
      <c r="N74" s="735">
        <v>98.640000000000015</v>
      </c>
    </row>
    <row r="75" spans="1:14" ht="14.45" customHeight="1" x14ac:dyDescent="0.2">
      <c r="A75" s="729" t="s">
        <v>543</v>
      </c>
      <c r="B75" s="730" t="s">
        <v>544</v>
      </c>
      <c r="C75" s="731" t="s">
        <v>557</v>
      </c>
      <c r="D75" s="732" t="s">
        <v>558</v>
      </c>
      <c r="E75" s="733">
        <v>50113001</v>
      </c>
      <c r="F75" s="732" t="s">
        <v>569</v>
      </c>
      <c r="G75" s="731" t="s">
        <v>570</v>
      </c>
      <c r="H75" s="731">
        <v>157992</v>
      </c>
      <c r="I75" s="731">
        <v>57992</v>
      </c>
      <c r="J75" s="731" t="s">
        <v>693</v>
      </c>
      <c r="K75" s="731" t="s">
        <v>694</v>
      </c>
      <c r="L75" s="734">
        <v>44.83</v>
      </c>
      <c r="M75" s="734">
        <v>1</v>
      </c>
      <c r="N75" s="735">
        <v>44.83</v>
      </c>
    </row>
    <row r="76" spans="1:14" ht="14.45" customHeight="1" x14ac:dyDescent="0.2">
      <c r="A76" s="729" t="s">
        <v>543</v>
      </c>
      <c r="B76" s="730" t="s">
        <v>544</v>
      </c>
      <c r="C76" s="731" t="s">
        <v>557</v>
      </c>
      <c r="D76" s="732" t="s">
        <v>558</v>
      </c>
      <c r="E76" s="733">
        <v>50113001</v>
      </c>
      <c r="F76" s="732" t="s">
        <v>569</v>
      </c>
      <c r="G76" s="731" t="s">
        <v>570</v>
      </c>
      <c r="H76" s="731">
        <v>100610</v>
      </c>
      <c r="I76" s="731">
        <v>610</v>
      </c>
      <c r="J76" s="731" t="s">
        <v>695</v>
      </c>
      <c r="K76" s="731" t="s">
        <v>696</v>
      </c>
      <c r="L76" s="734">
        <v>72.42</v>
      </c>
      <c r="M76" s="734">
        <v>2</v>
      </c>
      <c r="N76" s="735">
        <v>144.84</v>
      </c>
    </row>
    <row r="77" spans="1:14" ht="14.45" customHeight="1" x14ac:dyDescent="0.2">
      <c r="A77" s="729" t="s">
        <v>543</v>
      </c>
      <c r="B77" s="730" t="s">
        <v>544</v>
      </c>
      <c r="C77" s="731" t="s">
        <v>557</v>
      </c>
      <c r="D77" s="732" t="s">
        <v>558</v>
      </c>
      <c r="E77" s="733">
        <v>50113001</v>
      </c>
      <c r="F77" s="732" t="s">
        <v>569</v>
      </c>
      <c r="G77" s="731" t="s">
        <v>570</v>
      </c>
      <c r="H77" s="731">
        <v>104380</v>
      </c>
      <c r="I77" s="731">
        <v>4380</v>
      </c>
      <c r="J77" s="731" t="s">
        <v>697</v>
      </c>
      <c r="K77" s="731" t="s">
        <v>698</v>
      </c>
      <c r="L77" s="734">
        <v>355.88</v>
      </c>
      <c r="M77" s="734">
        <v>1</v>
      </c>
      <c r="N77" s="735">
        <v>355.88</v>
      </c>
    </row>
    <row r="78" spans="1:14" ht="14.45" customHeight="1" x14ac:dyDescent="0.2">
      <c r="A78" s="729" t="s">
        <v>543</v>
      </c>
      <c r="B78" s="730" t="s">
        <v>544</v>
      </c>
      <c r="C78" s="731" t="s">
        <v>557</v>
      </c>
      <c r="D78" s="732" t="s">
        <v>558</v>
      </c>
      <c r="E78" s="733">
        <v>50113001</v>
      </c>
      <c r="F78" s="732" t="s">
        <v>569</v>
      </c>
      <c r="G78" s="731" t="s">
        <v>570</v>
      </c>
      <c r="H78" s="731">
        <v>131215</v>
      </c>
      <c r="I78" s="731">
        <v>31215</v>
      </c>
      <c r="J78" s="731" t="s">
        <v>699</v>
      </c>
      <c r="K78" s="731" t="s">
        <v>700</v>
      </c>
      <c r="L78" s="734">
        <v>54.800000000000004</v>
      </c>
      <c r="M78" s="734">
        <v>2</v>
      </c>
      <c r="N78" s="735">
        <v>109.60000000000001</v>
      </c>
    </row>
    <row r="79" spans="1:14" ht="14.45" customHeight="1" x14ac:dyDescent="0.2">
      <c r="A79" s="729" t="s">
        <v>543</v>
      </c>
      <c r="B79" s="730" t="s">
        <v>544</v>
      </c>
      <c r="C79" s="731" t="s">
        <v>557</v>
      </c>
      <c r="D79" s="732" t="s">
        <v>558</v>
      </c>
      <c r="E79" s="733">
        <v>50113005</v>
      </c>
      <c r="F79" s="732" t="s">
        <v>639</v>
      </c>
      <c r="G79" s="731" t="s">
        <v>570</v>
      </c>
      <c r="H79" s="731">
        <v>13309</v>
      </c>
      <c r="I79" s="731">
        <v>0</v>
      </c>
      <c r="J79" s="731" t="s">
        <v>701</v>
      </c>
      <c r="K79" s="731" t="s">
        <v>702</v>
      </c>
      <c r="L79" s="734">
        <v>9800.9999999999982</v>
      </c>
      <c r="M79" s="734">
        <v>1</v>
      </c>
      <c r="N79" s="735">
        <v>9800.9999999999982</v>
      </c>
    </row>
    <row r="80" spans="1:14" ht="14.45" customHeight="1" x14ac:dyDescent="0.2">
      <c r="A80" s="729" t="s">
        <v>543</v>
      </c>
      <c r="B80" s="730" t="s">
        <v>544</v>
      </c>
      <c r="C80" s="731" t="s">
        <v>557</v>
      </c>
      <c r="D80" s="732" t="s">
        <v>558</v>
      </c>
      <c r="E80" s="733">
        <v>50113005</v>
      </c>
      <c r="F80" s="732" t="s">
        <v>639</v>
      </c>
      <c r="G80" s="731" t="s">
        <v>570</v>
      </c>
      <c r="H80" s="731">
        <v>498529</v>
      </c>
      <c r="I80" s="731">
        <v>0</v>
      </c>
      <c r="J80" s="731" t="s">
        <v>703</v>
      </c>
      <c r="K80" s="731" t="s">
        <v>704</v>
      </c>
      <c r="L80" s="734">
        <v>106480</v>
      </c>
      <c r="M80" s="734">
        <v>1</v>
      </c>
      <c r="N80" s="735">
        <v>106480</v>
      </c>
    </row>
    <row r="81" spans="1:14" ht="14.45" customHeight="1" x14ac:dyDescent="0.2">
      <c r="A81" s="729" t="s">
        <v>543</v>
      </c>
      <c r="B81" s="730" t="s">
        <v>544</v>
      </c>
      <c r="C81" s="731" t="s">
        <v>557</v>
      </c>
      <c r="D81" s="732" t="s">
        <v>558</v>
      </c>
      <c r="E81" s="733">
        <v>50113005</v>
      </c>
      <c r="F81" s="732" t="s">
        <v>639</v>
      </c>
      <c r="G81" s="731" t="s">
        <v>570</v>
      </c>
      <c r="H81" s="731">
        <v>25459</v>
      </c>
      <c r="I81" s="731">
        <v>0</v>
      </c>
      <c r="J81" s="731" t="s">
        <v>705</v>
      </c>
      <c r="K81" s="731" t="s">
        <v>706</v>
      </c>
      <c r="L81" s="734">
        <v>23221</v>
      </c>
      <c r="M81" s="734">
        <v>14</v>
      </c>
      <c r="N81" s="735">
        <v>325094</v>
      </c>
    </row>
    <row r="82" spans="1:14" ht="14.45" customHeight="1" x14ac:dyDescent="0.2">
      <c r="A82" s="729" t="s">
        <v>543</v>
      </c>
      <c r="B82" s="730" t="s">
        <v>544</v>
      </c>
      <c r="C82" s="731" t="s">
        <v>557</v>
      </c>
      <c r="D82" s="732" t="s">
        <v>558</v>
      </c>
      <c r="E82" s="733">
        <v>50113005</v>
      </c>
      <c r="F82" s="732" t="s">
        <v>639</v>
      </c>
      <c r="G82" s="731" t="s">
        <v>570</v>
      </c>
      <c r="H82" s="731">
        <v>66437</v>
      </c>
      <c r="I82" s="731">
        <v>0</v>
      </c>
      <c r="J82" s="731" t="s">
        <v>707</v>
      </c>
      <c r="K82" s="731" t="s">
        <v>708</v>
      </c>
      <c r="L82" s="734">
        <v>2689.8666666666663</v>
      </c>
      <c r="M82" s="734">
        <v>3</v>
      </c>
      <c r="N82" s="735">
        <v>8069.5999999999995</v>
      </c>
    </row>
    <row r="83" spans="1:14" ht="14.45" customHeight="1" x14ac:dyDescent="0.2">
      <c r="A83" s="729" t="s">
        <v>543</v>
      </c>
      <c r="B83" s="730" t="s">
        <v>544</v>
      </c>
      <c r="C83" s="731" t="s">
        <v>557</v>
      </c>
      <c r="D83" s="732" t="s">
        <v>558</v>
      </c>
      <c r="E83" s="733">
        <v>50113005</v>
      </c>
      <c r="F83" s="732" t="s">
        <v>639</v>
      </c>
      <c r="G83" s="731" t="s">
        <v>570</v>
      </c>
      <c r="H83" s="731">
        <v>169461</v>
      </c>
      <c r="I83" s="731">
        <v>0</v>
      </c>
      <c r="J83" s="731" t="s">
        <v>709</v>
      </c>
      <c r="K83" s="731" t="s">
        <v>710</v>
      </c>
      <c r="L83" s="734">
        <v>6338.75</v>
      </c>
      <c r="M83" s="734">
        <v>2</v>
      </c>
      <c r="N83" s="735">
        <v>12677.5</v>
      </c>
    </row>
    <row r="84" spans="1:14" ht="14.45" customHeight="1" x14ac:dyDescent="0.2">
      <c r="A84" s="729" t="s">
        <v>543</v>
      </c>
      <c r="B84" s="730" t="s">
        <v>544</v>
      </c>
      <c r="C84" s="731" t="s">
        <v>557</v>
      </c>
      <c r="D84" s="732" t="s">
        <v>558</v>
      </c>
      <c r="E84" s="733">
        <v>50113005</v>
      </c>
      <c r="F84" s="732" t="s">
        <v>639</v>
      </c>
      <c r="G84" s="731" t="s">
        <v>570</v>
      </c>
      <c r="H84" s="731">
        <v>66441</v>
      </c>
      <c r="I84" s="731">
        <v>0</v>
      </c>
      <c r="J84" s="731" t="s">
        <v>711</v>
      </c>
      <c r="K84" s="731" t="s">
        <v>712</v>
      </c>
      <c r="L84" s="734">
        <v>12955.8</v>
      </c>
      <c r="M84" s="734">
        <v>5</v>
      </c>
      <c r="N84" s="735">
        <v>64779</v>
      </c>
    </row>
    <row r="85" spans="1:14" ht="14.45" customHeight="1" x14ac:dyDescent="0.2">
      <c r="A85" s="729" t="s">
        <v>543</v>
      </c>
      <c r="B85" s="730" t="s">
        <v>544</v>
      </c>
      <c r="C85" s="731" t="s">
        <v>557</v>
      </c>
      <c r="D85" s="732" t="s">
        <v>558</v>
      </c>
      <c r="E85" s="733">
        <v>50113005</v>
      </c>
      <c r="F85" s="732" t="s">
        <v>639</v>
      </c>
      <c r="G85" s="731" t="s">
        <v>570</v>
      </c>
      <c r="H85" s="731">
        <v>13307</v>
      </c>
      <c r="I85" s="731">
        <v>0</v>
      </c>
      <c r="J85" s="731" t="s">
        <v>713</v>
      </c>
      <c r="K85" s="731" t="s">
        <v>714</v>
      </c>
      <c r="L85" s="734">
        <v>13876.002222222225</v>
      </c>
      <c r="M85" s="734">
        <v>9</v>
      </c>
      <c r="N85" s="735">
        <v>124884.02000000002</v>
      </c>
    </row>
    <row r="86" spans="1:14" ht="14.45" customHeight="1" x14ac:dyDescent="0.2">
      <c r="A86" s="729" t="s">
        <v>543</v>
      </c>
      <c r="B86" s="730" t="s">
        <v>544</v>
      </c>
      <c r="C86" s="731" t="s">
        <v>557</v>
      </c>
      <c r="D86" s="732" t="s">
        <v>558</v>
      </c>
      <c r="E86" s="733">
        <v>50113005</v>
      </c>
      <c r="F86" s="732" t="s">
        <v>639</v>
      </c>
      <c r="G86" s="731" t="s">
        <v>570</v>
      </c>
      <c r="H86" s="731">
        <v>498225</v>
      </c>
      <c r="I86" s="731">
        <v>0</v>
      </c>
      <c r="J86" s="731" t="s">
        <v>715</v>
      </c>
      <c r="K86" s="731" t="s">
        <v>329</v>
      </c>
      <c r="L86" s="734">
        <v>3025</v>
      </c>
      <c r="M86" s="734">
        <v>1</v>
      </c>
      <c r="N86" s="735">
        <v>3025</v>
      </c>
    </row>
    <row r="87" spans="1:14" ht="14.45" customHeight="1" x14ac:dyDescent="0.2">
      <c r="A87" s="729" t="s">
        <v>543</v>
      </c>
      <c r="B87" s="730" t="s">
        <v>544</v>
      </c>
      <c r="C87" s="731" t="s">
        <v>557</v>
      </c>
      <c r="D87" s="732" t="s">
        <v>558</v>
      </c>
      <c r="E87" s="733">
        <v>50113005</v>
      </c>
      <c r="F87" s="732" t="s">
        <v>639</v>
      </c>
      <c r="G87" s="731" t="s">
        <v>570</v>
      </c>
      <c r="H87" s="731">
        <v>13302</v>
      </c>
      <c r="I87" s="731">
        <v>0</v>
      </c>
      <c r="J87" s="731" t="s">
        <v>716</v>
      </c>
      <c r="K87" s="731" t="s">
        <v>717</v>
      </c>
      <c r="L87" s="734">
        <v>3250.0055000000002</v>
      </c>
      <c r="M87" s="734">
        <v>10</v>
      </c>
      <c r="N87" s="735">
        <v>32500.055</v>
      </c>
    </row>
    <row r="88" spans="1:14" ht="14.45" customHeight="1" x14ac:dyDescent="0.2">
      <c r="A88" s="729" t="s">
        <v>543</v>
      </c>
      <c r="B88" s="730" t="s">
        <v>544</v>
      </c>
      <c r="C88" s="731" t="s">
        <v>557</v>
      </c>
      <c r="D88" s="732" t="s">
        <v>558</v>
      </c>
      <c r="E88" s="733">
        <v>50113005</v>
      </c>
      <c r="F88" s="732" t="s">
        <v>639</v>
      </c>
      <c r="G88" s="731" t="s">
        <v>570</v>
      </c>
      <c r="H88" s="731">
        <v>66401</v>
      </c>
      <c r="I88" s="731">
        <v>0</v>
      </c>
      <c r="J88" s="731" t="s">
        <v>718</v>
      </c>
      <c r="K88" s="731" t="s">
        <v>719</v>
      </c>
      <c r="L88" s="734">
        <v>44281.600000000006</v>
      </c>
      <c r="M88" s="734">
        <v>2</v>
      </c>
      <c r="N88" s="735">
        <v>88563.200000000012</v>
      </c>
    </row>
    <row r="89" spans="1:14" ht="14.45" customHeight="1" x14ac:dyDescent="0.2">
      <c r="A89" s="729" t="s">
        <v>543</v>
      </c>
      <c r="B89" s="730" t="s">
        <v>544</v>
      </c>
      <c r="C89" s="731" t="s">
        <v>557</v>
      </c>
      <c r="D89" s="732" t="s">
        <v>558</v>
      </c>
      <c r="E89" s="733">
        <v>50113005</v>
      </c>
      <c r="F89" s="732" t="s">
        <v>639</v>
      </c>
      <c r="G89" s="731" t="s">
        <v>570</v>
      </c>
      <c r="H89" s="731">
        <v>13304</v>
      </c>
      <c r="I89" s="731">
        <v>0</v>
      </c>
      <c r="J89" s="731" t="s">
        <v>720</v>
      </c>
      <c r="K89" s="731" t="s">
        <v>721</v>
      </c>
      <c r="L89" s="734">
        <v>4422.6676666666663</v>
      </c>
      <c r="M89" s="734">
        <v>15</v>
      </c>
      <c r="N89" s="735">
        <v>66340.014999999999</v>
      </c>
    </row>
    <row r="90" spans="1:14" ht="14.45" customHeight="1" x14ac:dyDescent="0.2">
      <c r="A90" s="729" t="s">
        <v>543</v>
      </c>
      <c r="B90" s="730" t="s">
        <v>544</v>
      </c>
      <c r="C90" s="731" t="s">
        <v>557</v>
      </c>
      <c r="D90" s="732" t="s">
        <v>558</v>
      </c>
      <c r="E90" s="733">
        <v>50113005</v>
      </c>
      <c r="F90" s="732" t="s">
        <v>639</v>
      </c>
      <c r="G90" s="731" t="s">
        <v>570</v>
      </c>
      <c r="H90" s="731">
        <v>142203</v>
      </c>
      <c r="I90" s="731">
        <v>0</v>
      </c>
      <c r="J90" s="731" t="s">
        <v>722</v>
      </c>
      <c r="K90" s="731" t="s">
        <v>723</v>
      </c>
      <c r="L90" s="734">
        <v>11784.300000000001</v>
      </c>
      <c r="M90" s="734">
        <v>11</v>
      </c>
      <c r="N90" s="735">
        <v>129627.30000000002</v>
      </c>
    </row>
    <row r="91" spans="1:14" ht="14.45" customHeight="1" x14ac:dyDescent="0.2">
      <c r="A91" s="729" t="s">
        <v>543</v>
      </c>
      <c r="B91" s="730" t="s">
        <v>544</v>
      </c>
      <c r="C91" s="731" t="s">
        <v>557</v>
      </c>
      <c r="D91" s="732" t="s">
        <v>558</v>
      </c>
      <c r="E91" s="733">
        <v>50113005</v>
      </c>
      <c r="F91" s="732" t="s">
        <v>639</v>
      </c>
      <c r="G91" s="731" t="s">
        <v>570</v>
      </c>
      <c r="H91" s="731">
        <v>498281</v>
      </c>
      <c r="I91" s="731">
        <v>0</v>
      </c>
      <c r="J91" s="731" t="s">
        <v>724</v>
      </c>
      <c r="K91" s="731" t="s">
        <v>725</v>
      </c>
      <c r="L91" s="734">
        <v>4351.6000000000004</v>
      </c>
      <c r="M91" s="734">
        <v>4</v>
      </c>
      <c r="N91" s="735">
        <v>17406.400000000001</v>
      </c>
    </row>
    <row r="92" spans="1:14" ht="14.45" customHeight="1" x14ac:dyDescent="0.2">
      <c r="A92" s="729" t="s">
        <v>543</v>
      </c>
      <c r="B92" s="730" t="s">
        <v>544</v>
      </c>
      <c r="C92" s="731" t="s">
        <v>557</v>
      </c>
      <c r="D92" s="732" t="s">
        <v>558</v>
      </c>
      <c r="E92" s="733">
        <v>50113005</v>
      </c>
      <c r="F92" s="732" t="s">
        <v>639</v>
      </c>
      <c r="G92" s="731" t="s">
        <v>570</v>
      </c>
      <c r="H92" s="731">
        <v>66429</v>
      </c>
      <c r="I92" s="731">
        <v>0</v>
      </c>
      <c r="J92" s="731" t="s">
        <v>726</v>
      </c>
      <c r="K92" s="731" t="s">
        <v>727</v>
      </c>
      <c r="L92" s="734">
        <v>1652.042857142857</v>
      </c>
      <c r="M92" s="734">
        <v>7</v>
      </c>
      <c r="N92" s="735">
        <v>11564.3</v>
      </c>
    </row>
    <row r="93" spans="1:14" ht="14.45" customHeight="1" x14ac:dyDescent="0.2">
      <c r="A93" s="729" t="s">
        <v>543</v>
      </c>
      <c r="B93" s="730" t="s">
        <v>544</v>
      </c>
      <c r="C93" s="731" t="s">
        <v>557</v>
      </c>
      <c r="D93" s="732" t="s">
        <v>558</v>
      </c>
      <c r="E93" s="733">
        <v>50113005</v>
      </c>
      <c r="F93" s="732" t="s">
        <v>639</v>
      </c>
      <c r="G93" s="731" t="s">
        <v>570</v>
      </c>
      <c r="H93" s="731">
        <v>66427</v>
      </c>
      <c r="I93" s="731">
        <v>0</v>
      </c>
      <c r="J93" s="731" t="s">
        <v>728</v>
      </c>
      <c r="K93" s="731" t="s">
        <v>729</v>
      </c>
      <c r="L93" s="734">
        <v>1636.4333333333332</v>
      </c>
      <c r="M93" s="734">
        <v>3</v>
      </c>
      <c r="N93" s="735">
        <v>4909.2999999999993</v>
      </c>
    </row>
    <row r="94" spans="1:14" ht="14.45" customHeight="1" x14ac:dyDescent="0.2">
      <c r="A94" s="729" t="s">
        <v>543</v>
      </c>
      <c r="B94" s="730" t="s">
        <v>544</v>
      </c>
      <c r="C94" s="731" t="s">
        <v>557</v>
      </c>
      <c r="D94" s="732" t="s">
        <v>558</v>
      </c>
      <c r="E94" s="733">
        <v>50113005</v>
      </c>
      <c r="F94" s="732" t="s">
        <v>639</v>
      </c>
      <c r="G94" s="731" t="s">
        <v>570</v>
      </c>
      <c r="H94" s="731">
        <v>66426</v>
      </c>
      <c r="I94" s="731">
        <v>0</v>
      </c>
      <c r="J94" s="731" t="s">
        <v>730</v>
      </c>
      <c r="K94" s="731" t="s">
        <v>731</v>
      </c>
      <c r="L94" s="734">
        <v>2811.6</v>
      </c>
      <c r="M94" s="734">
        <v>25</v>
      </c>
      <c r="N94" s="735">
        <v>70290</v>
      </c>
    </row>
    <row r="95" spans="1:14" ht="14.45" customHeight="1" x14ac:dyDescent="0.2">
      <c r="A95" s="729" t="s">
        <v>543</v>
      </c>
      <c r="B95" s="730" t="s">
        <v>544</v>
      </c>
      <c r="C95" s="731" t="s">
        <v>557</v>
      </c>
      <c r="D95" s="732" t="s">
        <v>558</v>
      </c>
      <c r="E95" s="733">
        <v>50113005</v>
      </c>
      <c r="F95" s="732" t="s">
        <v>639</v>
      </c>
      <c r="G95" s="731" t="s">
        <v>570</v>
      </c>
      <c r="H95" s="731">
        <v>94428</v>
      </c>
      <c r="I95" s="731">
        <v>0</v>
      </c>
      <c r="J95" s="731" t="s">
        <v>732</v>
      </c>
      <c r="K95" s="731" t="s">
        <v>733</v>
      </c>
      <c r="L95" s="734">
        <v>2675.2</v>
      </c>
      <c r="M95" s="734">
        <v>8</v>
      </c>
      <c r="N95" s="735">
        <v>21401.599999999999</v>
      </c>
    </row>
    <row r="96" spans="1:14" ht="14.45" customHeight="1" x14ac:dyDescent="0.2">
      <c r="A96" s="729" t="s">
        <v>543</v>
      </c>
      <c r="B96" s="730" t="s">
        <v>544</v>
      </c>
      <c r="C96" s="731" t="s">
        <v>557</v>
      </c>
      <c r="D96" s="732" t="s">
        <v>558</v>
      </c>
      <c r="E96" s="733">
        <v>50113005</v>
      </c>
      <c r="F96" s="732" t="s">
        <v>639</v>
      </c>
      <c r="G96" s="731" t="s">
        <v>570</v>
      </c>
      <c r="H96" s="731">
        <v>119867</v>
      </c>
      <c r="I96" s="731">
        <v>0</v>
      </c>
      <c r="J96" s="731" t="s">
        <v>734</v>
      </c>
      <c r="K96" s="731" t="s">
        <v>733</v>
      </c>
      <c r="L96" s="734">
        <v>14694.075000000001</v>
      </c>
      <c r="M96" s="734">
        <v>20</v>
      </c>
      <c r="N96" s="735">
        <v>293881.5</v>
      </c>
    </row>
    <row r="97" spans="1:14" ht="14.45" customHeight="1" x14ac:dyDescent="0.2">
      <c r="A97" s="729" t="s">
        <v>543</v>
      </c>
      <c r="B97" s="730" t="s">
        <v>544</v>
      </c>
      <c r="C97" s="731" t="s">
        <v>557</v>
      </c>
      <c r="D97" s="732" t="s">
        <v>558</v>
      </c>
      <c r="E97" s="733">
        <v>50113005</v>
      </c>
      <c r="F97" s="732" t="s">
        <v>639</v>
      </c>
      <c r="G97" s="731" t="s">
        <v>570</v>
      </c>
      <c r="H97" s="731">
        <v>115800</v>
      </c>
      <c r="I97" s="731">
        <v>0</v>
      </c>
      <c r="J97" s="731" t="s">
        <v>735</v>
      </c>
      <c r="K97" s="731" t="s">
        <v>736</v>
      </c>
      <c r="L97" s="734">
        <v>15698.344444444445</v>
      </c>
      <c r="M97" s="734">
        <v>18</v>
      </c>
      <c r="N97" s="735">
        <v>282570.2</v>
      </c>
    </row>
    <row r="98" spans="1:14" ht="14.45" customHeight="1" x14ac:dyDescent="0.2">
      <c r="A98" s="729" t="s">
        <v>543</v>
      </c>
      <c r="B98" s="730" t="s">
        <v>544</v>
      </c>
      <c r="C98" s="731" t="s">
        <v>557</v>
      </c>
      <c r="D98" s="732" t="s">
        <v>558</v>
      </c>
      <c r="E98" s="733">
        <v>50113005</v>
      </c>
      <c r="F98" s="732" t="s">
        <v>639</v>
      </c>
      <c r="G98" s="731" t="s">
        <v>570</v>
      </c>
      <c r="H98" s="731">
        <v>46499</v>
      </c>
      <c r="I98" s="731">
        <v>0</v>
      </c>
      <c r="J98" s="731" t="s">
        <v>646</v>
      </c>
      <c r="K98" s="731" t="s">
        <v>647</v>
      </c>
      <c r="L98" s="734">
        <v>1705</v>
      </c>
      <c r="M98" s="734">
        <v>2</v>
      </c>
      <c r="N98" s="735">
        <v>3410</v>
      </c>
    </row>
    <row r="99" spans="1:14" ht="14.45" customHeight="1" x14ac:dyDescent="0.2">
      <c r="A99" s="729" t="s">
        <v>543</v>
      </c>
      <c r="B99" s="730" t="s">
        <v>544</v>
      </c>
      <c r="C99" s="731" t="s">
        <v>557</v>
      </c>
      <c r="D99" s="732" t="s">
        <v>558</v>
      </c>
      <c r="E99" s="733">
        <v>50113005</v>
      </c>
      <c r="F99" s="732" t="s">
        <v>639</v>
      </c>
      <c r="G99" s="731" t="s">
        <v>570</v>
      </c>
      <c r="H99" s="731">
        <v>46498</v>
      </c>
      <c r="I99" s="731">
        <v>0</v>
      </c>
      <c r="J99" s="731" t="s">
        <v>654</v>
      </c>
      <c r="K99" s="731" t="s">
        <v>655</v>
      </c>
      <c r="L99" s="734">
        <v>5863</v>
      </c>
      <c r="M99" s="734">
        <v>2</v>
      </c>
      <c r="N99" s="735">
        <v>11726</v>
      </c>
    </row>
    <row r="100" spans="1:14" ht="14.45" customHeight="1" x14ac:dyDescent="0.2">
      <c r="A100" s="729" t="s">
        <v>543</v>
      </c>
      <c r="B100" s="730" t="s">
        <v>544</v>
      </c>
      <c r="C100" s="731" t="s">
        <v>557</v>
      </c>
      <c r="D100" s="732" t="s">
        <v>558</v>
      </c>
      <c r="E100" s="733">
        <v>50113005</v>
      </c>
      <c r="F100" s="732" t="s">
        <v>639</v>
      </c>
      <c r="G100" s="731" t="s">
        <v>570</v>
      </c>
      <c r="H100" s="731">
        <v>61199</v>
      </c>
      <c r="I100" s="731">
        <v>0</v>
      </c>
      <c r="J100" s="731" t="s">
        <v>658</v>
      </c>
      <c r="K100" s="731" t="s">
        <v>659</v>
      </c>
      <c r="L100" s="734">
        <v>29249</v>
      </c>
      <c r="M100" s="734">
        <v>29</v>
      </c>
      <c r="N100" s="735">
        <v>848221</v>
      </c>
    </row>
    <row r="101" spans="1:14" ht="14.45" customHeight="1" x14ac:dyDescent="0.2">
      <c r="A101" s="729" t="s">
        <v>543</v>
      </c>
      <c r="B101" s="730" t="s">
        <v>544</v>
      </c>
      <c r="C101" s="731" t="s">
        <v>557</v>
      </c>
      <c r="D101" s="732" t="s">
        <v>558</v>
      </c>
      <c r="E101" s="733">
        <v>50113005</v>
      </c>
      <c r="F101" s="732" t="s">
        <v>639</v>
      </c>
      <c r="G101" s="731" t="s">
        <v>570</v>
      </c>
      <c r="H101" s="731">
        <v>61197</v>
      </c>
      <c r="I101" s="731">
        <v>0</v>
      </c>
      <c r="J101" s="731" t="s">
        <v>737</v>
      </c>
      <c r="K101" s="731" t="s">
        <v>738</v>
      </c>
      <c r="L101" s="734">
        <v>23740.242307692297</v>
      </c>
      <c r="M101" s="734">
        <v>26</v>
      </c>
      <c r="N101" s="735">
        <v>617246.2999999997</v>
      </c>
    </row>
    <row r="102" spans="1:14" ht="14.45" customHeight="1" x14ac:dyDescent="0.2">
      <c r="A102" s="729" t="s">
        <v>543</v>
      </c>
      <c r="B102" s="730" t="s">
        <v>544</v>
      </c>
      <c r="C102" s="731" t="s">
        <v>557</v>
      </c>
      <c r="D102" s="732" t="s">
        <v>558</v>
      </c>
      <c r="E102" s="733">
        <v>50113005</v>
      </c>
      <c r="F102" s="732" t="s">
        <v>639</v>
      </c>
      <c r="G102" s="731" t="s">
        <v>570</v>
      </c>
      <c r="H102" s="731">
        <v>59195</v>
      </c>
      <c r="I102" s="731">
        <v>0</v>
      </c>
      <c r="J102" s="731" t="s">
        <v>739</v>
      </c>
      <c r="K102" s="731" t="s">
        <v>740</v>
      </c>
      <c r="L102" s="734">
        <v>7250.1</v>
      </c>
      <c r="M102" s="734">
        <v>1</v>
      </c>
      <c r="N102" s="735">
        <v>7250.1</v>
      </c>
    </row>
    <row r="103" spans="1:14" ht="14.45" customHeight="1" x14ac:dyDescent="0.2">
      <c r="A103" s="729" t="s">
        <v>543</v>
      </c>
      <c r="B103" s="730" t="s">
        <v>544</v>
      </c>
      <c r="C103" s="731" t="s">
        <v>557</v>
      </c>
      <c r="D103" s="732" t="s">
        <v>558</v>
      </c>
      <c r="E103" s="733">
        <v>50113009</v>
      </c>
      <c r="F103" s="732" t="s">
        <v>741</v>
      </c>
      <c r="G103" s="731" t="s">
        <v>570</v>
      </c>
      <c r="H103" s="731">
        <v>167779</v>
      </c>
      <c r="I103" s="731">
        <v>167779</v>
      </c>
      <c r="J103" s="731" t="s">
        <v>742</v>
      </c>
      <c r="K103" s="731" t="s">
        <v>743</v>
      </c>
      <c r="L103" s="734">
        <v>1885.304347826087</v>
      </c>
      <c r="M103" s="734">
        <v>115</v>
      </c>
      <c r="N103" s="735">
        <v>216810</v>
      </c>
    </row>
    <row r="104" spans="1:14" ht="14.45" customHeight="1" x14ac:dyDescent="0.2">
      <c r="A104" s="729" t="s">
        <v>543</v>
      </c>
      <c r="B104" s="730" t="s">
        <v>544</v>
      </c>
      <c r="C104" s="731" t="s">
        <v>563</v>
      </c>
      <c r="D104" s="732" t="s">
        <v>564</v>
      </c>
      <c r="E104" s="733">
        <v>50113001</v>
      </c>
      <c r="F104" s="732" t="s">
        <v>569</v>
      </c>
      <c r="G104" s="731" t="s">
        <v>570</v>
      </c>
      <c r="H104" s="731">
        <v>196886</v>
      </c>
      <c r="I104" s="731">
        <v>96886</v>
      </c>
      <c r="J104" s="731" t="s">
        <v>660</v>
      </c>
      <c r="K104" s="731" t="s">
        <v>661</v>
      </c>
      <c r="L104" s="734">
        <v>50.16</v>
      </c>
      <c r="M104" s="734">
        <v>10</v>
      </c>
      <c r="N104" s="735">
        <v>501.59999999999997</v>
      </c>
    </row>
    <row r="105" spans="1:14" ht="14.45" customHeight="1" x14ac:dyDescent="0.2">
      <c r="A105" s="729" t="s">
        <v>543</v>
      </c>
      <c r="B105" s="730" t="s">
        <v>544</v>
      </c>
      <c r="C105" s="731" t="s">
        <v>563</v>
      </c>
      <c r="D105" s="732" t="s">
        <v>564</v>
      </c>
      <c r="E105" s="733">
        <v>50113001</v>
      </c>
      <c r="F105" s="732" t="s">
        <v>569</v>
      </c>
      <c r="G105" s="731" t="s">
        <v>570</v>
      </c>
      <c r="H105" s="731">
        <v>100362</v>
      </c>
      <c r="I105" s="731">
        <v>362</v>
      </c>
      <c r="J105" s="731" t="s">
        <v>571</v>
      </c>
      <c r="K105" s="731" t="s">
        <v>572</v>
      </c>
      <c r="L105" s="734">
        <v>72.570000000000007</v>
      </c>
      <c r="M105" s="734">
        <v>2</v>
      </c>
      <c r="N105" s="735">
        <v>145.14000000000001</v>
      </c>
    </row>
    <row r="106" spans="1:14" ht="14.45" customHeight="1" x14ac:dyDescent="0.2">
      <c r="A106" s="729" t="s">
        <v>543</v>
      </c>
      <c r="B106" s="730" t="s">
        <v>544</v>
      </c>
      <c r="C106" s="731" t="s">
        <v>563</v>
      </c>
      <c r="D106" s="732" t="s">
        <v>564</v>
      </c>
      <c r="E106" s="733">
        <v>50113001</v>
      </c>
      <c r="F106" s="732" t="s">
        <v>569</v>
      </c>
      <c r="G106" s="731" t="s">
        <v>570</v>
      </c>
      <c r="H106" s="731">
        <v>845369</v>
      </c>
      <c r="I106" s="731">
        <v>107987</v>
      </c>
      <c r="J106" s="731" t="s">
        <v>744</v>
      </c>
      <c r="K106" s="731" t="s">
        <v>745</v>
      </c>
      <c r="L106" s="734">
        <v>112.16999999999999</v>
      </c>
      <c r="M106" s="734">
        <v>2</v>
      </c>
      <c r="N106" s="735">
        <v>224.33999999999997</v>
      </c>
    </row>
    <row r="107" spans="1:14" ht="14.45" customHeight="1" x14ac:dyDescent="0.2">
      <c r="A107" s="729" t="s">
        <v>543</v>
      </c>
      <c r="B107" s="730" t="s">
        <v>544</v>
      </c>
      <c r="C107" s="731" t="s">
        <v>563</v>
      </c>
      <c r="D107" s="732" t="s">
        <v>564</v>
      </c>
      <c r="E107" s="733">
        <v>50113001</v>
      </c>
      <c r="F107" s="732" t="s">
        <v>569</v>
      </c>
      <c r="G107" s="731" t="s">
        <v>570</v>
      </c>
      <c r="H107" s="731">
        <v>196610</v>
      </c>
      <c r="I107" s="731">
        <v>96610</v>
      </c>
      <c r="J107" s="731" t="s">
        <v>664</v>
      </c>
      <c r="K107" s="731" t="s">
        <v>665</v>
      </c>
      <c r="L107" s="734">
        <v>51.740000000000009</v>
      </c>
      <c r="M107" s="734">
        <v>1</v>
      </c>
      <c r="N107" s="735">
        <v>51.740000000000009</v>
      </c>
    </row>
    <row r="108" spans="1:14" ht="14.45" customHeight="1" x14ac:dyDescent="0.2">
      <c r="A108" s="729" t="s">
        <v>543</v>
      </c>
      <c r="B108" s="730" t="s">
        <v>544</v>
      </c>
      <c r="C108" s="731" t="s">
        <v>563</v>
      </c>
      <c r="D108" s="732" t="s">
        <v>564</v>
      </c>
      <c r="E108" s="733">
        <v>50113001</v>
      </c>
      <c r="F108" s="732" t="s">
        <v>569</v>
      </c>
      <c r="G108" s="731" t="s">
        <v>570</v>
      </c>
      <c r="H108" s="731">
        <v>208456</v>
      </c>
      <c r="I108" s="731">
        <v>208456</v>
      </c>
      <c r="J108" s="731" t="s">
        <v>579</v>
      </c>
      <c r="K108" s="731" t="s">
        <v>580</v>
      </c>
      <c r="L108" s="734">
        <v>738.54</v>
      </c>
      <c r="M108" s="734">
        <v>0.1</v>
      </c>
      <c r="N108" s="735">
        <v>73.853999999999999</v>
      </c>
    </row>
    <row r="109" spans="1:14" ht="14.45" customHeight="1" x14ac:dyDescent="0.2">
      <c r="A109" s="729" t="s">
        <v>543</v>
      </c>
      <c r="B109" s="730" t="s">
        <v>544</v>
      </c>
      <c r="C109" s="731" t="s">
        <v>563</v>
      </c>
      <c r="D109" s="732" t="s">
        <v>564</v>
      </c>
      <c r="E109" s="733">
        <v>50113001</v>
      </c>
      <c r="F109" s="732" t="s">
        <v>569</v>
      </c>
      <c r="G109" s="731" t="s">
        <v>570</v>
      </c>
      <c r="H109" s="731">
        <v>173394</v>
      </c>
      <c r="I109" s="731">
        <v>173394</v>
      </c>
      <c r="J109" s="731" t="s">
        <v>746</v>
      </c>
      <c r="K109" s="731" t="s">
        <v>747</v>
      </c>
      <c r="L109" s="734">
        <v>423.71999999999997</v>
      </c>
      <c r="M109" s="734">
        <v>12</v>
      </c>
      <c r="N109" s="735">
        <v>5084.6399999999994</v>
      </c>
    </row>
    <row r="110" spans="1:14" ht="14.45" customHeight="1" x14ac:dyDescent="0.2">
      <c r="A110" s="729" t="s">
        <v>543</v>
      </c>
      <c r="B110" s="730" t="s">
        <v>544</v>
      </c>
      <c r="C110" s="731" t="s">
        <v>563</v>
      </c>
      <c r="D110" s="732" t="s">
        <v>564</v>
      </c>
      <c r="E110" s="733">
        <v>50113001</v>
      </c>
      <c r="F110" s="732" t="s">
        <v>569</v>
      </c>
      <c r="G110" s="731" t="s">
        <v>570</v>
      </c>
      <c r="H110" s="731">
        <v>225150</v>
      </c>
      <c r="I110" s="731">
        <v>225150</v>
      </c>
      <c r="J110" s="731" t="s">
        <v>748</v>
      </c>
      <c r="K110" s="731" t="s">
        <v>749</v>
      </c>
      <c r="L110" s="734">
        <v>87.064999999999984</v>
      </c>
      <c r="M110" s="734">
        <v>80</v>
      </c>
      <c r="N110" s="735">
        <v>6965.1999999999989</v>
      </c>
    </row>
    <row r="111" spans="1:14" ht="14.45" customHeight="1" x14ac:dyDescent="0.2">
      <c r="A111" s="729" t="s">
        <v>543</v>
      </c>
      <c r="B111" s="730" t="s">
        <v>544</v>
      </c>
      <c r="C111" s="731" t="s">
        <v>563</v>
      </c>
      <c r="D111" s="732" t="s">
        <v>564</v>
      </c>
      <c r="E111" s="733">
        <v>50113001</v>
      </c>
      <c r="F111" s="732" t="s">
        <v>569</v>
      </c>
      <c r="G111" s="731" t="s">
        <v>570</v>
      </c>
      <c r="H111" s="731">
        <v>243197</v>
      </c>
      <c r="I111" s="731">
        <v>243197</v>
      </c>
      <c r="J111" s="731" t="s">
        <v>748</v>
      </c>
      <c r="K111" s="731" t="s">
        <v>749</v>
      </c>
      <c r="L111" s="734">
        <v>88.11</v>
      </c>
      <c r="M111" s="734">
        <v>20</v>
      </c>
      <c r="N111" s="735">
        <v>1762.2</v>
      </c>
    </row>
    <row r="112" spans="1:14" ht="14.45" customHeight="1" x14ac:dyDescent="0.2">
      <c r="A112" s="729" t="s">
        <v>543</v>
      </c>
      <c r="B112" s="730" t="s">
        <v>544</v>
      </c>
      <c r="C112" s="731" t="s">
        <v>563</v>
      </c>
      <c r="D112" s="732" t="s">
        <v>564</v>
      </c>
      <c r="E112" s="733">
        <v>50113001</v>
      </c>
      <c r="F112" s="732" t="s">
        <v>569</v>
      </c>
      <c r="G112" s="731" t="s">
        <v>570</v>
      </c>
      <c r="H112" s="731">
        <v>184090</v>
      </c>
      <c r="I112" s="731">
        <v>84090</v>
      </c>
      <c r="J112" s="731" t="s">
        <v>750</v>
      </c>
      <c r="K112" s="731" t="s">
        <v>751</v>
      </c>
      <c r="L112" s="734">
        <v>60.08</v>
      </c>
      <c r="M112" s="734">
        <v>10</v>
      </c>
      <c r="N112" s="735">
        <v>600.79999999999995</v>
      </c>
    </row>
    <row r="113" spans="1:14" ht="14.45" customHeight="1" x14ac:dyDescent="0.2">
      <c r="A113" s="729" t="s">
        <v>543</v>
      </c>
      <c r="B113" s="730" t="s">
        <v>544</v>
      </c>
      <c r="C113" s="731" t="s">
        <v>563</v>
      </c>
      <c r="D113" s="732" t="s">
        <v>564</v>
      </c>
      <c r="E113" s="733">
        <v>50113001</v>
      </c>
      <c r="F113" s="732" t="s">
        <v>569</v>
      </c>
      <c r="G113" s="731" t="s">
        <v>570</v>
      </c>
      <c r="H113" s="731">
        <v>230423</v>
      </c>
      <c r="I113" s="731">
        <v>230423</v>
      </c>
      <c r="J113" s="731" t="s">
        <v>674</v>
      </c>
      <c r="K113" s="731" t="s">
        <v>675</v>
      </c>
      <c r="L113" s="734">
        <v>39.850000000000009</v>
      </c>
      <c r="M113" s="734">
        <v>1</v>
      </c>
      <c r="N113" s="735">
        <v>39.850000000000009</v>
      </c>
    </row>
    <row r="114" spans="1:14" ht="14.45" customHeight="1" x14ac:dyDescent="0.2">
      <c r="A114" s="729" t="s">
        <v>543</v>
      </c>
      <c r="B114" s="730" t="s">
        <v>544</v>
      </c>
      <c r="C114" s="731" t="s">
        <v>563</v>
      </c>
      <c r="D114" s="732" t="s">
        <v>564</v>
      </c>
      <c r="E114" s="733">
        <v>50113001</v>
      </c>
      <c r="F114" s="732" t="s">
        <v>569</v>
      </c>
      <c r="G114" s="731" t="s">
        <v>570</v>
      </c>
      <c r="H114" s="731">
        <v>102479</v>
      </c>
      <c r="I114" s="731">
        <v>2479</v>
      </c>
      <c r="J114" s="731" t="s">
        <v>676</v>
      </c>
      <c r="K114" s="731" t="s">
        <v>677</v>
      </c>
      <c r="L114" s="734">
        <v>65.490000000000009</v>
      </c>
      <c r="M114" s="734">
        <v>4</v>
      </c>
      <c r="N114" s="735">
        <v>261.96000000000004</v>
      </c>
    </row>
    <row r="115" spans="1:14" ht="14.45" customHeight="1" x14ac:dyDescent="0.2">
      <c r="A115" s="729" t="s">
        <v>543</v>
      </c>
      <c r="B115" s="730" t="s">
        <v>544</v>
      </c>
      <c r="C115" s="731" t="s">
        <v>563</v>
      </c>
      <c r="D115" s="732" t="s">
        <v>564</v>
      </c>
      <c r="E115" s="733">
        <v>50113001</v>
      </c>
      <c r="F115" s="732" t="s">
        <v>569</v>
      </c>
      <c r="G115" s="731" t="s">
        <v>570</v>
      </c>
      <c r="H115" s="731">
        <v>187660</v>
      </c>
      <c r="I115" s="731">
        <v>187660</v>
      </c>
      <c r="J115" s="731" t="s">
        <v>602</v>
      </c>
      <c r="K115" s="731" t="s">
        <v>752</v>
      </c>
      <c r="L115" s="734">
        <v>595.16999999999996</v>
      </c>
      <c r="M115" s="734">
        <v>3</v>
      </c>
      <c r="N115" s="735">
        <v>1785.5099999999998</v>
      </c>
    </row>
    <row r="116" spans="1:14" ht="14.45" customHeight="1" x14ac:dyDescent="0.2">
      <c r="A116" s="729" t="s">
        <v>543</v>
      </c>
      <c r="B116" s="730" t="s">
        <v>544</v>
      </c>
      <c r="C116" s="731" t="s">
        <v>563</v>
      </c>
      <c r="D116" s="732" t="s">
        <v>564</v>
      </c>
      <c r="E116" s="733">
        <v>50113001</v>
      </c>
      <c r="F116" s="732" t="s">
        <v>569</v>
      </c>
      <c r="G116" s="731" t="s">
        <v>570</v>
      </c>
      <c r="H116" s="731">
        <v>51367</v>
      </c>
      <c r="I116" s="731">
        <v>51367</v>
      </c>
      <c r="J116" s="731" t="s">
        <v>602</v>
      </c>
      <c r="K116" s="731" t="s">
        <v>680</v>
      </c>
      <c r="L116" s="734">
        <v>92.950000000000017</v>
      </c>
      <c r="M116" s="734">
        <v>10</v>
      </c>
      <c r="N116" s="735">
        <v>929.50000000000011</v>
      </c>
    </row>
    <row r="117" spans="1:14" ht="14.45" customHeight="1" x14ac:dyDescent="0.2">
      <c r="A117" s="729" t="s">
        <v>543</v>
      </c>
      <c r="B117" s="730" t="s">
        <v>544</v>
      </c>
      <c r="C117" s="731" t="s">
        <v>563</v>
      </c>
      <c r="D117" s="732" t="s">
        <v>564</v>
      </c>
      <c r="E117" s="733">
        <v>50113001</v>
      </c>
      <c r="F117" s="732" t="s">
        <v>569</v>
      </c>
      <c r="G117" s="731" t="s">
        <v>570</v>
      </c>
      <c r="H117" s="731">
        <v>51384</v>
      </c>
      <c r="I117" s="731">
        <v>51384</v>
      </c>
      <c r="J117" s="731" t="s">
        <v>602</v>
      </c>
      <c r="K117" s="731" t="s">
        <v>603</v>
      </c>
      <c r="L117" s="734">
        <v>192.5</v>
      </c>
      <c r="M117" s="734">
        <v>60</v>
      </c>
      <c r="N117" s="735">
        <v>11550</v>
      </c>
    </row>
    <row r="118" spans="1:14" ht="14.45" customHeight="1" x14ac:dyDescent="0.2">
      <c r="A118" s="729" t="s">
        <v>543</v>
      </c>
      <c r="B118" s="730" t="s">
        <v>544</v>
      </c>
      <c r="C118" s="731" t="s">
        <v>563</v>
      </c>
      <c r="D118" s="732" t="s">
        <v>564</v>
      </c>
      <c r="E118" s="733">
        <v>50113001</v>
      </c>
      <c r="F118" s="732" t="s">
        <v>569</v>
      </c>
      <c r="G118" s="731" t="s">
        <v>570</v>
      </c>
      <c r="H118" s="731">
        <v>51383</v>
      </c>
      <c r="I118" s="731">
        <v>51383</v>
      </c>
      <c r="J118" s="731" t="s">
        <v>602</v>
      </c>
      <c r="K118" s="731" t="s">
        <v>753</v>
      </c>
      <c r="L118" s="734">
        <v>93.5</v>
      </c>
      <c r="M118" s="734">
        <v>25</v>
      </c>
      <c r="N118" s="735">
        <v>2337.5</v>
      </c>
    </row>
    <row r="119" spans="1:14" ht="14.45" customHeight="1" x14ac:dyDescent="0.2">
      <c r="A119" s="729" t="s">
        <v>543</v>
      </c>
      <c r="B119" s="730" t="s">
        <v>544</v>
      </c>
      <c r="C119" s="731" t="s">
        <v>563</v>
      </c>
      <c r="D119" s="732" t="s">
        <v>564</v>
      </c>
      <c r="E119" s="733">
        <v>50113001</v>
      </c>
      <c r="F119" s="732" t="s">
        <v>569</v>
      </c>
      <c r="G119" s="731" t="s">
        <v>570</v>
      </c>
      <c r="H119" s="731">
        <v>157608</v>
      </c>
      <c r="I119" s="731">
        <v>57608</v>
      </c>
      <c r="J119" s="731" t="s">
        <v>604</v>
      </c>
      <c r="K119" s="731" t="s">
        <v>605</v>
      </c>
      <c r="L119" s="734">
        <v>100.25</v>
      </c>
      <c r="M119" s="734">
        <v>4</v>
      </c>
      <c r="N119" s="735">
        <v>401</v>
      </c>
    </row>
    <row r="120" spans="1:14" ht="14.45" customHeight="1" x14ac:dyDescent="0.2">
      <c r="A120" s="729" t="s">
        <v>543</v>
      </c>
      <c r="B120" s="730" t="s">
        <v>544</v>
      </c>
      <c r="C120" s="731" t="s">
        <v>563</v>
      </c>
      <c r="D120" s="732" t="s">
        <v>564</v>
      </c>
      <c r="E120" s="733">
        <v>50113001</v>
      </c>
      <c r="F120" s="732" t="s">
        <v>569</v>
      </c>
      <c r="G120" s="731" t="s">
        <v>587</v>
      </c>
      <c r="H120" s="731">
        <v>126786</v>
      </c>
      <c r="I120" s="731">
        <v>26786</v>
      </c>
      <c r="J120" s="731" t="s">
        <v>754</v>
      </c>
      <c r="K120" s="731" t="s">
        <v>755</v>
      </c>
      <c r="L120" s="734">
        <v>405.49000000000012</v>
      </c>
      <c r="M120" s="734">
        <v>1</v>
      </c>
      <c r="N120" s="735">
        <v>405.49000000000012</v>
      </c>
    </row>
    <row r="121" spans="1:14" ht="14.45" customHeight="1" x14ac:dyDescent="0.2">
      <c r="A121" s="729" t="s">
        <v>543</v>
      </c>
      <c r="B121" s="730" t="s">
        <v>544</v>
      </c>
      <c r="C121" s="731" t="s">
        <v>563</v>
      </c>
      <c r="D121" s="732" t="s">
        <v>564</v>
      </c>
      <c r="E121" s="733">
        <v>50113001</v>
      </c>
      <c r="F121" s="732" t="s">
        <v>569</v>
      </c>
      <c r="G121" s="731" t="s">
        <v>570</v>
      </c>
      <c r="H121" s="731">
        <v>191836</v>
      </c>
      <c r="I121" s="731">
        <v>91836</v>
      </c>
      <c r="J121" s="731" t="s">
        <v>756</v>
      </c>
      <c r="K121" s="731" t="s">
        <v>757</v>
      </c>
      <c r="L121" s="734">
        <v>44.610000000000007</v>
      </c>
      <c r="M121" s="734">
        <v>2</v>
      </c>
      <c r="N121" s="735">
        <v>89.220000000000013</v>
      </c>
    </row>
    <row r="122" spans="1:14" ht="14.45" customHeight="1" x14ac:dyDescent="0.2">
      <c r="A122" s="729" t="s">
        <v>543</v>
      </c>
      <c r="B122" s="730" t="s">
        <v>544</v>
      </c>
      <c r="C122" s="731" t="s">
        <v>563</v>
      </c>
      <c r="D122" s="732" t="s">
        <v>564</v>
      </c>
      <c r="E122" s="733">
        <v>50113005</v>
      </c>
      <c r="F122" s="732" t="s">
        <v>639</v>
      </c>
      <c r="G122" s="731" t="s">
        <v>570</v>
      </c>
      <c r="H122" s="731">
        <v>142251</v>
      </c>
      <c r="I122" s="731">
        <v>0</v>
      </c>
      <c r="J122" s="731" t="s">
        <v>758</v>
      </c>
      <c r="K122" s="731" t="s">
        <v>759</v>
      </c>
      <c r="L122" s="734">
        <v>84340.3</v>
      </c>
      <c r="M122" s="734">
        <v>1</v>
      </c>
      <c r="N122" s="735">
        <v>84340.3</v>
      </c>
    </row>
    <row r="123" spans="1:14" ht="14.45" customHeight="1" x14ac:dyDescent="0.2">
      <c r="A123" s="729" t="s">
        <v>543</v>
      </c>
      <c r="B123" s="730" t="s">
        <v>544</v>
      </c>
      <c r="C123" s="731" t="s">
        <v>563</v>
      </c>
      <c r="D123" s="732" t="s">
        <v>564</v>
      </c>
      <c r="E123" s="733">
        <v>50113005</v>
      </c>
      <c r="F123" s="732" t="s">
        <v>639</v>
      </c>
      <c r="G123" s="731" t="s">
        <v>570</v>
      </c>
      <c r="H123" s="731">
        <v>222264</v>
      </c>
      <c r="I123" s="731">
        <v>0</v>
      </c>
      <c r="J123" s="731" t="s">
        <v>760</v>
      </c>
      <c r="K123" s="731" t="s">
        <v>761</v>
      </c>
      <c r="L123" s="734">
        <v>24700.5</v>
      </c>
      <c r="M123" s="734">
        <v>2</v>
      </c>
      <c r="N123" s="735">
        <v>49401</v>
      </c>
    </row>
    <row r="124" spans="1:14" ht="14.45" customHeight="1" x14ac:dyDescent="0.2">
      <c r="A124" s="729" t="s">
        <v>543</v>
      </c>
      <c r="B124" s="730" t="s">
        <v>544</v>
      </c>
      <c r="C124" s="731" t="s">
        <v>563</v>
      </c>
      <c r="D124" s="732" t="s">
        <v>564</v>
      </c>
      <c r="E124" s="733">
        <v>50113005</v>
      </c>
      <c r="F124" s="732" t="s">
        <v>639</v>
      </c>
      <c r="G124" s="731" t="s">
        <v>570</v>
      </c>
      <c r="H124" s="731">
        <v>31557</v>
      </c>
      <c r="I124" s="731">
        <v>0</v>
      </c>
      <c r="J124" s="731" t="s">
        <v>762</v>
      </c>
      <c r="K124" s="731" t="s">
        <v>763</v>
      </c>
      <c r="L124" s="734">
        <v>19602</v>
      </c>
      <c r="M124" s="734">
        <v>11</v>
      </c>
      <c r="N124" s="735">
        <v>215622</v>
      </c>
    </row>
    <row r="125" spans="1:14" ht="14.45" customHeight="1" x14ac:dyDescent="0.2">
      <c r="A125" s="729" t="s">
        <v>543</v>
      </c>
      <c r="B125" s="730" t="s">
        <v>544</v>
      </c>
      <c r="C125" s="731" t="s">
        <v>563</v>
      </c>
      <c r="D125" s="732" t="s">
        <v>564</v>
      </c>
      <c r="E125" s="733">
        <v>50113005</v>
      </c>
      <c r="F125" s="732" t="s">
        <v>639</v>
      </c>
      <c r="G125" s="731" t="s">
        <v>570</v>
      </c>
      <c r="H125" s="731">
        <v>31558</v>
      </c>
      <c r="I125" s="731">
        <v>0</v>
      </c>
      <c r="J125" s="731" t="s">
        <v>764</v>
      </c>
      <c r="K125" s="731" t="s">
        <v>765</v>
      </c>
      <c r="L125" s="734">
        <v>26136</v>
      </c>
      <c r="M125" s="734">
        <v>73</v>
      </c>
      <c r="N125" s="735">
        <v>1907928</v>
      </c>
    </row>
    <row r="126" spans="1:14" ht="14.45" customHeight="1" x14ac:dyDescent="0.2">
      <c r="A126" s="729" t="s">
        <v>543</v>
      </c>
      <c r="B126" s="730" t="s">
        <v>544</v>
      </c>
      <c r="C126" s="731" t="s">
        <v>563</v>
      </c>
      <c r="D126" s="732" t="s">
        <v>564</v>
      </c>
      <c r="E126" s="733">
        <v>50113005</v>
      </c>
      <c r="F126" s="732" t="s">
        <v>639</v>
      </c>
      <c r="G126" s="731" t="s">
        <v>570</v>
      </c>
      <c r="H126" s="731">
        <v>31559</v>
      </c>
      <c r="I126" s="731">
        <v>0</v>
      </c>
      <c r="J126" s="731" t="s">
        <v>766</v>
      </c>
      <c r="K126" s="731" t="s">
        <v>767</v>
      </c>
      <c r="L126" s="734">
        <v>32670</v>
      </c>
      <c r="M126" s="734">
        <v>175</v>
      </c>
      <c r="N126" s="735">
        <v>5717250</v>
      </c>
    </row>
    <row r="127" spans="1:14" ht="14.45" customHeight="1" x14ac:dyDescent="0.2">
      <c r="A127" s="729" t="s">
        <v>543</v>
      </c>
      <c r="B127" s="730" t="s">
        <v>544</v>
      </c>
      <c r="C127" s="731" t="s">
        <v>563</v>
      </c>
      <c r="D127" s="732" t="s">
        <v>564</v>
      </c>
      <c r="E127" s="733">
        <v>50113005</v>
      </c>
      <c r="F127" s="732" t="s">
        <v>639</v>
      </c>
      <c r="G127" s="731" t="s">
        <v>570</v>
      </c>
      <c r="H127" s="731">
        <v>31560</v>
      </c>
      <c r="I127" s="731">
        <v>0</v>
      </c>
      <c r="J127" s="731" t="s">
        <v>768</v>
      </c>
      <c r="K127" s="731" t="s">
        <v>769</v>
      </c>
      <c r="L127" s="734">
        <v>39204</v>
      </c>
      <c r="M127" s="734">
        <v>19</v>
      </c>
      <c r="N127" s="735">
        <v>744876</v>
      </c>
    </row>
    <row r="128" spans="1:14" ht="14.45" customHeight="1" x14ac:dyDescent="0.2">
      <c r="A128" s="729" t="s">
        <v>543</v>
      </c>
      <c r="B128" s="730" t="s">
        <v>544</v>
      </c>
      <c r="C128" s="731" t="s">
        <v>563</v>
      </c>
      <c r="D128" s="732" t="s">
        <v>564</v>
      </c>
      <c r="E128" s="733">
        <v>50113005</v>
      </c>
      <c r="F128" s="732" t="s">
        <v>639</v>
      </c>
      <c r="G128" s="731" t="s">
        <v>570</v>
      </c>
      <c r="H128" s="731">
        <v>31561</v>
      </c>
      <c r="I128" s="731">
        <v>0</v>
      </c>
      <c r="J128" s="731" t="s">
        <v>770</v>
      </c>
      <c r="K128" s="731" t="s">
        <v>771</v>
      </c>
      <c r="L128" s="734">
        <v>45738</v>
      </c>
      <c r="M128" s="734">
        <v>1</v>
      </c>
      <c r="N128" s="735">
        <v>45738</v>
      </c>
    </row>
    <row r="129" spans="1:14" ht="14.45" customHeight="1" x14ac:dyDescent="0.2">
      <c r="A129" s="729" t="s">
        <v>543</v>
      </c>
      <c r="B129" s="730" t="s">
        <v>544</v>
      </c>
      <c r="C129" s="731" t="s">
        <v>563</v>
      </c>
      <c r="D129" s="732" t="s">
        <v>564</v>
      </c>
      <c r="E129" s="733">
        <v>50113005</v>
      </c>
      <c r="F129" s="732" t="s">
        <v>639</v>
      </c>
      <c r="G129" s="731" t="s">
        <v>570</v>
      </c>
      <c r="H129" s="731">
        <v>498750</v>
      </c>
      <c r="I129" s="731">
        <v>0</v>
      </c>
      <c r="J129" s="731" t="s">
        <v>772</v>
      </c>
      <c r="K129" s="731" t="s">
        <v>773</v>
      </c>
      <c r="L129" s="734">
        <v>75801</v>
      </c>
      <c r="M129" s="734">
        <v>3</v>
      </c>
      <c r="N129" s="735">
        <v>227403</v>
      </c>
    </row>
    <row r="130" spans="1:14" ht="14.45" customHeight="1" x14ac:dyDescent="0.2">
      <c r="A130" s="729" t="s">
        <v>543</v>
      </c>
      <c r="B130" s="730" t="s">
        <v>544</v>
      </c>
      <c r="C130" s="731" t="s">
        <v>563</v>
      </c>
      <c r="D130" s="732" t="s">
        <v>564</v>
      </c>
      <c r="E130" s="733">
        <v>50113005</v>
      </c>
      <c r="F130" s="732" t="s">
        <v>639</v>
      </c>
      <c r="G130" s="731" t="s">
        <v>570</v>
      </c>
      <c r="H130" s="731">
        <v>498246</v>
      </c>
      <c r="I130" s="731">
        <v>0</v>
      </c>
      <c r="J130" s="731" t="s">
        <v>774</v>
      </c>
      <c r="K130" s="731" t="s">
        <v>775</v>
      </c>
      <c r="L130" s="734">
        <v>80736.7</v>
      </c>
      <c r="M130" s="734">
        <v>1</v>
      </c>
      <c r="N130" s="735">
        <v>80736.7</v>
      </c>
    </row>
    <row r="131" spans="1:14" ht="14.45" customHeight="1" x14ac:dyDescent="0.2">
      <c r="A131" s="729" t="s">
        <v>543</v>
      </c>
      <c r="B131" s="730" t="s">
        <v>544</v>
      </c>
      <c r="C131" s="731" t="s">
        <v>563</v>
      </c>
      <c r="D131" s="732" t="s">
        <v>564</v>
      </c>
      <c r="E131" s="733">
        <v>50113005</v>
      </c>
      <c r="F131" s="732" t="s">
        <v>639</v>
      </c>
      <c r="G131" s="731" t="s">
        <v>570</v>
      </c>
      <c r="H131" s="731">
        <v>182695</v>
      </c>
      <c r="I131" s="731">
        <v>0</v>
      </c>
      <c r="J131" s="731" t="s">
        <v>776</v>
      </c>
      <c r="K131" s="731" t="s">
        <v>777</v>
      </c>
      <c r="L131" s="734">
        <v>96071.8</v>
      </c>
      <c r="M131" s="734">
        <v>1</v>
      </c>
      <c r="N131" s="735">
        <v>96071.8</v>
      </c>
    </row>
    <row r="132" spans="1:14" ht="14.45" customHeight="1" x14ac:dyDescent="0.2">
      <c r="A132" s="729" t="s">
        <v>543</v>
      </c>
      <c r="B132" s="730" t="s">
        <v>544</v>
      </c>
      <c r="C132" s="731" t="s">
        <v>563</v>
      </c>
      <c r="D132" s="732" t="s">
        <v>564</v>
      </c>
      <c r="E132" s="733">
        <v>50113005</v>
      </c>
      <c r="F132" s="732" t="s">
        <v>639</v>
      </c>
      <c r="G132" s="731" t="s">
        <v>570</v>
      </c>
      <c r="H132" s="731">
        <v>210120</v>
      </c>
      <c r="I132" s="731">
        <v>0</v>
      </c>
      <c r="J132" s="731" t="s">
        <v>778</v>
      </c>
      <c r="K132" s="731" t="s">
        <v>779</v>
      </c>
      <c r="L132" s="734">
        <v>42768</v>
      </c>
      <c r="M132" s="734">
        <v>1</v>
      </c>
      <c r="N132" s="735">
        <v>42768</v>
      </c>
    </row>
    <row r="133" spans="1:14" ht="14.45" customHeight="1" x14ac:dyDescent="0.2">
      <c r="A133" s="729" t="s">
        <v>543</v>
      </c>
      <c r="B133" s="730" t="s">
        <v>544</v>
      </c>
      <c r="C133" s="731" t="s">
        <v>563</v>
      </c>
      <c r="D133" s="732" t="s">
        <v>564</v>
      </c>
      <c r="E133" s="733">
        <v>50113009</v>
      </c>
      <c r="F133" s="732" t="s">
        <v>741</v>
      </c>
      <c r="G133" s="731" t="s">
        <v>570</v>
      </c>
      <c r="H133" s="731">
        <v>195609</v>
      </c>
      <c r="I133" s="731">
        <v>95609</v>
      </c>
      <c r="J133" s="731" t="s">
        <v>780</v>
      </c>
      <c r="K133" s="731" t="s">
        <v>781</v>
      </c>
      <c r="L133" s="734">
        <v>718.12</v>
      </c>
      <c r="M133" s="734">
        <v>2</v>
      </c>
      <c r="N133" s="735">
        <v>1436.24</v>
      </c>
    </row>
    <row r="134" spans="1:14" ht="14.45" customHeight="1" x14ac:dyDescent="0.2">
      <c r="A134" s="729" t="s">
        <v>543</v>
      </c>
      <c r="B134" s="730" t="s">
        <v>544</v>
      </c>
      <c r="C134" s="731" t="s">
        <v>563</v>
      </c>
      <c r="D134" s="732" t="s">
        <v>564</v>
      </c>
      <c r="E134" s="733">
        <v>50113009</v>
      </c>
      <c r="F134" s="732" t="s">
        <v>741</v>
      </c>
      <c r="G134" s="731" t="s">
        <v>570</v>
      </c>
      <c r="H134" s="731">
        <v>224708</v>
      </c>
      <c r="I134" s="731">
        <v>224708</v>
      </c>
      <c r="J134" s="731" t="s">
        <v>782</v>
      </c>
      <c r="K134" s="731" t="s">
        <v>783</v>
      </c>
      <c r="L134" s="734">
        <v>3275.9206892400589</v>
      </c>
      <c r="M134" s="734">
        <v>4</v>
      </c>
      <c r="N134" s="735">
        <v>13103.682756960236</v>
      </c>
    </row>
    <row r="135" spans="1:14" ht="14.45" customHeight="1" x14ac:dyDescent="0.2">
      <c r="A135" s="729" t="s">
        <v>543</v>
      </c>
      <c r="B135" s="730" t="s">
        <v>544</v>
      </c>
      <c r="C135" s="731" t="s">
        <v>563</v>
      </c>
      <c r="D135" s="732" t="s">
        <v>564</v>
      </c>
      <c r="E135" s="733">
        <v>50113009</v>
      </c>
      <c r="F135" s="732" t="s">
        <v>741</v>
      </c>
      <c r="G135" s="731" t="s">
        <v>570</v>
      </c>
      <c r="H135" s="731">
        <v>224707</v>
      </c>
      <c r="I135" s="731">
        <v>224707</v>
      </c>
      <c r="J135" s="731" t="s">
        <v>782</v>
      </c>
      <c r="K135" s="731" t="s">
        <v>784</v>
      </c>
      <c r="L135" s="734">
        <v>655.52300071769923</v>
      </c>
      <c r="M135" s="734">
        <v>120</v>
      </c>
      <c r="N135" s="735">
        <v>78662.760086123904</v>
      </c>
    </row>
    <row r="136" spans="1:14" ht="14.45" customHeight="1" x14ac:dyDescent="0.2">
      <c r="A136" s="729" t="s">
        <v>543</v>
      </c>
      <c r="B136" s="730" t="s">
        <v>544</v>
      </c>
      <c r="C136" s="731" t="s">
        <v>563</v>
      </c>
      <c r="D136" s="732" t="s">
        <v>564</v>
      </c>
      <c r="E136" s="733">
        <v>50113009</v>
      </c>
      <c r="F136" s="732" t="s">
        <v>741</v>
      </c>
      <c r="G136" s="731" t="s">
        <v>570</v>
      </c>
      <c r="H136" s="731">
        <v>224709</v>
      </c>
      <c r="I136" s="731">
        <v>224709</v>
      </c>
      <c r="J136" s="731" t="s">
        <v>782</v>
      </c>
      <c r="K136" s="731" t="s">
        <v>785</v>
      </c>
      <c r="L136" s="734">
        <v>1639.45</v>
      </c>
      <c r="M136" s="734">
        <v>2</v>
      </c>
      <c r="N136" s="735">
        <v>3278.9</v>
      </c>
    </row>
    <row r="137" spans="1:14" ht="14.45" customHeight="1" x14ac:dyDescent="0.2">
      <c r="A137" s="729" t="s">
        <v>543</v>
      </c>
      <c r="B137" s="730" t="s">
        <v>544</v>
      </c>
      <c r="C137" s="731" t="s">
        <v>563</v>
      </c>
      <c r="D137" s="732" t="s">
        <v>564</v>
      </c>
      <c r="E137" s="733">
        <v>50113009</v>
      </c>
      <c r="F137" s="732" t="s">
        <v>741</v>
      </c>
      <c r="G137" s="731" t="s">
        <v>570</v>
      </c>
      <c r="H137" s="731">
        <v>224716</v>
      </c>
      <c r="I137" s="731">
        <v>224716</v>
      </c>
      <c r="J137" s="731" t="s">
        <v>782</v>
      </c>
      <c r="K137" s="731" t="s">
        <v>786</v>
      </c>
      <c r="L137" s="734">
        <v>13111.614964913084</v>
      </c>
      <c r="M137" s="734">
        <v>52</v>
      </c>
      <c r="N137" s="735">
        <v>681803.97817548038</v>
      </c>
    </row>
    <row r="138" spans="1:14" ht="14.45" customHeight="1" x14ac:dyDescent="0.2">
      <c r="A138" s="729" t="s">
        <v>543</v>
      </c>
      <c r="B138" s="730" t="s">
        <v>544</v>
      </c>
      <c r="C138" s="731" t="s">
        <v>566</v>
      </c>
      <c r="D138" s="732" t="s">
        <v>567</v>
      </c>
      <c r="E138" s="733">
        <v>50113016</v>
      </c>
      <c r="F138" s="732" t="s">
        <v>787</v>
      </c>
      <c r="G138" s="731" t="s">
        <v>570</v>
      </c>
      <c r="H138" s="731">
        <v>27720</v>
      </c>
      <c r="I138" s="731">
        <v>27720</v>
      </c>
      <c r="J138" s="731" t="s">
        <v>788</v>
      </c>
      <c r="K138" s="731" t="s">
        <v>789</v>
      </c>
      <c r="L138" s="734">
        <v>18496.996600000002</v>
      </c>
      <c r="M138" s="734">
        <v>25</v>
      </c>
      <c r="N138" s="735">
        <v>462424.91500000004</v>
      </c>
    </row>
    <row r="139" spans="1:14" ht="14.45" customHeight="1" thickBot="1" x14ac:dyDescent="0.25">
      <c r="A139" s="736" t="s">
        <v>543</v>
      </c>
      <c r="B139" s="737" t="s">
        <v>544</v>
      </c>
      <c r="C139" s="738" t="s">
        <v>566</v>
      </c>
      <c r="D139" s="739" t="s">
        <v>567</v>
      </c>
      <c r="E139" s="740">
        <v>50113016</v>
      </c>
      <c r="F139" s="739" t="s">
        <v>787</v>
      </c>
      <c r="G139" s="738" t="s">
        <v>570</v>
      </c>
      <c r="H139" s="738">
        <v>194562</v>
      </c>
      <c r="I139" s="738">
        <v>0</v>
      </c>
      <c r="J139" s="738" t="s">
        <v>790</v>
      </c>
      <c r="K139" s="738" t="s">
        <v>791</v>
      </c>
      <c r="L139" s="741">
        <v>108556.8</v>
      </c>
      <c r="M139" s="741">
        <v>5</v>
      </c>
      <c r="N139" s="742">
        <v>542784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DA03CFEC-5663-4B0D-936B-1AE385361FA0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14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9" customWidth="1"/>
    <col min="3" max="3" width="5.5703125" style="332" customWidth="1"/>
    <col min="4" max="4" width="10.85546875" style="329" customWidth="1"/>
    <col min="5" max="5" width="5.5703125" style="332" customWidth="1"/>
    <col min="6" max="6" width="10.85546875" style="329" customWidth="1"/>
    <col min="7" max="16384" width="8.85546875" style="247"/>
  </cols>
  <sheetData>
    <row r="1" spans="1:6" ht="37.15" customHeight="1" thickBot="1" x14ac:dyDescent="0.35">
      <c r="A1" s="554" t="s">
        <v>205</v>
      </c>
      <c r="B1" s="555"/>
      <c r="C1" s="555"/>
      <c r="D1" s="555"/>
      <c r="E1" s="555"/>
      <c r="F1" s="555"/>
    </row>
    <row r="2" spans="1:6" ht="14.45" customHeight="1" thickBot="1" x14ac:dyDescent="0.25">
      <c r="A2" s="371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743" t="s">
        <v>184</v>
      </c>
      <c r="B4" s="744" t="s">
        <v>14</v>
      </c>
      <c r="C4" s="745" t="s">
        <v>2</v>
      </c>
      <c r="D4" s="744" t="s">
        <v>14</v>
      </c>
      <c r="E4" s="745" t="s">
        <v>2</v>
      </c>
      <c r="F4" s="746" t="s">
        <v>14</v>
      </c>
    </row>
    <row r="5" spans="1:6" ht="14.45" customHeight="1" x14ac:dyDescent="0.2">
      <c r="A5" s="757" t="s">
        <v>792</v>
      </c>
      <c r="B5" s="727">
        <v>99.26</v>
      </c>
      <c r="C5" s="747">
        <v>0.11346074710804262</v>
      </c>
      <c r="D5" s="727">
        <v>775.58</v>
      </c>
      <c r="E5" s="747">
        <v>0.88653925289195745</v>
      </c>
      <c r="F5" s="728">
        <v>874.84</v>
      </c>
    </row>
    <row r="6" spans="1:6" ht="14.45" customHeight="1" x14ac:dyDescent="0.2">
      <c r="A6" s="758" t="s">
        <v>793</v>
      </c>
      <c r="B6" s="734"/>
      <c r="C6" s="748">
        <v>0</v>
      </c>
      <c r="D6" s="734">
        <v>98.640000000000015</v>
      </c>
      <c r="E6" s="748">
        <v>1</v>
      </c>
      <c r="F6" s="735">
        <v>98.640000000000015</v>
      </c>
    </row>
    <row r="7" spans="1:6" ht="14.45" customHeight="1" thickBot="1" x14ac:dyDescent="0.25">
      <c r="A7" s="759" t="s">
        <v>794</v>
      </c>
      <c r="B7" s="750"/>
      <c r="C7" s="751">
        <v>0</v>
      </c>
      <c r="D7" s="750">
        <v>405.49000000000012</v>
      </c>
      <c r="E7" s="751">
        <v>1</v>
      </c>
      <c r="F7" s="752">
        <v>405.49000000000012</v>
      </c>
    </row>
    <row r="8" spans="1:6" ht="14.45" customHeight="1" thickBot="1" x14ac:dyDescent="0.25">
      <c r="A8" s="753" t="s">
        <v>3</v>
      </c>
      <c r="B8" s="754">
        <v>99.26</v>
      </c>
      <c r="C8" s="755">
        <v>7.1981261376244582E-2</v>
      </c>
      <c r="D8" s="754">
        <v>1279.71</v>
      </c>
      <c r="E8" s="755">
        <v>0.92801873862375528</v>
      </c>
      <c r="F8" s="756">
        <v>1378.9700000000003</v>
      </c>
    </row>
    <row r="9" spans="1:6" ht="14.45" customHeight="1" thickBot="1" x14ac:dyDescent="0.25"/>
    <row r="10" spans="1:6" ht="14.45" customHeight="1" x14ac:dyDescent="0.2">
      <c r="A10" s="757" t="s">
        <v>795</v>
      </c>
      <c r="B10" s="727"/>
      <c r="C10" s="747">
        <v>0</v>
      </c>
      <c r="D10" s="727">
        <v>202.07</v>
      </c>
      <c r="E10" s="747">
        <v>1</v>
      </c>
      <c r="F10" s="728">
        <v>202.07</v>
      </c>
    </row>
    <row r="11" spans="1:6" ht="14.45" customHeight="1" x14ac:dyDescent="0.2">
      <c r="A11" s="758" t="s">
        <v>796</v>
      </c>
      <c r="B11" s="734"/>
      <c r="C11" s="748">
        <v>0</v>
      </c>
      <c r="D11" s="734">
        <v>405.49000000000012</v>
      </c>
      <c r="E11" s="748">
        <v>1</v>
      </c>
      <c r="F11" s="735">
        <v>405.49000000000012</v>
      </c>
    </row>
    <row r="12" spans="1:6" ht="14.45" customHeight="1" x14ac:dyDescent="0.2">
      <c r="A12" s="758" t="s">
        <v>797</v>
      </c>
      <c r="B12" s="734">
        <v>99.26</v>
      </c>
      <c r="C12" s="748">
        <v>0.1475392779107273</v>
      </c>
      <c r="D12" s="734">
        <v>573.51</v>
      </c>
      <c r="E12" s="748">
        <v>0.8524607220892727</v>
      </c>
      <c r="F12" s="735">
        <v>672.77</v>
      </c>
    </row>
    <row r="13" spans="1:6" ht="14.45" customHeight="1" thickBot="1" x14ac:dyDescent="0.25">
      <c r="A13" s="759" t="s">
        <v>798</v>
      </c>
      <c r="B13" s="750"/>
      <c r="C13" s="751">
        <v>0</v>
      </c>
      <c r="D13" s="750">
        <v>98.640000000000015</v>
      </c>
      <c r="E13" s="751">
        <v>1</v>
      </c>
      <c r="F13" s="752">
        <v>98.640000000000015</v>
      </c>
    </row>
    <row r="14" spans="1:6" ht="14.45" customHeight="1" thickBot="1" x14ac:dyDescent="0.25">
      <c r="A14" s="753" t="s">
        <v>3</v>
      </c>
      <c r="B14" s="754">
        <v>99.26</v>
      </c>
      <c r="C14" s="755">
        <v>7.1981261376244582E-2</v>
      </c>
      <c r="D14" s="754">
        <v>1279.7100000000003</v>
      </c>
      <c r="E14" s="755">
        <v>0.92801873862375539</v>
      </c>
      <c r="F14" s="756">
        <v>1378.9700000000003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 xr:uid="{6AAEC2BB-1857-41EA-92E1-3CA97120E878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1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247" bestFit="1" customWidth="1"/>
    <col min="2" max="2" width="8.85546875" style="247" bestFit="1" customWidth="1"/>
    <col min="3" max="3" width="7" style="247" bestFit="1" customWidth="1"/>
    <col min="4" max="4" width="53.42578125" style="247" bestFit="1" customWidth="1"/>
    <col min="5" max="5" width="28.42578125" style="247" bestFit="1" customWidth="1"/>
    <col min="6" max="6" width="6.7109375" style="329" customWidth="1"/>
    <col min="7" max="7" width="10" style="329" customWidth="1"/>
    <col min="8" max="8" width="6.7109375" style="332" bestFit="1" customWidth="1"/>
    <col min="9" max="9" width="6.7109375" style="329" customWidth="1"/>
    <col min="10" max="10" width="10.85546875" style="329" customWidth="1"/>
    <col min="11" max="11" width="6.7109375" style="332" bestFit="1" customWidth="1"/>
    <col min="12" max="12" width="6.7109375" style="329" customWidth="1"/>
    <col min="13" max="13" width="10.85546875" style="329" customWidth="1"/>
    <col min="14" max="16384" width="8.85546875" style="247"/>
  </cols>
  <sheetData>
    <row r="1" spans="1:13" ht="18.600000000000001" customHeight="1" thickBot="1" x14ac:dyDescent="0.35">
      <c r="A1" s="555" t="s">
        <v>825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5" customHeight="1" thickBot="1" x14ac:dyDescent="0.25">
      <c r="E3" s="104" t="s">
        <v>158</v>
      </c>
      <c r="F3" s="47">
        <f>SUBTOTAL(9,F6:F1048576)</f>
        <v>1</v>
      </c>
      <c r="G3" s="47">
        <f>SUBTOTAL(9,G6:G1048576)</f>
        <v>99.26</v>
      </c>
      <c r="H3" s="48">
        <f>IF(M3=0,0,G3/M3)</f>
        <v>7.1981261376244596E-2</v>
      </c>
      <c r="I3" s="47">
        <f>SUBTOTAL(9,I6:I1048576)</f>
        <v>17</v>
      </c>
      <c r="J3" s="47">
        <f>SUBTOTAL(9,J6:J1048576)</f>
        <v>1279.71</v>
      </c>
      <c r="K3" s="48">
        <f>IF(M3=0,0,J3/M3)</f>
        <v>0.92801873862375539</v>
      </c>
      <c r="L3" s="47">
        <f>SUBTOTAL(9,L6:L1048576)</f>
        <v>18</v>
      </c>
      <c r="M3" s="49">
        <f>SUBTOTAL(9,M6:M1048576)</f>
        <v>1378.97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743" t="s">
        <v>161</v>
      </c>
      <c r="B5" s="761" t="s">
        <v>162</v>
      </c>
      <c r="C5" s="761" t="s">
        <v>89</v>
      </c>
      <c r="D5" s="761" t="s">
        <v>163</v>
      </c>
      <c r="E5" s="761" t="s">
        <v>164</v>
      </c>
      <c r="F5" s="762" t="s">
        <v>28</v>
      </c>
      <c r="G5" s="762" t="s">
        <v>14</v>
      </c>
      <c r="H5" s="745" t="s">
        <v>165</v>
      </c>
      <c r="I5" s="744" t="s">
        <v>28</v>
      </c>
      <c r="J5" s="762" t="s">
        <v>14</v>
      </c>
      <c r="K5" s="745" t="s">
        <v>165</v>
      </c>
      <c r="L5" s="744" t="s">
        <v>28</v>
      </c>
      <c r="M5" s="763" t="s">
        <v>14</v>
      </c>
    </row>
    <row r="6" spans="1:13" ht="14.45" customHeight="1" x14ac:dyDescent="0.2">
      <c r="A6" s="722" t="s">
        <v>552</v>
      </c>
      <c r="B6" s="723" t="s">
        <v>799</v>
      </c>
      <c r="C6" s="723" t="s">
        <v>800</v>
      </c>
      <c r="D6" s="723" t="s">
        <v>588</v>
      </c>
      <c r="E6" s="723" t="s">
        <v>591</v>
      </c>
      <c r="F6" s="727">
        <v>1</v>
      </c>
      <c r="G6" s="727">
        <v>99.26</v>
      </c>
      <c r="H6" s="747">
        <v>1</v>
      </c>
      <c r="I6" s="727"/>
      <c r="J6" s="727"/>
      <c r="K6" s="747">
        <v>0</v>
      </c>
      <c r="L6" s="727">
        <v>1</v>
      </c>
      <c r="M6" s="728">
        <v>99.26</v>
      </c>
    </row>
    <row r="7" spans="1:13" ht="14.45" customHeight="1" x14ac:dyDescent="0.2">
      <c r="A7" s="729" t="s">
        <v>552</v>
      </c>
      <c r="B7" s="730" t="s">
        <v>799</v>
      </c>
      <c r="C7" s="730" t="s">
        <v>801</v>
      </c>
      <c r="D7" s="730" t="s">
        <v>802</v>
      </c>
      <c r="E7" s="730" t="s">
        <v>803</v>
      </c>
      <c r="F7" s="734"/>
      <c r="G7" s="734"/>
      <c r="H7" s="748">
        <v>0</v>
      </c>
      <c r="I7" s="734">
        <v>1</v>
      </c>
      <c r="J7" s="734">
        <v>112.13000000000002</v>
      </c>
      <c r="K7" s="748">
        <v>1</v>
      </c>
      <c r="L7" s="734">
        <v>1</v>
      </c>
      <c r="M7" s="735">
        <v>112.13000000000002</v>
      </c>
    </row>
    <row r="8" spans="1:13" ht="14.45" customHeight="1" x14ac:dyDescent="0.2">
      <c r="A8" s="729" t="s">
        <v>552</v>
      </c>
      <c r="B8" s="730" t="s">
        <v>799</v>
      </c>
      <c r="C8" s="730" t="s">
        <v>804</v>
      </c>
      <c r="D8" s="730" t="s">
        <v>802</v>
      </c>
      <c r="E8" s="730" t="s">
        <v>805</v>
      </c>
      <c r="F8" s="734"/>
      <c r="G8" s="734"/>
      <c r="H8" s="748">
        <v>0</v>
      </c>
      <c r="I8" s="734">
        <v>2</v>
      </c>
      <c r="J8" s="734">
        <v>98.619999999999976</v>
      </c>
      <c r="K8" s="748">
        <v>1</v>
      </c>
      <c r="L8" s="734">
        <v>2</v>
      </c>
      <c r="M8" s="735">
        <v>98.619999999999976</v>
      </c>
    </row>
    <row r="9" spans="1:13" ht="14.45" customHeight="1" x14ac:dyDescent="0.2">
      <c r="A9" s="729" t="s">
        <v>552</v>
      </c>
      <c r="B9" s="730" t="s">
        <v>799</v>
      </c>
      <c r="C9" s="730" t="s">
        <v>806</v>
      </c>
      <c r="D9" s="730" t="s">
        <v>802</v>
      </c>
      <c r="E9" s="730" t="s">
        <v>807</v>
      </c>
      <c r="F9" s="734"/>
      <c r="G9" s="734"/>
      <c r="H9" s="748">
        <v>0</v>
      </c>
      <c r="I9" s="734">
        <v>1</v>
      </c>
      <c r="J9" s="734">
        <v>62.589999999999996</v>
      </c>
      <c r="K9" s="748">
        <v>1</v>
      </c>
      <c r="L9" s="734">
        <v>1</v>
      </c>
      <c r="M9" s="735">
        <v>62.589999999999996</v>
      </c>
    </row>
    <row r="10" spans="1:13" ht="14.45" customHeight="1" x14ac:dyDescent="0.2">
      <c r="A10" s="729" t="s">
        <v>552</v>
      </c>
      <c r="B10" s="730" t="s">
        <v>799</v>
      </c>
      <c r="C10" s="730" t="s">
        <v>808</v>
      </c>
      <c r="D10" s="730" t="s">
        <v>588</v>
      </c>
      <c r="E10" s="730" t="s">
        <v>589</v>
      </c>
      <c r="F10" s="734"/>
      <c r="G10" s="734"/>
      <c r="H10" s="748">
        <v>0</v>
      </c>
      <c r="I10" s="734">
        <v>1</v>
      </c>
      <c r="J10" s="734">
        <v>78.67</v>
      </c>
      <c r="K10" s="748">
        <v>1</v>
      </c>
      <c r="L10" s="734">
        <v>1</v>
      </c>
      <c r="M10" s="735">
        <v>78.67</v>
      </c>
    </row>
    <row r="11" spans="1:13" ht="14.45" customHeight="1" x14ac:dyDescent="0.2">
      <c r="A11" s="729" t="s">
        <v>552</v>
      </c>
      <c r="B11" s="730" t="s">
        <v>799</v>
      </c>
      <c r="C11" s="730" t="s">
        <v>809</v>
      </c>
      <c r="D11" s="730" t="s">
        <v>588</v>
      </c>
      <c r="E11" s="730" t="s">
        <v>591</v>
      </c>
      <c r="F11" s="734"/>
      <c r="G11" s="734"/>
      <c r="H11" s="748">
        <v>0</v>
      </c>
      <c r="I11" s="734">
        <v>1</v>
      </c>
      <c r="J11" s="734">
        <v>99.29</v>
      </c>
      <c r="K11" s="748">
        <v>1</v>
      </c>
      <c r="L11" s="734">
        <v>1</v>
      </c>
      <c r="M11" s="735">
        <v>99.29</v>
      </c>
    </row>
    <row r="12" spans="1:13" ht="14.45" customHeight="1" x14ac:dyDescent="0.2">
      <c r="A12" s="729" t="s">
        <v>552</v>
      </c>
      <c r="B12" s="730" t="s">
        <v>799</v>
      </c>
      <c r="C12" s="730" t="s">
        <v>810</v>
      </c>
      <c r="D12" s="730" t="s">
        <v>588</v>
      </c>
      <c r="E12" s="730" t="s">
        <v>811</v>
      </c>
      <c r="F12" s="734"/>
      <c r="G12" s="734"/>
      <c r="H12" s="748">
        <v>0</v>
      </c>
      <c r="I12" s="734">
        <v>2</v>
      </c>
      <c r="J12" s="734">
        <v>122.21000000000001</v>
      </c>
      <c r="K12" s="748">
        <v>1</v>
      </c>
      <c r="L12" s="734">
        <v>2</v>
      </c>
      <c r="M12" s="735">
        <v>122.21000000000001</v>
      </c>
    </row>
    <row r="13" spans="1:13" ht="14.45" customHeight="1" x14ac:dyDescent="0.2">
      <c r="A13" s="729" t="s">
        <v>552</v>
      </c>
      <c r="B13" s="730" t="s">
        <v>812</v>
      </c>
      <c r="C13" s="730" t="s">
        <v>813</v>
      </c>
      <c r="D13" s="730" t="s">
        <v>636</v>
      </c>
      <c r="E13" s="730" t="s">
        <v>814</v>
      </c>
      <c r="F13" s="734"/>
      <c r="G13" s="734"/>
      <c r="H13" s="748">
        <v>0</v>
      </c>
      <c r="I13" s="734">
        <v>3</v>
      </c>
      <c r="J13" s="734">
        <v>65.88</v>
      </c>
      <c r="K13" s="748">
        <v>1</v>
      </c>
      <c r="L13" s="734">
        <v>3</v>
      </c>
      <c r="M13" s="735">
        <v>65.88</v>
      </c>
    </row>
    <row r="14" spans="1:13" ht="14.45" customHeight="1" x14ac:dyDescent="0.2">
      <c r="A14" s="729" t="s">
        <v>552</v>
      </c>
      <c r="B14" s="730" t="s">
        <v>812</v>
      </c>
      <c r="C14" s="730" t="s">
        <v>815</v>
      </c>
      <c r="D14" s="730" t="s">
        <v>636</v>
      </c>
      <c r="E14" s="730" t="s">
        <v>816</v>
      </c>
      <c r="F14" s="734"/>
      <c r="G14" s="734"/>
      <c r="H14" s="748">
        <v>0</v>
      </c>
      <c r="I14" s="734">
        <v>3</v>
      </c>
      <c r="J14" s="734">
        <v>136.19</v>
      </c>
      <c r="K14" s="748">
        <v>1</v>
      </c>
      <c r="L14" s="734">
        <v>3</v>
      </c>
      <c r="M14" s="735">
        <v>136.19</v>
      </c>
    </row>
    <row r="15" spans="1:13" ht="14.45" customHeight="1" x14ac:dyDescent="0.2">
      <c r="A15" s="729" t="s">
        <v>557</v>
      </c>
      <c r="B15" s="730" t="s">
        <v>817</v>
      </c>
      <c r="C15" s="730" t="s">
        <v>818</v>
      </c>
      <c r="D15" s="730" t="s">
        <v>819</v>
      </c>
      <c r="E15" s="730" t="s">
        <v>820</v>
      </c>
      <c r="F15" s="734"/>
      <c r="G15" s="734"/>
      <c r="H15" s="748">
        <v>0</v>
      </c>
      <c r="I15" s="734">
        <v>2</v>
      </c>
      <c r="J15" s="734">
        <v>98.640000000000015</v>
      </c>
      <c r="K15" s="748">
        <v>1</v>
      </c>
      <c r="L15" s="734">
        <v>2</v>
      </c>
      <c r="M15" s="735">
        <v>98.640000000000015</v>
      </c>
    </row>
    <row r="16" spans="1:13" ht="14.45" customHeight="1" thickBot="1" x14ac:dyDescent="0.25">
      <c r="A16" s="736" t="s">
        <v>563</v>
      </c>
      <c r="B16" s="737" t="s">
        <v>821</v>
      </c>
      <c r="C16" s="737" t="s">
        <v>822</v>
      </c>
      <c r="D16" s="737" t="s">
        <v>823</v>
      </c>
      <c r="E16" s="737" t="s">
        <v>824</v>
      </c>
      <c r="F16" s="741"/>
      <c r="G16" s="741"/>
      <c r="H16" s="749">
        <v>0</v>
      </c>
      <c r="I16" s="741">
        <v>1</v>
      </c>
      <c r="J16" s="741">
        <v>405.49000000000012</v>
      </c>
      <c r="K16" s="749">
        <v>1</v>
      </c>
      <c r="L16" s="741">
        <v>1</v>
      </c>
      <c r="M16" s="742">
        <v>405.49000000000012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 xr:uid="{C91C1B27-5C48-4264-AF39-A7440550CBDF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11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402" customWidth="1"/>
    <col min="2" max="2" width="5.42578125" style="329" bestFit="1" customWidth="1"/>
    <col min="3" max="3" width="6.140625" style="329" bestFit="1" customWidth="1"/>
    <col min="4" max="4" width="7.42578125" style="329" bestFit="1" customWidth="1"/>
    <col min="5" max="5" width="6.28515625" style="329" bestFit="1" customWidth="1"/>
    <col min="6" max="6" width="6.28515625" style="332" bestFit="1" customWidth="1"/>
    <col min="7" max="7" width="6.140625" style="332" bestFit="1" customWidth="1"/>
    <col min="8" max="8" width="7.42578125" style="332" bestFit="1" customWidth="1"/>
    <col min="9" max="9" width="6.28515625" style="332" bestFit="1" customWidth="1"/>
    <col min="10" max="10" width="5.42578125" style="329" bestFit="1" customWidth="1"/>
    <col min="11" max="11" width="6.140625" style="329" bestFit="1" customWidth="1"/>
    <col min="12" max="12" width="7.42578125" style="329" bestFit="1" customWidth="1"/>
    <col min="13" max="13" width="6.28515625" style="329" bestFit="1" customWidth="1"/>
    <col min="14" max="14" width="5.28515625" style="332" bestFit="1" customWidth="1"/>
    <col min="15" max="15" width="6.140625" style="332" bestFit="1" customWidth="1"/>
    <col min="16" max="16" width="7.42578125" style="332" bestFit="1" customWidth="1"/>
    <col min="17" max="17" width="6.28515625" style="332" bestFit="1" customWidth="1"/>
    <col min="18" max="16384" width="8.85546875" style="247"/>
  </cols>
  <sheetData>
    <row r="1" spans="1:17" ht="18.600000000000001" customHeight="1" thickBot="1" x14ac:dyDescent="0.35">
      <c r="A1" s="555" t="s">
        <v>241</v>
      </c>
      <c r="B1" s="555"/>
      <c r="C1" s="555"/>
      <c r="D1" s="555"/>
      <c r="E1" s="555"/>
      <c r="F1" s="517"/>
      <c r="G1" s="517"/>
      <c r="H1" s="517"/>
      <c r="I1" s="517"/>
      <c r="J1" s="548"/>
      <c r="K1" s="548"/>
      <c r="L1" s="548"/>
      <c r="M1" s="548"/>
      <c r="N1" s="548"/>
      <c r="O1" s="548"/>
      <c r="P1" s="548"/>
      <c r="Q1" s="548"/>
    </row>
    <row r="2" spans="1:17" ht="14.45" customHeight="1" thickBot="1" x14ac:dyDescent="0.25">
      <c r="A2" s="371" t="s">
        <v>328</v>
      </c>
      <c r="B2" s="336"/>
      <c r="C2" s="336"/>
      <c r="D2" s="336"/>
      <c r="E2" s="336"/>
    </row>
    <row r="3" spans="1:17" ht="14.45" customHeight="1" thickBot="1" x14ac:dyDescent="0.25">
      <c r="A3" s="391" t="s">
        <v>3</v>
      </c>
      <c r="B3" s="395">
        <f>SUM(B6:B1048576)</f>
        <v>260</v>
      </c>
      <c r="C3" s="396">
        <f>SUM(C6:C1048576)</f>
        <v>4</v>
      </c>
      <c r="D3" s="396">
        <f>SUM(D6:D1048576)</f>
        <v>0</v>
      </c>
      <c r="E3" s="397">
        <f>SUM(E6:E1048576)</f>
        <v>6</v>
      </c>
      <c r="F3" s="394">
        <f>IF(SUM($B3:$E3)=0,"",B3/SUM($B3:$E3))</f>
        <v>0.96296296296296291</v>
      </c>
      <c r="G3" s="392">
        <f t="shared" ref="G3:I3" si="0">IF(SUM($B3:$E3)=0,"",C3/SUM($B3:$E3))</f>
        <v>1.4814814814814815E-2</v>
      </c>
      <c r="H3" s="392">
        <f t="shared" si="0"/>
        <v>0</v>
      </c>
      <c r="I3" s="393">
        <f t="shared" si="0"/>
        <v>2.2222222222222223E-2</v>
      </c>
      <c r="J3" s="396">
        <f>SUM(J6:J1048576)</f>
        <v>119</v>
      </c>
      <c r="K3" s="396">
        <f>SUM(K6:K1048576)</f>
        <v>3</v>
      </c>
      <c r="L3" s="396">
        <f>SUM(L6:L1048576)</f>
        <v>0</v>
      </c>
      <c r="M3" s="397">
        <f>SUM(M6:M1048576)</f>
        <v>6</v>
      </c>
      <c r="N3" s="394">
        <f>IF(SUM($J3:$M3)=0,"",J3/SUM($J3:$M3))</f>
        <v>0.9296875</v>
      </c>
      <c r="O3" s="392">
        <f t="shared" ref="O3:Q3" si="1">IF(SUM($J3:$M3)=0,"",K3/SUM($J3:$M3))</f>
        <v>2.34375E-2</v>
      </c>
      <c r="P3" s="392">
        <f t="shared" si="1"/>
        <v>0</v>
      </c>
      <c r="Q3" s="393">
        <f t="shared" si="1"/>
        <v>4.6875E-2</v>
      </c>
    </row>
    <row r="4" spans="1:17" ht="14.45" customHeight="1" thickBot="1" x14ac:dyDescent="0.25">
      <c r="A4" s="390"/>
      <c r="B4" s="568" t="s">
        <v>243</v>
      </c>
      <c r="C4" s="569"/>
      <c r="D4" s="569"/>
      <c r="E4" s="570"/>
      <c r="F4" s="565" t="s">
        <v>248</v>
      </c>
      <c r="G4" s="566"/>
      <c r="H4" s="566"/>
      <c r="I4" s="567"/>
      <c r="J4" s="568" t="s">
        <v>249</v>
      </c>
      <c r="K4" s="569"/>
      <c r="L4" s="569"/>
      <c r="M4" s="570"/>
      <c r="N4" s="565" t="s">
        <v>250</v>
      </c>
      <c r="O4" s="566"/>
      <c r="P4" s="566"/>
      <c r="Q4" s="567"/>
    </row>
    <row r="5" spans="1:17" ht="14.45" customHeight="1" thickBot="1" x14ac:dyDescent="0.25">
      <c r="A5" s="764" t="s">
        <v>242</v>
      </c>
      <c r="B5" s="765" t="s">
        <v>244</v>
      </c>
      <c r="C5" s="765" t="s">
        <v>245</v>
      </c>
      <c r="D5" s="765" t="s">
        <v>246</v>
      </c>
      <c r="E5" s="766" t="s">
        <v>247</v>
      </c>
      <c r="F5" s="767" t="s">
        <v>244</v>
      </c>
      <c r="G5" s="768" t="s">
        <v>245</v>
      </c>
      <c r="H5" s="768" t="s">
        <v>246</v>
      </c>
      <c r="I5" s="769" t="s">
        <v>247</v>
      </c>
      <c r="J5" s="765" t="s">
        <v>244</v>
      </c>
      <c r="K5" s="765" t="s">
        <v>245</v>
      </c>
      <c r="L5" s="765" t="s">
        <v>246</v>
      </c>
      <c r="M5" s="766" t="s">
        <v>247</v>
      </c>
      <c r="N5" s="767" t="s">
        <v>244</v>
      </c>
      <c r="O5" s="768" t="s">
        <v>245</v>
      </c>
      <c r="P5" s="768" t="s">
        <v>246</v>
      </c>
      <c r="Q5" s="769" t="s">
        <v>247</v>
      </c>
    </row>
    <row r="6" spans="1:17" ht="14.45" customHeight="1" x14ac:dyDescent="0.2">
      <c r="A6" s="773" t="s">
        <v>826</v>
      </c>
      <c r="B6" s="779"/>
      <c r="C6" s="727"/>
      <c r="D6" s="727"/>
      <c r="E6" s="728"/>
      <c r="F6" s="776"/>
      <c r="G6" s="747"/>
      <c r="H6" s="747"/>
      <c r="I6" s="782"/>
      <c r="J6" s="779"/>
      <c r="K6" s="727"/>
      <c r="L6" s="727"/>
      <c r="M6" s="728"/>
      <c r="N6" s="776"/>
      <c r="O6" s="747"/>
      <c r="P6" s="747"/>
      <c r="Q6" s="770"/>
    </row>
    <row r="7" spans="1:17" ht="14.45" customHeight="1" x14ac:dyDescent="0.2">
      <c r="A7" s="774" t="s">
        <v>792</v>
      </c>
      <c r="B7" s="780">
        <v>72</v>
      </c>
      <c r="C7" s="734"/>
      <c r="D7" s="734"/>
      <c r="E7" s="735"/>
      <c r="F7" s="777">
        <v>1</v>
      </c>
      <c r="G7" s="748">
        <v>0</v>
      </c>
      <c r="H7" s="748">
        <v>0</v>
      </c>
      <c r="I7" s="783">
        <v>0</v>
      </c>
      <c r="J7" s="780">
        <v>21</v>
      </c>
      <c r="K7" s="734"/>
      <c r="L7" s="734"/>
      <c r="M7" s="735"/>
      <c r="N7" s="777">
        <v>1</v>
      </c>
      <c r="O7" s="748">
        <v>0</v>
      </c>
      <c r="P7" s="748">
        <v>0</v>
      </c>
      <c r="Q7" s="771">
        <v>0</v>
      </c>
    </row>
    <row r="8" spans="1:17" ht="14.45" customHeight="1" x14ac:dyDescent="0.2">
      <c r="A8" s="774" t="s">
        <v>793</v>
      </c>
      <c r="B8" s="780">
        <v>89</v>
      </c>
      <c r="C8" s="734"/>
      <c r="D8" s="734"/>
      <c r="E8" s="735"/>
      <c r="F8" s="777">
        <v>1</v>
      </c>
      <c r="G8" s="748">
        <v>0</v>
      </c>
      <c r="H8" s="748">
        <v>0</v>
      </c>
      <c r="I8" s="783">
        <v>0</v>
      </c>
      <c r="J8" s="780">
        <v>41</v>
      </c>
      <c r="K8" s="734"/>
      <c r="L8" s="734"/>
      <c r="M8" s="735"/>
      <c r="N8" s="777">
        <v>1</v>
      </c>
      <c r="O8" s="748">
        <v>0</v>
      </c>
      <c r="P8" s="748">
        <v>0</v>
      </c>
      <c r="Q8" s="771">
        <v>0</v>
      </c>
    </row>
    <row r="9" spans="1:17" ht="14.45" customHeight="1" x14ac:dyDescent="0.2">
      <c r="A9" s="774" t="s">
        <v>827</v>
      </c>
      <c r="B9" s="780">
        <v>7</v>
      </c>
      <c r="C9" s="734"/>
      <c r="D9" s="734"/>
      <c r="E9" s="735"/>
      <c r="F9" s="777">
        <v>1</v>
      </c>
      <c r="G9" s="748">
        <v>0</v>
      </c>
      <c r="H9" s="748">
        <v>0</v>
      </c>
      <c r="I9" s="783">
        <v>0</v>
      </c>
      <c r="J9" s="780">
        <v>3</v>
      </c>
      <c r="K9" s="734"/>
      <c r="L9" s="734"/>
      <c r="M9" s="735"/>
      <c r="N9" s="777">
        <v>1</v>
      </c>
      <c r="O9" s="748">
        <v>0</v>
      </c>
      <c r="P9" s="748">
        <v>0</v>
      </c>
      <c r="Q9" s="771">
        <v>0</v>
      </c>
    </row>
    <row r="10" spans="1:17" ht="14.45" customHeight="1" x14ac:dyDescent="0.2">
      <c r="A10" s="774" t="s">
        <v>828</v>
      </c>
      <c r="B10" s="780">
        <v>92</v>
      </c>
      <c r="C10" s="734">
        <v>4</v>
      </c>
      <c r="D10" s="734"/>
      <c r="E10" s="735"/>
      <c r="F10" s="777">
        <v>0.95833333333333337</v>
      </c>
      <c r="G10" s="748">
        <v>4.1666666666666664E-2</v>
      </c>
      <c r="H10" s="748">
        <v>0</v>
      </c>
      <c r="I10" s="783">
        <v>0</v>
      </c>
      <c r="J10" s="780">
        <v>54</v>
      </c>
      <c r="K10" s="734">
        <v>3</v>
      </c>
      <c r="L10" s="734"/>
      <c r="M10" s="735"/>
      <c r="N10" s="777">
        <v>0.94736842105263153</v>
      </c>
      <c r="O10" s="748">
        <v>5.2631578947368418E-2</v>
      </c>
      <c r="P10" s="748">
        <v>0</v>
      </c>
      <c r="Q10" s="771">
        <v>0</v>
      </c>
    </row>
    <row r="11" spans="1:17" ht="14.45" customHeight="1" thickBot="1" x14ac:dyDescent="0.25">
      <c r="A11" s="775" t="s">
        <v>829</v>
      </c>
      <c r="B11" s="781"/>
      <c r="C11" s="741"/>
      <c r="D11" s="741"/>
      <c r="E11" s="742">
        <v>6</v>
      </c>
      <c r="F11" s="778">
        <v>0</v>
      </c>
      <c r="G11" s="749">
        <v>0</v>
      </c>
      <c r="H11" s="749">
        <v>0</v>
      </c>
      <c r="I11" s="784">
        <v>1</v>
      </c>
      <c r="J11" s="781"/>
      <c r="K11" s="741"/>
      <c r="L11" s="741"/>
      <c r="M11" s="742">
        <v>6</v>
      </c>
      <c r="N11" s="778">
        <v>0</v>
      </c>
      <c r="O11" s="749">
        <v>0</v>
      </c>
      <c r="P11" s="749">
        <v>0</v>
      </c>
      <c r="Q11" s="772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 xr:uid="{331C1B39-414B-449D-B1F0-2588B8C789C0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19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247" customWidth="1"/>
    <col min="2" max="2" width="34.28515625" style="247" customWidth="1"/>
    <col min="3" max="3" width="11.140625" style="247" bestFit="1" customWidth="1"/>
    <col min="4" max="4" width="7.28515625" style="247" bestFit="1" customWidth="1"/>
    <col min="5" max="5" width="11.140625" style="247" bestFit="1" customWidth="1"/>
    <col min="6" max="6" width="5.28515625" style="247" customWidth="1"/>
    <col min="7" max="7" width="7.28515625" style="247" bestFit="1" customWidth="1"/>
    <col min="8" max="8" width="5.28515625" style="247" customWidth="1"/>
    <col min="9" max="9" width="11.140625" style="247" customWidth="1"/>
    <col min="10" max="10" width="5.28515625" style="247" customWidth="1"/>
    <col min="11" max="11" width="7.28515625" style="247" customWidth="1"/>
    <col min="12" max="12" width="5.28515625" style="247" customWidth="1"/>
    <col min="13" max="13" width="0" style="247" hidden="1" customWidth="1"/>
    <col min="14" max="16384" width="8.85546875" style="247"/>
  </cols>
  <sheetData>
    <row r="1" spans="1:14" ht="18.600000000000001" customHeight="1" thickBot="1" x14ac:dyDescent="0.35">
      <c r="A1" s="555" t="s">
        <v>176</v>
      </c>
      <c r="B1" s="555"/>
      <c r="C1" s="555"/>
      <c r="D1" s="555"/>
      <c r="E1" s="555"/>
      <c r="F1" s="555"/>
      <c r="G1" s="555"/>
      <c r="H1" s="555"/>
      <c r="I1" s="517"/>
      <c r="J1" s="517"/>
      <c r="K1" s="517"/>
      <c r="L1" s="517"/>
    </row>
    <row r="2" spans="1:14" ht="14.45" customHeight="1" thickBot="1" x14ac:dyDescent="0.25">
      <c r="A2" s="371" t="s">
        <v>328</v>
      </c>
      <c r="B2" s="328"/>
      <c r="C2" s="328"/>
      <c r="D2" s="328"/>
      <c r="E2" s="328"/>
      <c r="F2" s="328"/>
      <c r="G2" s="328"/>
      <c r="H2" s="328"/>
    </row>
    <row r="3" spans="1:14" ht="14.45" customHeight="1" thickBot="1" x14ac:dyDescent="0.25">
      <c r="A3" s="262"/>
      <c r="B3" s="262"/>
      <c r="C3" s="572" t="s">
        <v>15</v>
      </c>
      <c r="D3" s="571"/>
      <c r="E3" s="571" t="s">
        <v>16</v>
      </c>
      <c r="F3" s="571"/>
      <c r="G3" s="571"/>
      <c r="H3" s="571"/>
      <c r="I3" s="571" t="s">
        <v>189</v>
      </c>
      <c r="J3" s="571"/>
      <c r="K3" s="571"/>
      <c r="L3" s="573"/>
    </row>
    <row r="4" spans="1:14" ht="14.45" customHeight="1" thickBot="1" x14ac:dyDescent="0.2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5" customHeight="1" x14ac:dyDescent="0.2">
      <c r="A5" s="711">
        <v>22</v>
      </c>
      <c r="B5" s="712" t="s">
        <v>830</v>
      </c>
      <c r="C5" s="715">
        <v>173178.4</v>
      </c>
      <c r="D5" s="715">
        <v>1505</v>
      </c>
      <c r="E5" s="715">
        <v>71930.580000000016</v>
      </c>
      <c r="F5" s="785">
        <v>0.41535537919278626</v>
      </c>
      <c r="G5" s="715">
        <v>604</v>
      </c>
      <c r="H5" s="785">
        <v>0.40132890365448504</v>
      </c>
      <c r="I5" s="715">
        <v>101247.81999999998</v>
      </c>
      <c r="J5" s="785">
        <v>0.58464462080721369</v>
      </c>
      <c r="K5" s="715">
        <v>901</v>
      </c>
      <c r="L5" s="785">
        <v>0.59867109634551496</v>
      </c>
      <c r="M5" s="715" t="s">
        <v>73</v>
      </c>
      <c r="N5" s="270"/>
    </row>
    <row r="6" spans="1:14" ht="14.45" customHeight="1" x14ac:dyDescent="0.2">
      <c r="A6" s="711">
        <v>22</v>
      </c>
      <c r="B6" s="712" t="s">
        <v>831</v>
      </c>
      <c r="C6" s="715">
        <v>173178.4</v>
      </c>
      <c r="D6" s="715">
        <v>1505</v>
      </c>
      <c r="E6" s="715">
        <v>71930.580000000016</v>
      </c>
      <c r="F6" s="785">
        <v>0.41535537919278626</v>
      </c>
      <c r="G6" s="715">
        <v>604</v>
      </c>
      <c r="H6" s="785">
        <v>0.40132890365448504</v>
      </c>
      <c r="I6" s="715">
        <v>101247.81999999998</v>
      </c>
      <c r="J6" s="785">
        <v>0.58464462080721369</v>
      </c>
      <c r="K6" s="715">
        <v>901</v>
      </c>
      <c r="L6" s="785">
        <v>0.59867109634551496</v>
      </c>
      <c r="M6" s="715" t="s">
        <v>1</v>
      </c>
      <c r="N6" s="270"/>
    </row>
    <row r="7" spans="1:14" ht="14.45" customHeight="1" x14ac:dyDescent="0.2">
      <c r="A7" s="711" t="s">
        <v>543</v>
      </c>
      <c r="B7" s="712" t="s">
        <v>3</v>
      </c>
      <c r="C7" s="715">
        <v>173178.4</v>
      </c>
      <c r="D7" s="715">
        <v>1505</v>
      </c>
      <c r="E7" s="715">
        <v>71930.580000000016</v>
      </c>
      <c r="F7" s="785">
        <v>0.41535537919278626</v>
      </c>
      <c r="G7" s="715">
        <v>604</v>
      </c>
      <c r="H7" s="785">
        <v>0.40132890365448504</v>
      </c>
      <c r="I7" s="715">
        <v>101247.81999999998</v>
      </c>
      <c r="J7" s="785">
        <v>0.58464462080721369</v>
      </c>
      <c r="K7" s="715">
        <v>901</v>
      </c>
      <c r="L7" s="785">
        <v>0.59867109634551496</v>
      </c>
      <c r="M7" s="715" t="s">
        <v>551</v>
      </c>
      <c r="N7" s="270"/>
    </row>
    <row r="9" spans="1:14" ht="14.45" customHeight="1" x14ac:dyDescent="0.2">
      <c r="A9" s="711">
        <v>22</v>
      </c>
      <c r="B9" s="712" t="s">
        <v>830</v>
      </c>
      <c r="C9" s="715" t="s">
        <v>329</v>
      </c>
      <c r="D9" s="715" t="s">
        <v>329</v>
      </c>
      <c r="E9" s="715" t="s">
        <v>329</v>
      </c>
      <c r="F9" s="785" t="s">
        <v>329</v>
      </c>
      <c r="G9" s="715" t="s">
        <v>329</v>
      </c>
      <c r="H9" s="785" t="s">
        <v>329</v>
      </c>
      <c r="I9" s="715" t="s">
        <v>329</v>
      </c>
      <c r="J9" s="785" t="s">
        <v>329</v>
      </c>
      <c r="K9" s="715" t="s">
        <v>329</v>
      </c>
      <c r="L9" s="785" t="s">
        <v>329</v>
      </c>
      <c r="M9" s="715" t="s">
        <v>73</v>
      </c>
      <c r="N9" s="270"/>
    </row>
    <row r="10" spans="1:14" ht="14.45" customHeight="1" x14ac:dyDescent="0.2">
      <c r="A10" s="711" t="s">
        <v>832</v>
      </c>
      <c r="B10" s="712" t="s">
        <v>831</v>
      </c>
      <c r="C10" s="715">
        <v>168.36</v>
      </c>
      <c r="D10" s="715">
        <v>1</v>
      </c>
      <c r="E10" s="715" t="s">
        <v>329</v>
      </c>
      <c r="F10" s="785">
        <v>0</v>
      </c>
      <c r="G10" s="715" t="s">
        <v>329</v>
      </c>
      <c r="H10" s="785">
        <v>0</v>
      </c>
      <c r="I10" s="715">
        <v>168.36</v>
      </c>
      <c r="J10" s="785">
        <v>1</v>
      </c>
      <c r="K10" s="715">
        <v>1</v>
      </c>
      <c r="L10" s="785">
        <v>1</v>
      </c>
      <c r="M10" s="715" t="s">
        <v>1</v>
      </c>
      <c r="N10" s="270"/>
    </row>
    <row r="11" spans="1:14" ht="14.45" customHeight="1" x14ac:dyDescent="0.2">
      <c r="A11" s="711" t="s">
        <v>832</v>
      </c>
      <c r="B11" s="712" t="s">
        <v>833</v>
      </c>
      <c r="C11" s="715">
        <v>168.36</v>
      </c>
      <c r="D11" s="715">
        <v>1</v>
      </c>
      <c r="E11" s="715" t="s">
        <v>329</v>
      </c>
      <c r="F11" s="785">
        <v>0</v>
      </c>
      <c r="G11" s="715" t="s">
        <v>329</v>
      </c>
      <c r="H11" s="785">
        <v>0</v>
      </c>
      <c r="I11" s="715">
        <v>168.36</v>
      </c>
      <c r="J11" s="785">
        <v>1</v>
      </c>
      <c r="K11" s="715">
        <v>1</v>
      </c>
      <c r="L11" s="785">
        <v>1</v>
      </c>
      <c r="M11" s="715" t="s">
        <v>555</v>
      </c>
      <c r="N11" s="270"/>
    </row>
    <row r="12" spans="1:14" ht="14.45" customHeight="1" x14ac:dyDescent="0.2">
      <c r="A12" s="711" t="s">
        <v>329</v>
      </c>
      <c r="B12" s="712" t="s">
        <v>329</v>
      </c>
      <c r="C12" s="715" t="s">
        <v>329</v>
      </c>
      <c r="D12" s="715" t="s">
        <v>329</v>
      </c>
      <c r="E12" s="715" t="s">
        <v>329</v>
      </c>
      <c r="F12" s="785" t="s">
        <v>329</v>
      </c>
      <c r="G12" s="715" t="s">
        <v>329</v>
      </c>
      <c r="H12" s="785" t="s">
        <v>329</v>
      </c>
      <c r="I12" s="715" t="s">
        <v>329</v>
      </c>
      <c r="J12" s="785" t="s">
        <v>329</v>
      </c>
      <c r="K12" s="715" t="s">
        <v>329</v>
      </c>
      <c r="L12" s="785" t="s">
        <v>329</v>
      </c>
      <c r="M12" s="715" t="s">
        <v>556</v>
      </c>
      <c r="N12" s="270"/>
    </row>
    <row r="13" spans="1:14" ht="14.45" customHeight="1" x14ac:dyDescent="0.2">
      <c r="A13" s="711" t="s">
        <v>834</v>
      </c>
      <c r="B13" s="712" t="s">
        <v>831</v>
      </c>
      <c r="C13" s="715">
        <v>173010.03999999998</v>
      </c>
      <c r="D13" s="715">
        <v>1504</v>
      </c>
      <c r="E13" s="715">
        <v>71930.580000000016</v>
      </c>
      <c r="F13" s="785">
        <v>0.41575957094744342</v>
      </c>
      <c r="G13" s="715">
        <v>604</v>
      </c>
      <c r="H13" s="785">
        <v>0.40159574468085107</v>
      </c>
      <c r="I13" s="715">
        <v>101079.45999999998</v>
      </c>
      <c r="J13" s="785">
        <v>0.58424042905255669</v>
      </c>
      <c r="K13" s="715">
        <v>900</v>
      </c>
      <c r="L13" s="785">
        <v>0.59840425531914898</v>
      </c>
      <c r="M13" s="715" t="s">
        <v>1</v>
      </c>
      <c r="N13" s="270"/>
    </row>
    <row r="14" spans="1:14" ht="14.45" customHeight="1" x14ac:dyDescent="0.2">
      <c r="A14" s="711" t="s">
        <v>834</v>
      </c>
      <c r="B14" s="712" t="s">
        <v>835</v>
      </c>
      <c r="C14" s="715">
        <v>173010.03999999998</v>
      </c>
      <c r="D14" s="715">
        <v>1504</v>
      </c>
      <c r="E14" s="715">
        <v>71930.580000000016</v>
      </c>
      <c r="F14" s="785">
        <v>0.41575957094744342</v>
      </c>
      <c r="G14" s="715">
        <v>604</v>
      </c>
      <c r="H14" s="785">
        <v>0.40159574468085107</v>
      </c>
      <c r="I14" s="715">
        <v>101079.45999999998</v>
      </c>
      <c r="J14" s="785">
        <v>0.58424042905255669</v>
      </c>
      <c r="K14" s="715">
        <v>900</v>
      </c>
      <c r="L14" s="785">
        <v>0.59840425531914898</v>
      </c>
      <c r="M14" s="715" t="s">
        <v>555</v>
      </c>
      <c r="N14" s="270"/>
    </row>
    <row r="15" spans="1:14" ht="14.45" customHeight="1" x14ac:dyDescent="0.2">
      <c r="A15" s="711" t="s">
        <v>329</v>
      </c>
      <c r="B15" s="712" t="s">
        <v>329</v>
      </c>
      <c r="C15" s="715" t="s">
        <v>329</v>
      </c>
      <c r="D15" s="715" t="s">
        <v>329</v>
      </c>
      <c r="E15" s="715" t="s">
        <v>329</v>
      </c>
      <c r="F15" s="785" t="s">
        <v>329</v>
      </c>
      <c r="G15" s="715" t="s">
        <v>329</v>
      </c>
      <c r="H15" s="785" t="s">
        <v>329</v>
      </c>
      <c r="I15" s="715" t="s">
        <v>329</v>
      </c>
      <c r="J15" s="785" t="s">
        <v>329</v>
      </c>
      <c r="K15" s="715" t="s">
        <v>329</v>
      </c>
      <c r="L15" s="785" t="s">
        <v>329</v>
      </c>
      <c r="M15" s="715" t="s">
        <v>556</v>
      </c>
      <c r="N15" s="270"/>
    </row>
    <row r="16" spans="1:14" ht="14.45" customHeight="1" x14ac:dyDescent="0.2">
      <c r="A16" s="711" t="s">
        <v>543</v>
      </c>
      <c r="B16" s="712" t="s">
        <v>836</v>
      </c>
      <c r="C16" s="715">
        <v>173178.39999999997</v>
      </c>
      <c r="D16" s="715">
        <v>1505</v>
      </c>
      <c r="E16" s="715">
        <v>71930.580000000016</v>
      </c>
      <c r="F16" s="785">
        <v>0.41535537919278637</v>
      </c>
      <c r="G16" s="715">
        <v>604</v>
      </c>
      <c r="H16" s="785">
        <v>0.40132890365448504</v>
      </c>
      <c r="I16" s="715">
        <v>101247.81999999998</v>
      </c>
      <c r="J16" s="785">
        <v>0.5846446208072138</v>
      </c>
      <c r="K16" s="715">
        <v>901</v>
      </c>
      <c r="L16" s="785">
        <v>0.59867109634551496</v>
      </c>
      <c r="M16" s="715" t="s">
        <v>551</v>
      </c>
      <c r="N16" s="270"/>
    </row>
    <row r="17" spans="1:1" ht="14.45" customHeight="1" x14ac:dyDescent="0.2">
      <c r="A17" s="786" t="s">
        <v>295</v>
      </c>
    </row>
    <row r="18" spans="1:1" ht="14.45" customHeight="1" x14ac:dyDescent="0.2">
      <c r="A18" s="787" t="s">
        <v>837</v>
      </c>
    </row>
    <row r="19" spans="1:1" ht="14.45" customHeight="1" x14ac:dyDescent="0.2">
      <c r="A19" s="786" t="s">
        <v>838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8 F17:F1048576">
    <cfRule type="cellIs" dxfId="56" priority="15" stopIfTrue="1" operator="lessThan">
      <formula>0.6</formula>
    </cfRule>
  </conditionalFormatting>
  <conditionalFormatting sqref="B5:B7">
    <cfRule type="expression" dxfId="55" priority="10">
      <formula>AND(LEFT(M5,6)&lt;&gt;"mezera",M5&lt;&gt;"")</formula>
    </cfRule>
  </conditionalFormatting>
  <conditionalFormatting sqref="A5:A7">
    <cfRule type="expression" dxfId="54" priority="8">
      <formula>AND(M5&lt;&gt;"",M5&lt;&gt;"mezeraKL")</formula>
    </cfRule>
  </conditionalFormatting>
  <conditionalFormatting sqref="F5:F7">
    <cfRule type="cellIs" dxfId="53" priority="7" operator="lessThan">
      <formula>0.6</formula>
    </cfRule>
  </conditionalFormatting>
  <conditionalFormatting sqref="B5:L7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7">
    <cfRule type="expression" dxfId="50" priority="12">
      <formula>$M5&lt;&gt;""</formula>
    </cfRule>
  </conditionalFormatting>
  <conditionalFormatting sqref="B9:B16">
    <cfRule type="expression" dxfId="49" priority="4">
      <formula>AND(LEFT(M9,6)&lt;&gt;"mezera",M9&lt;&gt;"")</formula>
    </cfRule>
  </conditionalFormatting>
  <conditionalFormatting sqref="A9:A16">
    <cfRule type="expression" dxfId="48" priority="2">
      <formula>AND(M9&lt;&gt;"",M9&lt;&gt;"mezeraKL")</formula>
    </cfRule>
  </conditionalFormatting>
  <conditionalFormatting sqref="F9:F16">
    <cfRule type="cellIs" dxfId="47" priority="1" operator="lessThan">
      <formula>0.6</formula>
    </cfRule>
  </conditionalFormatting>
  <conditionalFormatting sqref="B9:L16">
    <cfRule type="expression" dxfId="46" priority="3">
      <formula>OR($M9="KL",$M9="SumaKL")</formula>
    </cfRule>
    <cfRule type="expression" dxfId="45" priority="5">
      <formula>$M9="SumaNS"</formula>
    </cfRule>
  </conditionalFormatting>
  <conditionalFormatting sqref="A9:L16">
    <cfRule type="expression" dxfId="44" priority="6">
      <formula>$M9&lt;&gt;""</formula>
    </cfRule>
  </conditionalFormatting>
  <hyperlinks>
    <hyperlink ref="A2" location="Obsah!A1" display="Zpět na Obsah  KL 01  1.-4.měsíc" xr:uid="{B0A1E1EF-07E6-49F3-8AEE-C9A7D2855E46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16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247" customWidth="1"/>
    <col min="2" max="2" width="11.140625" style="329" bestFit="1" customWidth="1"/>
    <col min="3" max="3" width="11.140625" style="247" hidden="1" customWidth="1"/>
    <col min="4" max="4" width="7.28515625" style="329" bestFit="1" customWidth="1"/>
    <col min="5" max="5" width="7.28515625" style="247" hidden="1" customWidth="1"/>
    <col min="6" max="6" width="11.140625" style="329" bestFit="1" customWidth="1"/>
    <col min="7" max="7" width="5.28515625" style="332" customWidth="1"/>
    <col min="8" max="8" width="7.28515625" style="329" bestFit="1" customWidth="1"/>
    <col min="9" max="9" width="5.28515625" style="332" customWidth="1"/>
    <col min="10" max="10" width="11.140625" style="329" customWidth="1"/>
    <col min="11" max="11" width="5.28515625" style="332" customWidth="1"/>
    <col min="12" max="12" width="7.28515625" style="329" customWidth="1"/>
    <col min="13" max="13" width="5.28515625" style="332" customWidth="1"/>
    <col min="14" max="14" width="0" style="247" hidden="1" customWidth="1"/>
    <col min="15" max="16384" width="8.85546875" style="247"/>
  </cols>
  <sheetData>
    <row r="1" spans="1:13" ht="18.600000000000001" customHeight="1" thickBot="1" x14ac:dyDescent="0.35">
      <c r="A1" s="555" t="s">
        <v>190</v>
      </c>
      <c r="B1" s="555"/>
      <c r="C1" s="555"/>
      <c r="D1" s="555"/>
      <c r="E1" s="555"/>
      <c r="F1" s="555"/>
      <c r="G1" s="555"/>
      <c r="H1" s="555"/>
      <c r="I1" s="555"/>
      <c r="J1" s="517"/>
      <c r="K1" s="517"/>
      <c r="L1" s="517"/>
      <c r="M1" s="517"/>
    </row>
    <row r="2" spans="1:13" ht="14.45" customHeight="1" thickBot="1" x14ac:dyDescent="0.25">
      <c r="A2" s="371" t="s">
        <v>328</v>
      </c>
      <c r="B2" s="336"/>
      <c r="C2" s="328"/>
      <c r="D2" s="336"/>
      <c r="E2" s="328"/>
      <c r="F2" s="336"/>
      <c r="G2" s="337"/>
      <c r="H2" s="336"/>
      <c r="I2" s="337"/>
    </row>
    <row r="3" spans="1:13" ht="14.45" customHeight="1" thickBot="1" x14ac:dyDescent="0.25">
      <c r="A3" s="262"/>
      <c r="B3" s="572" t="s">
        <v>15</v>
      </c>
      <c r="C3" s="574"/>
      <c r="D3" s="571"/>
      <c r="E3" s="261"/>
      <c r="F3" s="571" t="s">
        <v>16</v>
      </c>
      <c r="G3" s="571"/>
      <c r="H3" s="571"/>
      <c r="I3" s="571"/>
      <c r="J3" s="571" t="s">
        <v>189</v>
      </c>
      <c r="K3" s="571"/>
      <c r="L3" s="571"/>
      <c r="M3" s="573"/>
    </row>
    <row r="4" spans="1:13" ht="14.45" customHeight="1" thickBot="1" x14ac:dyDescent="0.25">
      <c r="A4" s="764" t="s">
        <v>166</v>
      </c>
      <c r="B4" s="765" t="s">
        <v>19</v>
      </c>
      <c r="C4" s="791"/>
      <c r="D4" s="765" t="s">
        <v>20</v>
      </c>
      <c r="E4" s="791"/>
      <c r="F4" s="765" t="s">
        <v>19</v>
      </c>
      <c r="G4" s="768" t="s">
        <v>2</v>
      </c>
      <c r="H4" s="765" t="s">
        <v>20</v>
      </c>
      <c r="I4" s="768" t="s">
        <v>2</v>
      </c>
      <c r="J4" s="765" t="s">
        <v>19</v>
      </c>
      <c r="K4" s="768" t="s">
        <v>2</v>
      </c>
      <c r="L4" s="765" t="s">
        <v>20</v>
      </c>
      <c r="M4" s="769" t="s">
        <v>2</v>
      </c>
    </row>
    <row r="5" spans="1:13" ht="14.45" customHeight="1" x14ac:dyDescent="0.2">
      <c r="A5" s="788" t="s">
        <v>839</v>
      </c>
      <c r="B5" s="779">
        <v>29998.940000000006</v>
      </c>
      <c r="C5" s="723">
        <v>1</v>
      </c>
      <c r="D5" s="792">
        <v>280</v>
      </c>
      <c r="E5" s="795" t="s">
        <v>839</v>
      </c>
      <c r="F5" s="779">
        <v>10476.120000000003</v>
      </c>
      <c r="G5" s="747">
        <v>0.34921633897731053</v>
      </c>
      <c r="H5" s="727">
        <v>103</v>
      </c>
      <c r="I5" s="770">
        <v>0.36785714285714288</v>
      </c>
      <c r="J5" s="798">
        <v>19522.820000000003</v>
      </c>
      <c r="K5" s="747">
        <v>0.65078366102268947</v>
      </c>
      <c r="L5" s="727">
        <v>177</v>
      </c>
      <c r="M5" s="770">
        <v>0.63214285714285712</v>
      </c>
    </row>
    <row r="6" spans="1:13" ht="14.45" customHeight="1" x14ac:dyDescent="0.2">
      <c r="A6" s="789" t="s">
        <v>840</v>
      </c>
      <c r="B6" s="780">
        <v>2111.1800000000003</v>
      </c>
      <c r="C6" s="730">
        <v>1</v>
      </c>
      <c r="D6" s="793">
        <v>11</v>
      </c>
      <c r="E6" s="796" t="s">
        <v>840</v>
      </c>
      <c r="F6" s="780">
        <v>1023.8000000000001</v>
      </c>
      <c r="G6" s="748">
        <v>0.48494207031138981</v>
      </c>
      <c r="H6" s="734">
        <v>5</v>
      </c>
      <c r="I6" s="771">
        <v>0.45454545454545453</v>
      </c>
      <c r="J6" s="799">
        <v>1087.3800000000001</v>
      </c>
      <c r="K6" s="748">
        <v>0.51505792968861019</v>
      </c>
      <c r="L6" s="734">
        <v>6</v>
      </c>
      <c r="M6" s="771">
        <v>0.54545454545454541</v>
      </c>
    </row>
    <row r="7" spans="1:13" ht="14.45" customHeight="1" x14ac:dyDescent="0.2">
      <c r="A7" s="789" t="s">
        <v>841</v>
      </c>
      <c r="B7" s="780">
        <v>23318.880000000001</v>
      </c>
      <c r="C7" s="730">
        <v>1</v>
      </c>
      <c r="D7" s="793">
        <v>217</v>
      </c>
      <c r="E7" s="796" t="s">
        <v>841</v>
      </c>
      <c r="F7" s="780">
        <v>10121.250000000002</v>
      </c>
      <c r="G7" s="748">
        <v>0.43403671188324661</v>
      </c>
      <c r="H7" s="734">
        <v>92</v>
      </c>
      <c r="I7" s="771">
        <v>0.42396313364055299</v>
      </c>
      <c r="J7" s="799">
        <v>13197.63</v>
      </c>
      <c r="K7" s="748">
        <v>0.56596328811675345</v>
      </c>
      <c r="L7" s="734">
        <v>125</v>
      </c>
      <c r="M7" s="771">
        <v>0.57603686635944695</v>
      </c>
    </row>
    <row r="8" spans="1:13" ht="14.45" customHeight="1" x14ac:dyDescent="0.2">
      <c r="A8" s="789" t="s">
        <v>842</v>
      </c>
      <c r="B8" s="780">
        <v>4735.0200000000004</v>
      </c>
      <c r="C8" s="730">
        <v>1</v>
      </c>
      <c r="D8" s="793">
        <v>24</v>
      </c>
      <c r="E8" s="796" t="s">
        <v>842</v>
      </c>
      <c r="F8" s="780">
        <v>3498.7500000000005</v>
      </c>
      <c r="G8" s="748">
        <v>0.73890923375191664</v>
      </c>
      <c r="H8" s="734">
        <v>17</v>
      </c>
      <c r="I8" s="771">
        <v>0.70833333333333337</v>
      </c>
      <c r="J8" s="799">
        <v>1236.2700000000002</v>
      </c>
      <c r="K8" s="748">
        <v>0.26109076624808347</v>
      </c>
      <c r="L8" s="734">
        <v>7</v>
      </c>
      <c r="M8" s="771">
        <v>0.29166666666666669</v>
      </c>
    </row>
    <row r="9" spans="1:13" ht="14.45" customHeight="1" x14ac:dyDescent="0.2">
      <c r="A9" s="789" t="s">
        <v>843</v>
      </c>
      <c r="B9" s="780">
        <v>13255.690000000002</v>
      </c>
      <c r="C9" s="730">
        <v>1</v>
      </c>
      <c r="D9" s="793">
        <v>108</v>
      </c>
      <c r="E9" s="796" t="s">
        <v>843</v>
      </c>
      <c r="F9" s="780">
        <v>4952.05</v>
      </c>
      <c r="G9" s="748">
        <v>0.37357919504756065</v>
      </c>
      <c r="H9" s="734">
        <v>42</v>
      </c>
      <c r="I9" s="771">
        <v>0.3888888888888889</v>
      </c>
      <c r="J9" s="799">
        <v>8303.6400000000012</v>
      </c>
      <c r="K9" s="748">
        <v>0.62642080495243924</v>
      </c>
      <c r="L9" s="734">
        <v>66</v>
      </c>
      <c r="M9" s="771">
        <v>0.61111111111111116</v>
      </c>
    </row>
    <row r="10" spans="1:13" ht="14.45" customHeight="1" x14ac:dyDescent="0.2">
      <c r="A10" s="789" t="s">
        <v>844</v>
      </c>
      <c r="B10" s="780">
        <v>10567.779999999999</v>
      </c>
      <c r="C10" s="730">
        <v>1</v>
      </c>
      <c r="D10" s="793">
        <v>81</v>
      </c>
      <c r="E10" s="796" t="s">
        <v>844</v>
      </c>
      <c r="F10" s="780">
        <v>5256.33</v>
      </c>
      <c r="G10" s="748">
        <v>0.49739207288569598</v>
      </c>
      <c r="H10" s="734">
        <v>37</v>
      </c>
      <c r="I10" s="771">
        <v>0.4567901234567901</v>
      </c>
      <c r="J10" s="799">
        <v>5311.45</v>
      </c>
      <c r="K10" s="748">
        <v>0.50260792711430413</v>
      </c>
      <c r="L10" s="734">
        <v>44</v>
      </c>
      <c r="M10" s="771">
        <v>0.54320987654320985</v>
      </c>
    </row>
    <row r="11" spans="1:13" ht="14.45" customHeight="1" x14ac:dyDescent="0.2">
      <c r="A11" s="789" t="s">
        <v>845</v>
      </c>
      <c r="B11" s="780">
        <v>230.51</v>
      </c>
      <c r="C11" s="730">
        <v>1</v>
      </c>
      <c r="D11" s="793">
        <v>1</v>
      </c>
      <c r="E11" s="796" t="s">
        <v>845</v>
      </c>
      <c r="F11" s="780">
        <v>230.51</v>
      </c>
      <c r="G11" s="748">
        <v>1</v>
      </c>
      <c r="H11" s="734">
        <v>1</v>
      </c>
      <c r="I11" s="771">
        <v>1</v>
      </c>
      <c r="J11" s="799"/>
      <c r="K11" s="748">
        <v>0</v>
      </c>
      <c r="L11" s="734"/>
      <c r="M11" s="771">
        <v>0</v>
      </c>
    </row>
    <row r="12" spans="1:13" ht="14.45" customHeight="1" x14ac:dyDescent="0.2">
      <c r="A12" s="789" t="s">
        <v>846</v>
      </c>
      <c r="B12" s="780">
        <v>1275.2099999999996</v>
      </c>
      <c r="C12" s="730">
        <v>1</v>
      </c>
      <c r="D12" s="793">
        <v>15</v>
      </c>
      <c r="E12" s="796" t="s">
        <v>846</v>
      </c>
      <c r="F12" s="780">
        <v>1053.8099999999997</v>
      </c>
      <c r="G12" s="748">
        <v>0.82638153715858564</v>
      </c>
      <c r="H12" s="734">
        <v>12</v>
      </c>
      <c r="I12" s="771">
        <v>0.8</v>
      </c>
      <c r="J12" s="799">
        <v>221.39999999999998</v>
      </c>
      <c r="K12" s="748">
        <v>0.17361846284141438</v>
      </c>
      <c r="L12" s="734">
        <v>3</v>
      </c>
      <c r="M12" s="771">
        <v>0.2</v>
      </c>
    </row>
    <row r="13" spans="1:13" ht="14.45" customHeight="1" x14ac:dyDescent="0.2">
      <c r="A13" s="789" t="s">
        <v>847</v>
      </c>
      <c r="B13" s="780">
        <v>34001.250000000007</v>
      </c>
      <c r="C13" s="730">
        <v>1</v>
      </c>
      <c r="D13" s="793">
        <v>299</v>
      </c>
      <c r="E13" s="796" t="s">
        <v>847</v>
      </c>
      <c r="F13" s="780">
        <v>13464.590000000002</v>
      </c>
      <c r="G13" s="748">
        <v>0.39600279401492589</v>
      </c>
      <c r="H13" s="734">
        <v>115</v>
      </c>
      <c r="I13" s="771">
        <v>0.38461538461538464</v>
      </c>
      <c r="J13" s="799">
        <v>20536.660000000007</v>
      </c>
      <c r="K13" s="748">
        <v>0.60399720598507411</v>
      </c>
      <c r="L13" s="734">
        <v>184</v>
      </c>
      <c r="M13" s="771">
        <v>0.61538461538461542</v>
      </c>
    </row>
    <row r="14" spans="1:13" ht="14.45" customHeight="1" x14ac:dyDescent="0.2">
      <c r="A14" s="789" t="s">
        <v>848</v>
      </c>
      <c r="B14" s="780">
        <v>404.30999999999995</v>
      </c>
      <c r="C14" s="730">
        <v>1</v>
      </c>
      <c r="D14" s="793">
        <v>8</v>
      </c>
      <c r="E14" s="796" t="s">
        <v>848</v>
      </c>
      <c r="F14" s="780">
        <v>224.71999999999997</v>
      </c>
      <c r="G14" s="748">
        <v>0.55581113502015778</v>
      </c>
      <c r="H14" s="734">
        <v>3</v>
      </c>
      <c r="I14" s="771">
        <v>0.375</v>
      </c>
      <c r="J14" s="799">
        <v>179.59</v>
      </c>
      <c r="K14" s="748">
        <v>0.44418886497984228</v>
      </c>
      <c r="L14" s="734">
        <v>5</v>
      </c>
      <c r="M14" s="771">
        <v>0.625</v>
      </c>
    </row>
    <row r="15" spans="1:13" ht="14.45" customHeight="1" x14ac:dyDescent="0.2">
      <c r="A15" s="789" t="s">
        <v>849</v>
      </c>
      <c r="B15" s="780">
        <v>13163.060000000001</v>
      </c>
      <c r="C15" s="730">
        <v>1</v>
      </c>
      <c r="D15" s="793">
        <v>117</v>
      </c>
      <c r="E15" s="796" t="s">
        <v>849</v>
      </c>
      <c r="F15" s="780">
        <v>5809.3200000000015</v>
      </c>
      <c r="G15" s="748">
        <v>0.44133506950511514</v>
      </c>
      <c r="H15" s="734">
        <v>53</v>
      </c>
      <c r="I15" s="771">
        <v>0.45299145299145299</v>
      </c>
      <c r="J15" s="799">
        <v>7353.74</v>
      </c>
      <c r="K15" s="748">
        <v>0.55866493049488486</v>
      </c>
      <c r="L15" s="734">
        <v>64</v>
      </c>
      <c r="M15" s="771">
        <v>0.54700854700854706</v>
      </c>
    </row>
    <row r="16" spans="1:13" ht="14.45" customHeight="1" thickBot="1" x14ac:dyDescent="0.25">
      <c r="A16" s="790" t="s">
        <v>850</v>
      </c>
      <c r="B16" s="781">
        <v>40116.570000000014</v>
      </c>
      <c r="C16" s="737">
        <v>1</v>
      </c>
      <c r="D16" s="794">
        <v>344</v>
      </c>
      <c r="E16" s="797" t="s">
        <v>850</v>
      </c>
      <c r="F16" s="781">
        <v>15819.330000000002</v>
      </c>
      <c r="G16" s="749">
        <v>0.39433406195993315</v>
      </c>
      <c r="H16" s="741">
        <v>124</v>
      </c>
      <c r="I16" s="772">
        <v>0.36046511627906974</v>
      </c>
      <c r="J16" s="800">
        <v>24297.240000000013</v>
      </c>
      <c r="K16" s="749">
        <v>0.60566593804006685</v>
      </c>
      <c r="L16" s="741">
        <v>220</v>
      </c>
      <c r="M16" s="772">
        <v>0.63953488372093026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963F807E-FD60-4CA0-B764-2BA8534A9D54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320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247" hidden="1" customWidth="1" outlineLevel="1"/>
    <col min="2" max="2" width="28.28515625" style="247" hidden="1" customWidth="1" outlineLevel="1"/>
    <col min="3" max="3" width="9" style="247" customWidth="1" collapsed="1"/>
    <col min="4" max="4" width="18.7109375" style="340" customWidth="1"/>
    <col min="5" max="5" width="13.5703125" style="330" customWidth="1"/>
    <col min="6" max="6" width="6" style="247" bestFit="1" customWidth="1"/>
    <col min="7" max="7" width="8.7109375" style="247" customWidth="1"/>
    <col min="8" max="8" width="5" style="247" bestFit="1" customWidth="1"/>
    <col min="9" max="9" width="8.5703125" style="247" hidden="1" customWidth="1" outlineLevel="1"/>
    <col min="10" max="10" width="25.7109375" style="247" customWidth="1" collapsed="1"/>
    <col min="11" max="11" width="8.7109375" style="247" customWidth="1"/>
    <col min="12" max="12" width="7.7109375" style="331" customWidth="1"/>
    <col min="13" max="13" width="11.140625" style="331" customWidth="1"/>
    <col min="14" max="14" width="7.7109375" style="247" customWidth="1"/>
    <col min="15" max="15" width="7.7109375" style="341" customWidth="1"/>
    <col min="16" max="16" width="11.140625" style="331" customWidth="1"/>
    <col min="17" max="17" width="5.42578125" style="332" bestFit="1" customWidth="1"/>
    <col min="18" max="18" width="7.7109375" style="247" customWidth="1"/>
    <col min="19" max="19" width="5.42578125" style="332" bestFit="1" customWidth="1"/>
    <col min="20" max="20" width="7.7109375" style="341" customWidth="1"/>
    <col min="21" max="21" width="5.42578125" style="332" bestFit="1" customWidth="1"/>
    <col min="22" max="16384" width="8.85546875" style="247"/>
  </cols>
  <sheetData>
    <row r="1" spans="1:21" ht="18.600000000000001" customHeight="1" thickBot="1" x14ac:dyDescent="0.35">
      <c r="A1" s="546" t="s">
        <v>1310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</row>
    <row r="2" spans="1:21" ht="14.45" customHeight="1" thickBot="1" x14ac:dyDescent="0.25">
      <c r="A2" s="371" t="s">
        <v>328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5" customHeight="1" thickBot="1" x14ac:dyDescent="0.25">
      <c r="A3" s="578"/>
      <c r="B3" s="579"/>
      <c r="C3" s="579"/>
      <c r="D3" s="579"/>
      <c r="E3" s="579"/>
      <c r="F3" s="579"/>
      <c r="G3" s="579"/>
      <c r="H3" s="579"/>
      <c r="I3" s="579"/>
      <c r="J3" s="579"/>
      <c r="K3" s="580" t="s">
        <v>158</v>
      </c>
      <c r="L3" s="581"/>
      <c r="M3" s="70">
        <f>SUBTOTAL(9,M7:M1048576)</f>
        <v>173178.40000000008</v>
      </c>
      <c r="N3" s="70">
        <f>SUBTOTAL(9,N7:N1048576)</f>
        <v>1830</v>
      </c>
      <c r="O3" s="70">
        <f>SUBTOTAL(9,O7:O1048576)</f>
        <v>1505</v>
      </c>
      <c r="P3" s="70">
        <f>SUBTOTAL(9,P7:P1048576)</f>
        <v>71930.580000000031</v>
      </c>
      <c r="Q3" s="71">
        <f>IF(M3=0,0,P3/M3)</f>
        <v>0.41535537919278614</v>
      </c>
      <c r="R3" s="70">
        <f>SUBTOTAL(9,R7:R1048576)</f>
        <v>790</v>
      </c>
      <c r="S3" s="71">
        <f>IF(N3=0,0,R3/N3)</f>
        <v>0.43169398907103823</v>
      </c>
      <c r="T3" s="70">
        <f>SUBTOTAL(9,T7:T1048576)</f>
        <v>604</v>
      </c>
      <c r="U3" s="72">
        <f>IF(O3=0,0,T3/O3)</f>
        <v>0.40132890365448504</v>
      </c>
    </row>
    <row r="4" spans="1:21" ht="14.45" customHeight="1" x14ac:dyDescent="0.2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82" t="s">
        <v>15</v>
      </c>
      <c r="N4" s="583"/>
      <c r="O4" s="583"/>
      <c r="P4" s="584" t="s">
        <v>21</v>
      </c>
      <c r="Q4" s="583"/>
      <c r="R4" s="583"/>
      <c r="S4" s="583"/>
      <c r="T4" s="583"/>
      <c r="U4" s="585"/>
    </row>
    <row r="5" spans="1:21" ht="14.45" customHeight="1" thickBot="1" x14ac:dyDescent="0.2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5" t="s">
        <v>22</v>
      </c>
      <c r="Q5" s="576"/>
      <c r="R5" s="575" t="s">
        <v>13</v>
      </c>
      <c r="S5" s="576"/>
      <c r="T5" s="575" t="s">
        <v>20</v>
      </c>
      <c r="U5" s="577"/>
    </row>
    <row r="6" spans="1:21" s="330" customFormat="1" ht="14.45" customHeight="1" thickBot="1" x14ac:dyDescent="0.25">
      <c r="A6" s="801" t="s">
        <v>23</v>
      </c>
      <c r="B6" s="802" t="s">
        <v>5</v>
      </c>
      <c r="C6" s="801" t="s">
        <v>24</v>
      </c>
      <c r="D6" s="802" t="s">
        <v>6</v>
      </c>
      <c r="E6" s="802" t="s">
        <v>192</v>
      </c>
      <c r="F6" s="802" t="s">
        <v>25</v>
      </c>
      <c r="G6" s="802" t="s">
        <v>26</v>
      </c>
      <c r="H6" s="802" t="s">
        <v>8</v>
      </c>
      <c r="I6" s="802" t="s">
        <v>10</v>
      </c>
      <c r="J6" s="802" t="s">
        <v>11</v>
      </c>
      <c r="K6" s="802" t="s">
        <v>12</v>
      </c>
      <c r="L6" s="802" t="s">
        <v>27</v>
      </c>
      <c r="M6" s="803" t="s">
        <v>14</v>
      </c>
      <c r="N6" s="804" t="s">
        <v>28</v>
      </c>
      <c r="O6" s="804" t="s">
        <v>28</v>
      </c>
      <c r="P6" s="804" t="s">
        <v>14</v>
      </c>
      <c r="Q6" s="804" t="s">
        <v>2</v>
      </c>
      <c r="R6" s="804" t="s">
        <v>28</v>
      </c>
      <c r="S6" s="804" t="s">
        <v>2</v>
      </c>
      <c r="T6" s="804" t="s">
        <v>28</v>
      </c>
      <c r="U6" s="805" t="s">
        <v>2</v>
      </c>
    </row>
    <row r="7" spans="1:21" ht="14.45" customHeight="1" x14ac:dyDescent="0.2">
      <c r="A7" s="806">
        <v>22</v>
      </c>
      <c r="B7" s="807" t="s">
        <v>830</v>
      </c>
      <c r="C7" s="807" t="s">
        <v>834</v>
      </c>
      <c r="D7" s="808" t="s">
        <v>1308</v>
      </c>
      <c r="E7" s="809" t="s">
        <v>839</v>
      </c>
      <c r="F7" s="807" t="s">
        <v>831</v>
      </c>
      <c r="G7" s="807" t="s">
        <v>851</v>
      </c>
      <c r="H7" s="807" t="s">
        <v>329</v>
      </c>
      <c r="I7" s="807" t="s">
        <v>852</v>
      </c>
      <c r="J7" s="807" t="s">
        <v>853</v>
      </c>
      <c r="K7" s="807"/>
      <c r="L7" s="810">
        <v>17.559999999999999</v>
      </c>
      <c r="M7" s="810">
        <v>52.679999999999993</v>
      </c>
      <c r="N7" s="807">
        <v>3</v>
      </c>
      <c r="O7" s="811">
        <v>1</v>
      </c>
      <c r="P7" s="810">
        <v>52.679999999999993</v>
      </c>
      <c r="Q7" s="812">
        <v>1</v>
      </c>
      <c r="R7" s="807">
        <v>3</v>
      </c>
      <c r="S7" s="812">
        <v>1</v>
      </c>
      <c r="T7" s="811">
        <v>1</v>
      </c>
      <c r="U7" s="231">
        <v>1</v>
      </c>
    </row>
    <row r="8" spans="1:21" ht="14.45" customHeight="1" x14ac:dyDescent="0.2">
      <c r="A8" s="821">
        <v>22</v>
      </c>
      <c r="B8" s="822" t="s">
        <v>830</v>
      </c>
      <c r="C8" s="822" t="s">
        <v>834</v>
      </c>
      <c r="D8" s="823" t="s">
        <v>1308</v>
      </c>
      <c r="E8" s="824" t="s">
        <v>839</v>
      </c>
      <c r="F8" s="822" t="s">
        <v>831</v>
      </c>
      <c r="G8" s="822" t="s">
        <v>854</v>
      </c>
      <c r="H8" s="822" t="s">
        <v>329</v>
      </c>
      <c r="I8" s="822" t="s">
        <v>855</v>
      </c>
      <c r="J8" s="822" t="s">
        <v>856</v>
      </c>
      <c r="K8" s="822" t="s">
        <v>857</v>
      </c>
      <c r="L8" s="825">
        <v>70.48</v>
      </c>
      <c r="M8" s="825">
        <v>140.96</v>
      </c>
      <c r="N8" s="822">
        <v>2</v>
      </c>
      <c r="O8" s="826">
        <v>0.5</v>
      </c>
      <c r="P8" s="825">
        <v>140.96</v>
      </c>
      <c r="Q8" s="827">
        <v>1</v>
      </c>
      <c r="R8" s="822">
        <v>2</v>
      </c>
      <c r="S8" s="827">
        <v>1</v>
      </c>
      <c r="T8" s="826">
        <v>0.5</v>
      </c>
      <c r="U8" s="828">
        <v>1</v>
      </c>
    </row>
    <row r="9" spans="1:21" ht="14.45" customHeight="1" x14ac:dyDescent="0.2">
      <c r="A9" s="821">
        <v>22</v>
      </c>
      <c r="B9" s="822" t="s">
        <v>830</v>
      </c>
      <c r="C9" s="822" t="s">
        <v>834</v>
      </c>
      <c r="D9" s="823" t="s">
        <v>1308</v>
      </c>
      <c r="E9" s="824" t="s">
        <v>839</v>
      </c>
      <c r="F9" s="822" t="s">
        <v>831</v>
      </c>
      <c r="G9" s="822" t="s">
        <v>858</v>
      </c>
      <c r="H9" s="822" t="s">
        <v>329</v>
      </c>
      <c r="I9" s="822" t="s">
        <v>859</v>
      </c>
      <c r="J9" s="822" t="s">
        <v>860</v>
      </c>
      <c r="K9" s="822" t="s">
        <v>861</v>
      </c>
      <c r="L9" s="825">
        <v>406.66</v>
      </c>
      <c r="M9" s="825">
        <v>406.66</v>
      </c>
      <c r="N9" s="822">
        <v>1</v>
      </c>
      <c r="O9" s="826">
        <v>1</v>
      </c>
      <c r="P9" s="825"/>
      <c r="Q9" s="827">
        <v>0</v>
      </c>
      <c r="R9" s="822"/>
      <c r="S9" s="827">
        <v>0</v>
      </c>
      <c r="T9" s="826"/>
      <c r="U9" s="828">
        <v>0</v>
      </c>
    </row>
    <row r="10" spans="1:21" ht="14.45" customHeight="1" x14ac:dyDescent="0.2">
      <c r="A10" s="821">
        <v>22</v>
      </c>
      <c r="B10" s="822" t="s">
        <v>830</v>
      </c>
      <c r="C10" s="822" t="s">
        <v>834</v>
      </c>
      <c r="D10" s="823" t="s">
        <v>1308</v>
      </c>
      <c r="E10" s="824" t="s">
        <v>839</v>
      </c>
      <c r="F10" s="822" t="s">
        <v>831</v>
      </c>
      <c r="G10" s="822" t="s">
        <v>862</v>
      </c>
      <c r="H10" s="822" t="s">
        <v>587</v>
      </c>
      <c r="I10" s="822" t="s">
        <v>863</v>
      </c>
      <c r="J10" s="822" t="s">
        <v>864</v>
      </c>
      <c r="K10" s="822" t="s">
        <v>865</v>
      </c>
      <c r="L10" s="825">
        <v>85.02</v>
      </c>
      <c r="M10" s="825">
        <v>85.02</v>
      </c>
      <c r="N10" s="822">
        <v>1</v>
      </c>
      <c r="O10" s="826">
        <v>1</v>
      </c>
      <c r="P10" s="825">
        <v>85.02</v>
      </c>
      <c r="Q10" s="827">
        <v>1</v>
      </c>
      <c r="R10" s="822">
        <v>1</v>
      </c>
      <c r="S10" s="827">
        <v>1</v>
      </c>
      <c r="T10" s="826">
        <v>1</v>
      </c>
      <c r="U10" s="828">
        <v>1</v>
      </c>
    </row>
    <row r="11" spans="1:21" ht="14.45" customHeight="1" x14ac:dyDescent="0.2">
      <c r="A11" s="821">
        <v>22</v>
      </c>
      <c r="B11" s="822" t="s">
        <v>830</v>
      </c>
      <c r="C11" s="822" t="s">
        <v>834</v>
      </c>
      <c r="D11" s="823" t="s">
        <v>1308</v>
      </c>
      <c r="E11" s="824" t="s">
        <v>839</v>
      </c>
      <c r="F11" s="822" t="s">
        <v>831</v>
      </c>
      <c r="G11" s="822" t="s">
        <v>866</v>
      </c>
      <c r="H11" s="822" t="s">
        <v>329</v>
      </c>
      <c r="I11" s="822" t="s">
        <v>867</v>
      </c>
      <c r="J11" s="822" t="s">
        <v>868</v>
      </c>
      <c r="K11" s="822" t="s">
        <v>869</v>
      </c>
      <c r="L11" s="825">
        <v>0</v>
      </c>
      <c r="M11" s="825">
        <v>0</v>
      </c>
      <c r="N11" s="822">
        <v>1</v>
      </c>
      <c r="O11" s="826">
        <v>1</v>
      </c>
      <c r="P11" s="825"/>
      <c r="Q11" s="827"/>
      <c r="R11" s="822"/>
      <c r="S11" s="827">
        <v>0</v>
      </c>
      <c r="T11" s="826"/>
      <c r="U11" s="828">
        <v>0</v>
      </c>
    </row>
    <row r="12" spans="1:21" ht="14.45" customHeight="1" x14ac:dyDescent="0.2">
      <c r="A12" s="821">
        <v>22</v>
      </c>
      <c r="B12" s="822" t="s">
        <v>830</v>
      </c>
      <c r="C12" s="822" t="s">
        <v>834</v>
      </c>
      <c r="D12" s="823" t="s">
        <v>1308</v>
      </c>
      <c r="E12" s="824" t="s">
        <v>839</v>
      </c>
      <c r="F12" s="822" t="s">
        <v>831</v>
      </c>
      <c r="G12" s="822" t="s">
        <v>870</v>
      </c>
      <c r="H12" s="822" t="s">
        <v>329</v>
      </c>
      <c r="I12" s="822" t="s">
        <v>871</v>
      </c>
      <c r="J12" s="822" t="s">
        <v>872</v>
      </c>
      <c r="K12" s="822" t="s">
        <v>873</v>
      </c>
      <c r="L12" s="825">
        <v>31.65</v>
      </c>
      <c r="M12" s="825">
        <v>31.65</v>
      </c>
      <c r="N12" s="822">
        <v>1</v>
      </c>
      <c r="O12" s="826">
        <v>1</v>
      </c>
      <c r="P12" s="825"/>
      <c r="Q12" s="827">
        <v>0</v>
      </c>
      <c r="R12" s="822"/>
      <c r="S12" s="827">
        <v>0</v>
      </c>
      <c r="T12" s="826"/>
      <c r="U12" s="828">
        <v>0</v>
      </c>
    </row>
    <row r="13" spans="1:21" ht="14.45" customHeight="1" x14ac:dyDescent="0.2">
      <c r="A13" s="821">
        <v>22</v>
      </c>
      <c r="B13" s="822" t="s">
        <v>830</v>
      </c>
      <c r="C13" s="822" t="s">
        <v>834</v>
      </c>
      <c r="D13" s="823" t="s">
        <v>1308</v>
      </c>
      <c r="E13" s="824" t="s">
        <v>839</v>
      </c>
      <c r="F13" s="822" t="s">
        <v>831</v>
      </c>
      <c r="G13" s="822" t="s">
        <v>874</v>
      </c>
      <c r="H13" s="822" t="s">
        <v>329</v>
      </c>
      <c r="I13" s="822" t="s">
        <v>875</v>
      </c>
      <c r="J13" s="822" t="s">
        <v>876</v>
      </c>
      <c r="K13" s="822" t="s">
        <v>877</v>
      </c>
      <c r="L13" s="825">
        <v>73.150000000000006</v>
      </c>
      <c r="M13" s="825">
        <v>73.150000000000006</v>
      </c>
      <c r="N13" s="822">
        <v>1</v>
      </c>
      <c r="O13" s="826">
        <v>1</v>
      </c>
      <c r="P13" s="825"/>
      <c r="Q13" s="827">
        <v>0</v>
      </c>
      <c r="R13" s="822"/>
      <c r="S13" s="827">
        <v>0</v>
      </c>
      <c r="T13" s="826"/>
      <c r="U13" s="828">
        <v>0</v>
      </c>
    </row>
    <row r="14" spans="1:21" ht="14.45" customHeight="1" x14ac:dyDescent="0.2">
      <c r="A14" s="821">
        <v>22</v>
      </c>
      <c r="B14" s="822" t="s">
        <v>830</v>
      </c>
      <c r="C14" s="822" t="s">
        <v>834</v>
      </c>
      <c r="D14" s="823" t="s">
        <v>1308</v>
      </c>
      <c r="E14" s="824" t="s">
        <v>839</v>
      </c>
      <c r="F14" s="822" t="s">
        <v>831</v>
      </c>
      <c r="G14" s="822" t="s">
        <v>878</v>
      </c>
      <c r="H14" s="822" t="s">
        <v>329</v>
      </c>
      <c r="I14" s="822" t="s">
        <v>879</v>
      </c>
      <c r="J14" s="822" t="s">
        <v>880</v>
      </c>
      <c r="K14" s="822" t="s">
        <v>881</v>
      </c>
      <c r="L14" s="825">
        <v>35.25</v>
      </c>
      <c r="M14" s="825">
        <v>105.75</v>
      </c>
      <c r="N14" s="822">
        <v>3</v>
      </c>
      <c r="O14" s="826">
        <v>2.5</v>
      </c>
      <c r="P14" s="825">
        <v>70.5</v>
      </c>
      <c r="Q14" s="827">
        <v>0.66666666666666663</v>
      </c>
      <c r="R14" s="822">
        <v>2</v>
      </c>
      <c r="S14" s="827">
        <v>0.66666666666666663</v>
      </c>
      <c r="T14" s="826">
        <v>1.5</v>
      </c>
      <c r="U14" s="828">
        <v>0.6</v>
      </c>
    </row>
    <row r="15" spans="1:21" ht="14.45" customHeight="1" x14ac:dyDescent="0.2">
      <c r="A15" s="821">
        <v>22</v>
      </c>
      <c r="B15" s="822" t="s">
        <v>830</v>
      </c>
      <c r="C15" s="822" t="s">
        <v>834</v>
      </c>
      <c r="D15" s="823" t="s">
        <v>1308</v>
      </c>
      <c r="E15" s="824" t="s">
        <v>839</v>
      </c>
      <c r="F15" s="822" t="s">
        <v>831</v>
      </c>
      <c r="G15" s="822" t="s">
        <v>878</v>
      </c>
      <c r="H15" s="822" t="s">
        <v>329</v>
      </c>
      <c r="I15" s="822" t="s">
        <v>882</v>
      </c>
      <c r="J15" s="822" t="s">
        <v>883</v>
      </c>
      <c r="K15" s="822" t="s">
        <v>884</v>
      </c>
      <c r="L15" s="825">
        <v>35.25</v>
      </c>
      <c r="M15" s="825">
        <v>35.25</v>
      </c>
      <c r="N15" s="822">
        <v>1</v>
      </c>
      <c r="O15" s="826">
        <v>0.5</v>
      </c>
      <c r="P15" s="825">
        <v>35.25</v>
      </c>
      <c r="Q15" s="827">
        <v>1</v>
      </c>
      <c r="R15" s="822">
        <v>1</v>
      </c>
      <c r="S15" s="827">
        <v>1</v>
      </c>
      <c r="T15" s="826">
        <v>0.5</v>
      </c>
      <c r="U15" s="828">
        <v>1</v>
      </c>
    </row>
    <row r="16" spans="1:21" ht="14.45" customHeight="1" x14ac:dyDescent="0.2">
      <c r="A16" s="821">
        <v>22</v>
      </c>
      <c r="B16" s="822" t="s">
        <v>830</v>
      </c>
      <c r="C16" s="822" t="s">
        <v>834</v>
      </c>
      <c r="D16" s="823" t="s">
        <v>1308</v>
      </c>
      <c r="E16" s="824" t="s">
        <v>839</v>
      </c>
      <c r="F16" s="822" t="s">
        <v>831</v>
      </c>
      <c r="G16" s="822" t="s">
        <v>885</v>
      </c>
      <c r="H16" s="822" t="s">
        <v>329</v>
      </c>
      <c r="I16" s="822" t="s">
        <v>886</v>
      </c>
      <c r="J16" s="822" t="s">
        <v>598</v>
      </c>
      <c r="K16" s="822" t="s">
        <v>887</v>
      </c>
      <c r="L16" s="825">
        <v>57.64</v>
      </c>
      <c r="M16" s="825">
        <v>57.64</v>
      </c>
      <c r="N16" s="822">
        <v>1</v>
      </c>
      <c r="O16" s="826">
        <v>1</v>
      </c>
      <c r="P16" s="825"/>
      <c r="Q16" s="827">
        <v>0</v>
      </c>
      <c r="R16" s="822"/>
      <c r="S16" s="827">
        <v>0</v>
      </c>
      <c r="T16" s="826"/>
      <c r="U16" s="828">
        <v>0</v>
      </c>
    </row>
    <row r="17" spans="1:21" ht="14.45" customHeight="1" x14ac:dyDescent="0.2">
      <c r="A17" s="821">
        <v>22</v>
      </c>
      <c r="B17" s="822" t="s">
        <v>830</v>
      </c>
      <c r="C17" s="822" t="s">
        <v>834</v>
      </c>
      <c r="D17" s="823" t="s">
        <v>1308</v>
      </c>
      <c r="E17" s="824" t="s">
        <v>839</v>
      </c>
      <c r="F17" s="822" t="s">
        <v>831</v>
      </c>
      <c r="G17" s="822" t="s">
        <v>885</v>
      </c>
      <c r="H17" s="822" t="s">
        <v>329</v>
      </c>
      <c r="I17" s="822" t="s">
        <v>888</v>
      </c>
      <c r="J17" s="822" t="s">
        <v>598</v>
      </c>
      <c r="K17" s="822" t="s">
        <v>889</v>
      </c>
      <c r="L17" s="825">
        <v>185.26</v>
      </c>
      <c r="M17" s="825">
        <v>185.26</v>
      </c>
      <c r="N17" s="822">
        <v>1</v>
      </c>
      <c r="O17" s="826">
        <v>1</v>
      </c>
      <c r="P17" s="825"/>
      <c r="Q17" s="827">
        <v>0</v>
      </c>
      <c r="R17" s="822"/>
      <c r="S17" s="827">
        <v>0</v>
      </c>
      <c r="T17" s="826"/>
      <c r="U17" s="828">
        <v>0</v>
      </c>
    </row>
    <row r="18" spans="1:21" ht="14.45" customHeight="1" x14ac:dyDescent="0.2">
      <c r="A18" s="821">
        <v>22</v>
      </c>
      <c r="B18" s="822" t="s">
        <v>830</v>
      </c>
      <c r="C18" s="822" t="s">
        <v>834</v>
      </c>
      <c r="D18" s="823" t="s">
        <v>1308</v>
      </c>
      <c r="E18" s="824" t="s">
        <v>839</v>
      </c>
      <c r="F18" s="822" t="s">
        <v>831</v>
      </c>
      <c r="G18" s="822" t="s">
        <v>885</v>
      </c>
      <c r="H18" s="822" t="s">
        <v>329</v>
      </c>
      <c r="I18" s="822" t="s">
        <v>890</v>
      </c>
      <c r="J18" s="822" t="s">
        <v>598</v>
      </c>
      <c r="K18" s="822" t="s">
        <v>889</v>
      </c>
      <c r="L18" s="825">
        <v>87.98</v>
      </c>
      <c r="M18" s="825">
        <v>87.98</v>
      </c>
      <c r="N18" s="822">
        <v>1</v>
      </c>
      <c r="O18" s="826">
        <v>1</v>
      </c>
      <c r="P18" s="825"/>
      <c r="Q18" s="827">
        <v>0</v>
      </c>
      <c r="R18" s="822"/>
      <c r="S18" s="827">
        <v>0</v>
      </c>
      <c r="T18" s="826"/>
      <c r="U18" s="828">
        <v>0</v>
      </c>
    </row>
    <row r="19" spans="1:21" ht="14.45" customHeight="1" x14ac:dyDescent="0.2">
      <c r="A19" s="821">
        <v>22</v>
      </c>
      <c r="B19" s="822" t="s">
        <v>830</v>
      </c>
      <c r="C19" s="822" t="s">
        <v>834</v>
      </c>
      <c r="D19" s="823" t="s">
        <v>1308</v>
      </c>
      <c r="E19" s="824" t="s">
        <v>839</v>
      </c>
      <c r="F19" s="822" t="s">
        <v>831</v>
      </c>
      <c r="G19" s="822" t="s">
        <v>885</v>
      </c>
      <c r="H19" s="822" t="s">
        <v>329</v>
      </c>
      <c r="I19" s="822" t="s">
        <v>891</v>
      </c>
      <c r="J19" s="822" t="s">
        <v>892</v>
      </c>
      <c r="K19" s="822" t="s">
        <v>893</v>
      </c>
      <c r="L19" s="825">
        <v>0</v>
      </c>
      <c r="M19" s="825">
        <v>0</v>
      </c>
      <c r="N19" s="822">
        <v>1</v>
      </c>
      <c r="O19" s="826">
        <v>1</v>
      </c>
      <c r="P19" s="825">
        <v>0</v>
      </c>
      <c r="Q19" s="827"/>
      <c r="R19" s="822">
        <v>1</v>
      </c>
      <c r="S19" s="827">
        <v>1</v>
      </c>
      <c r="T19" s="826">
        <v>1</v>
      </c>
      <c r="U19" s="828">
        <v>1</v>
      </c>
    </row>
    <row r="20" spans="1:21" ht="14.45" customHeight="1" x14ac:dyDescent="0.2">
      <c r="A20" s="821">
        <v>22</v>
      </c>
      <c r="B20" s="822" t="s">
        <v>830</v>
      </c>
      <c r="C20" s="822" t="s">
        <v>834</v>
      </c>
      <c r="D20" s="823" t="s">
        <v>1308</v>
      </c>
      <c r="E20" s="824" t="s">
        <v>839</v>
      </c>
      <c r="F20" s="822" t="s">
        <v>831</v>
      </c>
      <c r="G20" s="822" t="s">
        <v>894</v>
      </c>
      <c r="H20" s="822" t="s">
        <v>587</v>
      </c>
      <c r="I20" s="822" t="s">
        <v>895</v>
      </c>
      <c r="J20" s="822" t="s">
        <v>896</v>
      </c>
      <c r="K20" s="822" t="s">
        <v>897</v>
      </c>
      <c r="L20" s="825">
        <v>102.93</v>
      </c>
      <c r="M20" s="825">
        <v>308.79000000000002</v>
      </c>
      <c r="N20" s="822">
        <v>3</v>
      </c>
      <c r="O20" s="826">
        <v>3</v>
      </c>
      <c r="P20" s="825"/>
      <c r="Q20" s="827">
        <v>0</v>
      </c>
      <c r="R20" s="822"/>
      <c r="S20" s="827">
        <v>0</v>
      </c>
      <c r="T20" s="826"/>
      <c r="U20" s="828">
        <v>0</v>
      </c>
    </row>
    <row r="21" spans="1:21" ht="14.45" customHeight="1" x14ac:dyDescent="0.2">
      <c r="A21" s="821">
        <v>22</v>
      </c>
      <c r="B21" s="822" t="s">
        <v>830</v>
      </c>
      <c r="C21" s="822" t="s">
        <v>834</v>
      </c>
      <c r="D21" s="823" t="s">
        <v>1308</v>
      </c>
      <c r="E21" s="824" t="s">
        <v>839</v>
      </c>
      <c r="F21" s="822" t="s">
        <v>831</v>
      </c>
      <c r="G21" s="822" t="s">
        <v>894</v>
      </c>
      <c r="H21" s="822" t="s">
        <v>587</v>
      </c>
      <c r="I21" s="822" t="s">
        <v>895</v>
      </c>
      <c r="J21" s="822" t="s">
        <v>896</v>
      </c>
      <c r="K21" s="822" t="s">
        <v>897</v>
      </c>
      <c r="L21" s="825">
        <v>48.89</v>
      </c>
      <c r="M21" s="825">
        <v>48.89</v>
      </c>
      <c r="N21" s="822">
        <v>1</v>
      </c>
      <c r="O21" s="826">
        <v>1</v>
      </c>
      <c r="P21" s="825"/>
      <c r="Q21" s="827">
        <v>0</v>
      </c>
      <c r="R21" s="822"/>
      <c r="S21" s="827">
        <v>0</v>
      </c>
      <c r="T21" s="826"/>
      <c r="U21" s="828">
        <v>0</v>
      </c>
    </row>
    <row r="22" spans="1:21" ht="14.45" customHeight="1" x14ac:dyDescent="0.2">
      <c r="A22" s="821">
        <v>22</v>
      </c>
      <c r="B22" s="822" t="s">
        <v>830</v>
      </c>
      <c r="C22" s="822" t="s">
        <v>834</v>
      </c>
      <c r="D22" s="823" t="s">
        <v>1308</v>
      </c>
      <c r="E22" s="824" t="s">
        <v>839</v>
      </c>
      <c r="F22" s="822" t="s">
        <v>831</v>
      </c>
      <c r="G22" s="822" t="s">
        <v>894</v>
      </c>
      <c r="H22" s="822" t="s">
        <v>329</v>
      </c>
      <c r="I22" s="822" t="s">
        <v>898</v>
      </c>
      <c r="J22" s="822" t="s">
        <v>896</v>
      </c>
      <c r="K22" s="822" t="s">
        <v>899</v>
      </c>
      <c r="L22" s="825">
        <v>205.84</v>
      </c>
      <c r="M22" s="825">
        <v>205.84</v>
      </c>
      <c r="N22" s="822">
        <v>1</v>
      </c>
      <c r="O22" s="826">
        <v>1</v>
      </c>
      <c r="P22" s="825"/>
      <c r="Q22" s="827">
        <v>0</v>
      </c>
      <c r="R22" s="822"/>
      <c r="S22" s="827">
        <v>0</v>
      </c>
      <c r="T22" s="826"/>
      <c r="U22" s="828">
        <v>0</v>
      </c>
    </row>
    <row r="23" spans="1:21" ht="14.45" customHeight="1" x14ac:dyDescent="0.2">
      <c r="A23" s="821">
        <v>22</v>
      </c>
      <c r="B23" s="822" t="s">
        <v>830</v>
      </c>
      <c r="C23" s="822" t="s">
        <v>834</v>
      </c>
      <c r="D23" s="823" t="s">
        <v>1308</v>
      </c>
      <c r="E23" s="824" t="s">
        <v>839</v>
      </c>
      <c r="F23" s="822" t="s">
        <v>831</v>
      </c>
      <c r="G23" s="822" t="s">
        <v>894</v>
      </c>
      <c r="H23" s="822" t="s">
        <v>329</v>
      </c>
      <c r="I23" s="822" t="s">
        <v>898</v>
      </c>
      <c r="J23" s="822" t="s">
        <v>896</v>
      </c>
      <c r="K23" s="822" t="s">
        <v>899</v>
      </c>
      <c r="L23" s="825">
        <v>97.76</v>
      </c>
      <c r="M23" s="825">
        <v>97.76</v>
      </c>
      <c r="N23" s="822">
        <v>1</v>
      </c>
      <c r="O23" s="826">
        <v>1</v>
      </c>
      <c r="P23" s="825"/>
      <c r="Q23" s="827">
        <v>0</v>
      </c>
      <c r="R23" s="822"/>
      <c r="S23" s="827">
        <v>0</v>
      </c>
      <c r="T23" s="826"/>
      <c r="U23" s="828">
        <v>0</v>
      </c>
    </row>
    <row r="24" spans="1:21" ht="14.45" customHeight="1" x14ac:dyDescent="0.2">
      <c r="A24" s="821">
        <v>22</v>
      </c>
      <c r="B24" s="822" t="s">
        <v>830</v>
      </c>
      <c r="C24" s="822" t="s">
        <v>834</v>
      </c>
      <c r="D24" s="823" t="s">
        <v>1308</v>
      </c>
      <c r="E24" s="824" t="s">
        <v>839</v>
      </c>
      <c r="F24" s="822" t="s">
        <v>831</v>
      </c>
      <c r="G24" s="822" t="s">
        <v>894</v>
      </c>
      <c r="H24" s="822" t="s">
        <v>587</v>
      </c>
      <c r="I24" s="822" t="s">
        <v>900</v>
      </c>
      <c r="J24" s="822" t="s">
        <v>896</v>
      </c>
      <c r="K24" s="822" t="s">
        <v>901</v>
      </c>
      <c r="L24" s="825">
        <v>28.81</v>
      </c>
      <c r="M24" s="825">
        <v>28.81</v>
      </c>
      <c r="N24" s="822">
        <v>1</v>
      </c>
      <c r="O24" s="826">
        <v>1</v>
      </c>
      <c r="P24" s="825">
        <v>28.81</v>
      </c>
      <c r="Q24" s="827">
        <v>1</v>
      </c>
      <c r="R24" s="822">
        <v>1</v>
      </c>
      <c r="S24" s="827">
        <v>1</v>
      </c>
      <c r="T24" s="826">
        <v>1</v>
      </c>
      <c r="U24" s="828">
        <v>1</v>
      </c>
    </row>
    <row r="25" spans="1:21" ht="14.45" customHeight="1" x14ac:dyDescent="0.2">
      <c r="A25" s="821">
        <v>22</v>
      </c>
      <c r="B25" s="822" t="s">
        <v>830</v>
      </c>
      <c r="C25" s="822" t="s">
        <v>834</v>
      </c>
      <c r="D25" s="823" t="s">
        <v>1308</v>
      </c>
      <c r="E25" s="824" t="s">
        <v>839</v>
      </c>
      <c r="F25" s="822" t="s">
        <v>831</v>
      </c>
      <c r="G25" s="822" t="s">
        <v>902</v>
      </c>
      <c r="H25" s="822" t="s">
        <v>587</v>
      </c>
      <c r="I25" s="822" t="s">
        <v>903</v>
      </c>
      <c r="J25" s="822" t="s">
        <v>904</v>
      </c>
      <c r="K25" s="822" t="s">
        <v>905</v>
      </c>
      <c r="L25" s="825">
        <v>103.4</v>
      </c>
      <c r="M25" s="825">
        <v>310.20000000000005</v>
      </c>
      <c r="N25" s="822">
        <v>3</v>
      </c>
      <c r="O25" s="826">
        <v>2.5</v>
      </c>
      <c r="P25" s="825">
        <v>206.8</v>
      </c>
      <c r="Q25" s="827">
        <v>0.66666666666666663</v>
      </c>
      <c r="R25" s="822">
        <v>2</v>
      </c>
      <c r="S25" s="827">
        <v>0.66666666666666663</v>
      </c>
      <c r="T25" s="826">
        <v>1.5</v>
      </c>
      <c r="U25" s="828">
        <v>0.6</v>
      </c>
    </row>
    <row r="26" spans="1:21" ht="14.45" customHeight="1" x14ac:dyDescent="0.2">
      <c r="A26" s="821">
        <v>22</v>
      </c>
      <c r="B26" s="822" t="s">
        <v>830</v>
      </c>
      <c r="C26" s="822" t="s">
        <v>834</v>
      </c>
      <c r="D26" s="823" t="s">
        <v>1308</v>
      </c>
      <c r="E26" s="824" t="s">
        <v>839</v>
      </c>
      <c r="F26" s="822" t="s">
        <v>831</v>
      </c>
      <c r="G26" s="822" t="s">
        <v>906</v>
      </c>
      <c r="H26" s="822" t="s">
        <v>329</v>
      </c>
      <c r="I26" s="822" t="s">
        <v>907</v>
      </c>
      <c r="J26" s="822" t="s">
        <v>908</v>
      </c>
      <c r="K26" s="822" t="s">
        <v>909</v>
      </c>
      <c r="L26" s="825">
        <v>218.62</v>
      </c>
      <c r="M26" s="825">
        <v>655.86</v>
      </c>
      <c r="N26" s="822">
        <v>3</v>
      </c>
      <c r="O26" s="826">
        <v>2.5</v>
      </c>
      <c r="P26" s="825">
        <v>655.86</v>
      </c>
      <c r="Q26" s="827">
        <v>1</v>
      </c>
      <c r="R26" s="822">
        <v>3</v>
      </c>
      <c r="S26" s="827">
        <v>1</v>
      </c>
      <c r="T26" s="826">
        <v>2.5</v>
      </c>
      <c r="U26" s="828">
        <v>1</v>
      </c>
    </row>
    <row r="27" spans="1:21" ht="14.45" customHeight="1" x14ac:dyDescent="0.2">
      <c r="A27" s="821">
        <v>22</v>
      </c>
      <c r="B27" s="822" t="s">
        <v>830</v>
      </c>
      <c r="C27" s="822" t="s">
        <v>834</v>
      </c>
      <c r="D27" s="823" t="s">
        <v>1308</v>
      </c>
      <c r="E27" s="824" t="s">
        <v>839</v>
      </c>
      <c r="F27" s="822" t="s">
        <v>831</v>
      </c>
      <c r="G27" s="822" t="s">
        <v>910</v>
      </c>
      <c r="H27" s="822" t="s">
        <v>329</v>
      </c>
      <c r="I27" s="822" t="s">
        <v>911</v>
      </c>
      <c r="J27" s="822" t="s">
        <v>912</v>
      </c>
      <c r="K27" s="822" t="s">
        <v>913</v>
      </c>
      <c r="L27" s="825">
        <v>87.67</v>
      </c>
      <c r="M27" s="825">
        <v>438.35</v>
      </c>
      <c r="N27" s="822">
        <v>5</v>
      </c>
      <c r="O27" s="826">
        <v>3</v>
      </c>
      <c r="P27" s="825">
        <v>175.34</v>
      </c>
      <c r="Q27" s="827">
        <v>0.39999999999999997</v>
      </c>
      <c r="R27" s="822">
        <v>2</v>
      </c>
      <c r="S27" s="827">
        <v>0.4</v>
      </c>
      <c r="T27" s="826">
        <v>1</v>
      </c>
      <c r="U27" s="828">
        <v>0.33333333333333331</v>
      </c>
    </row>
    <row r="28" spans="1:21" ht="14.45" customHeight="1" x14ac:dyDescent="0.2">
      <c r="A28" s="821">
        <v>22</v>
      </c>
      <c r="B28" s="822" t="s">
        <v>830</v>
      </c>
      <c r="C28" s="822" t="s">
        <v>834</v>
      </c>
      <c r="D28" s="823" t="s">
        <v>1308</v>
      </c>
      <c r="E28" s="824" t="s">
        <v>839</v>
      </c>
      <c r="F28" s="822" t="s">
        <v>831</v>
      </c>
      <c r="G28" s="822" t="s">
        <v>914</v>
      </c>
      <c r="H28" s="822" t="s">
        <v>587</v>
      </c>
      <c r="I28" s="822" t="s">
        <v>915</v>
      </c>
      <c r="J28" s="822" t="s">
        <v>916</v>
      </c>
      <c r="K28" s="822" t="s">
        <v>917</v>
      </c>
      <c r="L28" s="825">
        <v>114.88</v>
      </c>
      <c r="M28" s="825">
        <v>114.88</v>
      </c>
      <c r="N28" s="822">
        <v>1</v>
      </c>
      <c r="O28" s="826">
        <v>1</v>
      </c>
      <c r="P28" s="825">
        <v>114.88</v>
      </c>
      <c r="Q28" s="827">
        <v>1</v>
      </c>
      <c r="R28" s="822">
        <v>1</v>
      </c>
      <c r="S28" s="827">
        <v>1</v>
      </c>
      <c r="T28" s="826">
        <v>1</v>
      </c>
      <c r="U28" s="828">
        <v>1</v>
      </c>
    </row>
    <row r="29" spans="1:21" ht="14.45" customHeight="1" x14ac:dyDescent="0.2">
      <c r="A29" s="821">
        <v>22</v>
      </c>
      <c r="B29" s="822" t="s">
        <v>830</v>
      </c>
      <c r="C29" s="822" t="s">
        <v>834</v>
      </c>
      <c r="D29" s="823" t="s">
        <v>1308</v>
      </c>
      <c r="E29" s="824" t="s">
        <v>839</v>
      </c>
      <c r="F29" s="822" t="s">
        <v>831</v>
      </c>
      <c r="G29" s="822" t="s">
        <v>918</v>
      </c>
      <c r="H29" s="822" t="s">
        <v>329</v>
      </c>
      <c r="I29" s="822" t="s">
        <v>919</v>
      </c>
      <c r="J29" s="822" t="s">
        <v>920</v>
      </c>
      <c r="K29" s="822" t="s">
        <v>921</v>
      </c>
      <c r="L29" s="825">
        <v>97.96</v>
      </c>
      <c r="M29" s="825">
        <v>97.96</v>
      </c>
      <c r="N29" s="822">
        <v>1</v>
      </c>
      <c r="O29" s="826">
        <v>1</v>
      </c>
      <c r="P29" s="825">
        <v>97.96</v>
      </c>
      <c r="Q29" s="827">
        <v>1</v>
      </c>
      <c r="R29" s="822">
        <v>1</v>
      </c>
      <c r="S29" s="827">
        <v>1</v>
      </c>
      <c r="T29" s="826">
        <v>1</v>
      </c>
      <c r="U29" s="828">
        <v>1</v>
      </c>
    </row>
    <row r="30" spans="1:21" ht="14.45" customHeight="1" x14ac:dyDescent="0.2">
      <c r="A30" s="821">
        <v>22</v>
      </c>
      <c r="B30" s="822" t="s">
        <v>830</v>
      </c>
      <c r="C30" s="822" t="s">
        <v>834</v>
      </c>
      <c r="D30" s="823" t="s">
        <v>1308</v>
      </c>
      <c r="E30" s="824" t="s">
        <v>839</v>
      </c>
      <c r="F30" s="822" t="s">
        <v>831</v>
      </c>
      <c r="G30" s="822" t="s">
        <v>922</v>
      </c>
      <c r="H30" s="822" t="s">
        <v>587</v>
      </c>
      <c r="I30" s="822" t="s">
        <v>815</v>
      </c>
      <c r="J30" s="822" t="s">
        <v>636</v>
      </c>
      <c r="K30" s="822" t="s">
        <v>816</v>
      </c>
      <c r="L30" s="825">
        <v>0</v>
      </c>
      <c r="M30" s="825">
        <v>0</v>
      </c>
      <c r="N30" s="822">
        <v>47</v>
      </c>
      <c r="O30" s="826">
        <v>47</v>
      </c>
      <c r="P30" s="825">
        <v>0</v>
      </c>
      <c r="Q30" s="827"/>
      <c r="R30" s="822">
        <v>17</v>
      </c>
      <c r="S30" s="827">
        <v>0.36170212765957449</v>
      </c>
      <c r="T30" s="826">
        <v>17</v>
      </c>
      <c r="U30" s="828">
        <v>0.36170212765957449</v>
      </c>
    </row>
    <row r="31" spans="1:21" ht="14.45" customHeight="1" x14ac:dyDescent="0.2">
      <c r="A31" s="821">
        <v>22</v>
      </c>
      <c r="B31" s="822" t="s">
        <v>830</v>
      </c>
      <c r="C31" s="822" t="s">
        <v>834</v>
      </c>
      <c r="D31" s="823" t="s">
        <v>1308</v>
      </c>
      <c r="E31" s="824" t="s">
        <v>839</v>
      </c>
      <c r="F31" s="822" t="s">
        <v>831</v>
      </c>
      <c r="G31" s="822" t="s">
        <v>922</v>
      </c>
      <c r="H31" s="822" t="s">
        <v>587</v>
      </c>
      <c r="I31" s="822" t="s">
        <v>813</v>
      </c>
      <c r="J31" s="822" t="s">
        <v>636</v>
      </c>
      <c r="K31" s="822" t="s">
        <v>814</v>
      </c>
      <c r="L31" s="825">
        <v>0</v>
      </c>
      <c r="M31" s="825">
        <v>0</v>
      </c>
      <c r="N31" s="822">
        <v>1</v>
      </c>
      <c r="O31" s="826">
        <v>0.5</v>
      </c>
      <c r="P31" s="825">
        <v>0</v>
      </c>
      <c r="Q31" s="827"/>
      <c r="R31" s="822">
        <v>1</v>
      </c>
      <c r="S31" s="827">
        <v>1</v>
      </c>
      <c r="T31" s="826">
        <v>0.5</v>
      </c>
      <c r="U31" s="828">
        <v>1</v>
      </c>
    </row>
    <row r="32" spans="1:21" ht="14.45" customHeight="1" x14ac:dyDescent="0.2">
      <c r="A32" s="821">
        <v>22</v>
      </c>
      <c r="B32" s="822" t="s">
        <v>830</v>
      </c>
      <c r="C32" s="822" t="s">
        <v>834</v>
      </c>
      <c r="D32" s="823" t="s">
        <v>1308</v>
      </c>
      <c r="E32" s="824" t="s">
        <v>839</v>
      </c>
      <c r="F32" s="822" t="s">
        <v>831</v>
      </c>
      <c r="G32" s="822" t="s">
        <v>923</v>
      </c>
      <c r="H32" s="822" t="s">
        <v>587</v>
      </c>
      <c r="I32" s="822" t="s">
        <v>924</v>
      </c>
      <c r="J32" s="822" t="s">
        <v>925</v>
      </c>
      <c r="K32" s="822" t="s">
        <v>926</v>
      </c>
      <c r="L32" s="825">
        <v>414.07</v>
      </c>
      <c r="M32" s="825">
        <v>414.07</v>
      </c>
      <c r="N32" s="822">
        <v>1</v>
      </c>
      <c r="O32" s="826">
        <v>1</v>
      </c>
      <c r="P32" s="825"/>
      <c r="Q32" s="827">
        <v>0</v>
      </c>
      <c r="R32" s="822"/>
      <c r="S32" s="827">
        <v>0</v>
      </c>
      <c r="T32" s="826"/>
      <c r="U32" s="828">
        <v>0</v>
      </c>
    </row>
    <row r="33" spans="1:21" ht="14.45" customHeight="1" x14ac:dyDescent="0.2">
      <c r="A33" s="821">
        <v>22</v>
      </c>
      <c r="B33" s="822" t="s">
        <v>830</v>
      </c>
      <c r="C33" s="822" t="s">
        <v>834</v>
      </c>
      <c r="D33" s="823" t="s">
        <v>1308</v>
      </c>
      <c r="E33" s="824" t="s">
        <v>839</v>
      </c>
      <c r="F33" s="822" t="s">
        <v>831</v>
      </c>
      <c r="G33" s="822" t="s">
        <v>927</v>
      </c>
      <c r="H33" s="822" t="s">
        <v>329</v>
      </c>
      <c r="I33" s="822" t="s">
        <v>928</v>
      </c>
      <c r="J33" s="822" t="s">
        <v>588</v>
      </c>
      <c r="K33" s="822" t="s">
        <v>929</v>
      </c>
      <c r="L33" s="825">
        <v>74.08</v>
      </c>
      <c r="M33" s="825">
        <v>148.16</v>
      </c>
      <c r="N33" s="822">
        <v>2</v>
      </c>
      <c r="O33" s="826">
        <v>2</v>
      </c>
      <c r="P33" s="825"/>
      <c r="Q33" s="827">
        <v>0</v>
      </c>
      <c r="R33" s="822"/>
      <c r="S33" s="827">
        <v>0</v>
      </c>
      <c r="T33" s="826"/>
      <c r="U33" s="828">
        <v>0</v>
      </c>
    </row>
    <row r="34" spans="1:21" ht="14.45" customHeight="1" x14ac:dyDescent="0.2">
      <c r="A34" s="821">
        <v>22</v>
      </c>
      <c r="B34" s="822" t="s">
        <v>830</v>
      </c>
      <c r="C34" s="822" t="s">
        <v>834</v>
      </c>
      <c r="D34" s="823" t="s">
        <v>1308</v>
      </c>
      <c r="E34" s="824" t="s">
        <v>839</v>
      </c>
      <c r="F34" s="822" t="s">
        <v>831</v>
      </c>
      <c r="G34" s="822" t="s">
        <v>927</v>
      </c>
      <c r="H34" s="822" t="s">
        <v>329</v>
      </c>
      <c r="I34" s="822" t="s">
        <v>800</v>
      </c>
      <c r="J34" s="822" t="s">
        <v>588</v>
      </c>
      <c r="K34" s="822" t="s">
        <v>591</v>
      </c>
      <c r="L34" s="825">
        <v>94.28</v>
      </c>
      <c r="M34" s="825">
        <v>1131.3599999999999</v>
      </c>
      <c r="N34" s="822">
        <v>12</v>
      </c>
      <c r="O34" s="826">
        <v>8</v>
      </c>
      <c r="P34" s="825">
        <v>471.4</v>
      </c>
      <c r="Q34" s="827">
        <v>0.41666666666666669</v>
      </c>
      <c r="R34" s="822">
        <v>5</v>
      </c>
      <c r="S34" s="827">
        <v>0.41666666666666669</v>
      </c>
      <c r="T34" s="826">
        <v>3</v>
      </c>
      <c r="U34" s="828">
        <v>0.375</v>
      </c>
    </row>
    <row r="35" spans="1:21" ht="14.45" customHeight="1" x14ac:dyDescent="0.2">
      <c r="A35" s="821">
        <v>22</v>
      </c>
      <c r="B35" s="822" t="s">
        <v>830</v>
      </c>
      <c r="C35" s="822" t="s">
        <v>834</v>
      </c>
      <c r="D35" s="823" t="s">
        <v>1308</v>
      </c>
      <c r="E35" s="824" t="s">
        <v>839</v>
      </c>
      <c r="F35" s="822" t="s">
        <v>831</v>
      </c>
      <c r="G35" s="822" t="s">
        <v>927</v>
      </c>
      <c r="H35" s="822" t="s">
        <v>329</v>
      </c>
      <c r="I35" s="822" t="s">
        <v>930</v>
      </c>
      <c r="J35" s="822" t="s">
        <v>588</v>
      </c>
      <c r="K35" s="822" t="s">
        <v>931</v>
      </c>
      <c r="L35" s="825">
        <v>168.36</v>
      </c>
      <c r="M35" s="825">
        <v>1683.6</v>
      </c>
      <c r="N35" s="822">
        <v>10</v>
      </c>
      <c r="O35" s="826">
        <v>7.5</v>
      </c>
      <c r="P35" s="825">
        <v>505.08000000000004</v>
      </c>
      <c r="Q35" s="827">
        <v>0.30000000000000004</v>
      </c>
      <c r="R35" s="822">
        <v>3</v>
      </c>
      <c r="S35" s="827">
        <v>0.3</v>
      </c>
      <c r="T35" s="826">
        <v>3</v>
      </c>
      <c r="U35" s="828">
        <v>0.4</v>
      </c>
    </row>
    <row r="36" spans="1:21" ht="14.45" customHeight="1" x14ac:dyDescent="0.2">
      <c r="A36" s="821">
        <v>22</v>
      </c>
      <c r="B36" s="822" t="s">
        <v>830</v>
      </c>
      <c r="C36" s="822" t="s">
        <v>834</v>
      </c>
      <c r="D36" s="823" t="s">
        <v>1308</v>
      </c>
      <c r="E36" s="824" t="s">
        <v>839</v>
      </c>
      <c r="F36" s="822" t="s">
        <v>831</v>
      </c>
      <c r="G36" s="822" t="s">
        <v>927</v>
      </c>
      <c r="H36" s="822" t="s">
        <v>329</v>
      </c>
      <c r="I36" s="822" t="s">
        <v>932</v>
      </c>
      <c r="J36" s="822" t="s">
        <v>588</v>
      </c>
      <c r="K36" s="822" t="s">
        <v>933</v>
      </c>
      <c r="L36" s="825">
        <v>115.33</v>
      </c>
      <c r="M36" s="825">
        <v>461.32</v>
      </c>
      <c r="N36" s="822">
        <v>4</v>
      </c>
      <c r="O36" s="826">
        <v>4</v>
      </c>
      <c r="P36" s="825"/>
      <c r="Q36" s="827">
        <v>0</v>
      </c>
      <c r="R36" s="822"/>
      <c r="S36" s="827">
        <v>0</v>
      </c>
      <c r="T36" s="826"/>
      <c r="U36" s="828">
        <v>0</v>
      </c>
    </row>
    <row r="37" spans="1:21" ht="14.45" customHeight="1" x14ac:dyDescent="0.2">
      <c r="A37" s="821">
        <v>22</v>
      </c>
      <c r="B37" s="822" t="s">
        <v>830</v>
      </c>
      <c r="C37" s="822" t="s">
        <v>834</v>
      </c>
      <c r="D37" s="823" t="s">
        <v>1308</v>
      </c>
      <c r="E37" s="824" t="s">
        <v>839</v>
      </c>
      <c r="F37" s="822" t="s">
        <v>831</v>
      </c>
      <c r="G37" s="822" t="s">
        <v>927</v>
      </c>
      <c r="H37" s="822" t="s">
        <v>587</v>
      </c>
      <c r="I37" s="822" t="s">
        <v>801</v>
      </c>
      <c r="J37" s="822" t="s">
        <v>802</v>
      </c>
      <c r="K37" s="822" t="s">
        <v>803</v>
      </c>
      <c r="L37" s="825">
        <v>105.23</v>
      </c>
      <c r="M37" s="825">
        <v>2209.83</v>
      </c>
      <c r="N37" s="822">
        <v>21</v>
      </c>
      <c r="O37" s="826">
        <v>19</v>
      </c>
      <c r="P37" s="825">
        <v>631.38</v>
      </c>
      <c r="Q37" s="827">
        <v>0.2857142857142857</v>
      </c>
      <c r="R37" s="822">
        <v>6</v>
      </c>
      <c r="S37" s="827">
        <v>0.2857142857142857</v>
      </c>
      <c r="T37" s="826">
        <v>5</v>
      </c>
      <c r="U37" s="828">
        <v>0.26315789473684209</v>
      </c>
    </row>
    <row r="38" spans="1:21" ht="14.45" customHeight="1" x14ac:dyDescent="0.2">
      <c r="A38" s="821">
        <v>22</v>
      </c>
      <c r="B38" s="822" t="s">
        <v>830</v>
      </c>
      <c r="C38" s="822" t="s">
        <v>834</v>
      </c>
      <c r="D38" s="823" t="s">
        <v>1308</v>
      </c>
      <c r="E38" s="824" t="s">
        <v>839</v>
      </c>
      <c r="F38" s="822" t="s">
        <v>831</v>
      </c>
      <c r="G38" s="822" t="s">
        <v>927</v>
      </c>
      <c r="H38" s="822" t="s">
        <v>587</v>
      </c>
      <c r="I38" s="822" t="s">
        <v>934</v>
      </c>
      <c r="J38" s="822" t="s">
        <v>802</v>
      </c>
      <c r="K38" s="822" t="s">
        <v>935</v>
      </c>
      <c r="L38" s="825">
        <v>126.27</v>
      </c>
      <c r="M38" s="825">
        <v>7955.0100000000029</v>
      </c>
      <c r="N38" s="822">
        <v>63</v>
      </c>
      <c r="O38" s="826">
        <v>45.5</v>
      </c>
      <c r="P38" s="825">
        <v>2904.21</v>
      </c>
      <c r="Q38" s="827">
        <v>0.36507936507936495</v>
      </c>
      <c r="R38" s="822">
        <v>23</v>
      </c>
      <c r="S38" s="827">
        <v>0.36507936507936506</v>
      </c>
      <c r="T38" s="826">
        <v>15.5</v>
      </c>
      <c r="U38" s="828">
        <v>0.34065934065934067</v>
      </c>
    </row>
    <row r="39" spans="1:21" ht="14.45" customHeight="1" x14ac:dyDescent="0.2">
      <c r="A39" s="821">
        <v>22</v>
      </c>
      <c r="B39" s="822" t="s">
        <v>830</v>
      </c>
      <c r="C39" s="822" t="s">
        <v>834</v>
      </c>
      <c r="D39" s="823" t="s">
        <v>1308</v>
      </c>
      <c r="E39" s="824" t="s">
        <v>839</v>
      </c>
      <c r="F39" s="822" t="s">
        <v>831</v>
      </c>
      <c r="G39" s="822" t="s">
        <v>927</v>
      </c>
      <c r="H39" s="822" t="s">
        <v>587</v>
      </c>
      <c r="I39" s="822" t="s">
        <v>936</v>
      </c>
      <c r="J39" s="822" t="s">
        <v>802</v>
      </c>
      <c r="K39" s="822" t="s">
        <v>937</v>
      </c>
      <c r="L39" s="825">
        <v>63.14</v>
      </c>
      <c r="M39" s="825">
        <v>378.84000000000003</v>
      </c>
      <c r="N39" s="822">
        <v>6</v>
      </c>
      <c r="O39" s="826">
        <v>4.5</v>
      </c>
      <c r="P39" s="825">
        <v>189.42000000000002</v>
      </c>
      <c r="Q39" s="827">
        <v>0.5</v>
      </c>
      <c r="R39" s="822">
        <v>3</v>
      </c>
      <c r="S39" s="827">
        <v>0.5</v>
      </c>
      <c r="T39" s="826">
        <v>2</v>
      </c>
      <c r="U39" s="828">
        <v>0.44444444444444442</v>
      </c>
    </row>
    <row r="40" spans="1:21" ht="14.45" customHeight="1" x14ac:dyDescent="0.2">
      <c r="A40" s="821">
        <v>22</v>
      </c>
      <c r="B40" s="822" t="s">
        <v>830</v>
      </c>
      <c r="C40" s="822" t="s">
        <v>834</v>
      </c>
      <c r="D40" s="823" t="s">
        <v>1308</v>
      </c>
      <c r="E40" s="824" t="s">
        <v>839</v>
      </c>
      <c r="F40" s="822" t="s">
        <v>831</v>
      </c>
      <c r="G40" s="822" t="s">
        <v>927</v>
      </c>
      <c r="H40" s="822" t="s">
        <v>587</v>
      </c>
      <c r="I40" s="822" t="s">
        <v>806</v>
      </c>
      <c r="J40" s="822" t="s">
        <v>802</v>
      </c>
      <c r="K40" s="822" t="s">
        <v>807</v>
      </c>
      <c r="L40" s="825">
        <v>84.18</v>
      </c>
      <c r="M40" s="825">
        <v>5134.9799999999996</v>
      </c>
      <c r="N40" s="822">
        <v>61</v>
      </c>
      <c r="O40" s="826">
        <v>48.5</v>
      </c>
      <c r="P40" s="825">
        <v>1683.6000000000006</v>
      </c>
      <c r="Q40" s="827">
        <v>0.32786885245901654</v>
      </c>
      <c r="R40" s="822">
        <v>20</v>
      </c>
      <c r="S40" s="827">
        <v>0.32786885245901637</v>
      </c>
      <c r="T40" s="826">
        <v>17</v>
      </c>
      <c r="U40" s="828">
        <v>0.35051546391752575</v>
      </c>
    </row>
    <row r="41" spans="1:21" ht="14.45" customHeight="1" x14ac:dyDescent="0.2">
      <c r="A41" s="821">
        <v>22</v>
      </c>
      <c r="B41" s="822" t="s">
        <v>830</v>
      </c>
      <c r="C41" s="822" t="s">
        <v>834</v>
      </c>
      <c r="D41" s="823" t="s">
        <v>1308</v>
      </c>
      <c r="E41" s="824" t="s">
        <v>839</v>
      </c>
      <c r="F41" s="822" t="s">
        <v>831</v>
      </c>
      <c r="G41" s="822" t="s">
        <v>927</v>
      </c>
      <c r="H41" s="822" t="s">
        <v>329</v>
      </c>
      <c r="I41" s="822" t="s">
        <v>938</v>
      </c>
      <c r="J41" s="822" t="s">
        <v>588</v>
      </c>
      <c r="K41" s="822" t="s">
        <v>939</v>
      </c>
      <c r="L41" s="825">
        <v>63.14</v>
      </c>
      <c r="M41" s="825">
        <v>315.70000000000005</v>
      </c>
      <c r="N41" s="822">
        <v>5</v>
      </c>
      <c r="O41" s="826">
        <v>4</v>
      </c>
      <c r="P41" s="825">
        <v>126.28</v>
      </c>
      <c r="Q41" s="827">
        <v>0.39999999999999997</v>
      </c>
      <c r="R41" s="822">
        <v>2</v>
      </c>
      <c r="S41" s="827">
        <v>0.4</v>
      </c>
      <c r="T41" s="826">
        <v>2</v>
      </c>
      <c r="U41" s="828">
        <v>0.5</v>
      </c>
    </row>
    <row r="42" spans="1:21" ht="14.45" customHeight="1" x14ac:dyDescent="0.2">
      <c r="A42" s="821">
        <v>22</v>
      </c>
      <c r="B42" s="822" t="s">
        <v>830</v>
      </c>
      <c r="C42" s="822" t="s">
        <v>834</v>
      </c>
      <c r="D42" s="823" t="s">
        <v>1308</v>
      </c>
      <c r="E42" s="824" t="s">
        <v>839</v>
      </c>
      <c r="F42" s="822" t="s">
        <v>831</v>
      </c>
      <c r="G42" s="822" t="s">
        <v>927</v>
      </c>
      <c r="H42" s="822" t="s">
        <v>329</v>
      </c>
      <c r="I42" s="822" t="s">
        <v>940</v>
      </c>
      <c r="J42" s="822" t="s">
        <v>588</v>
      </c>
      <c r="K42" s="822" t="s">
        <v>941</v>
      </c>
      <c r="L42" s="825">
        <v>105.23</v>
      </c>
      <c r="M42" s="825">
        <v>1262.76</v>
      </c>
      <c r="N42" s="822">
        <v>12</v>
      </c>
      <c r="O42" s="826">
        <v>9</v>
      </c>
      <c r="P42" s="825">
        <v>315.69</v>
      </c>
      <c r="Q42" s="827">
        <v>0.25</v>
      </c>
      <c r="R42" s="822">
        <v>3</v>
      </c>
      <c r="S42" s="827">
        <v>0.25</v>
      </c>
      <c r="T42" s="826">
        <v>2</v>
      </c>
      <c r="U42" s="828">
        <v>0.22222222222222221</v>
      </c>
    </row>
    <row r="43" spans="1:21" ht="14.45" customHeight="1" x14ac:dyDescent="0.2">
      <c r="A43" s="821">
        <v>22</v>
      </c>
      <c r="B43" s="822" t="s">
        <v>830</v>
      </c>
      <c r="C43" s="822" t="s">
        <v>834</v>
      </c>
      <c r="D43" s="823" t="s">
        <v>1308</v>
      </c>
      <c r="E43" s="824" t="s">
        <v>839</v>
      </c>
      <c r="F43" s="822" t="s">
        <v>831</v>
      </c>
      <c r="G43" s="822" t="s">
        <v>927</v>
      </c>
      <c r="H43" s="822" t="s">
        <v>329</v>
      </c>
      <c r="I43" s="822" t="s">
        <v>942</v>
      </c>
      <c r="J43" s="822" t="s">
        <v>588</v>
      </c>
      <c r="K43" s="822" t="s">
        <v>811</v>
      </c>
      <c r="L43" s="825">
        <v>49.08</v>
      </c>
      <c r="M43" s="825">
        <v>196.32</v>
      </c>
      <c r="N43" s="822">
        <v>4</v>
      </c>
      <c r="O43" s="826">
        <v>2</v>
      </c>
      <c r="P43" s="825">
        <v>98.16</v>
      </c>
      <c r="Q43" s="827">
        <v>0.5</v>
      </c>
      <c r="R43" s="822">
        <v>2</v>
      </c>
      <c r="S43" s="827">
        <v>0.5</v>
      </c>
      <c r="T43" s="826">
        <v>1</v>
      </c>
      <c r="U43" s="828">
        <v>0.5</v>
      </c>
    </row>
    <row r="44" spans="1:21" ht="14.45" customHeight="1" x14ac:dyDescent="0.2">
      <c r="A44" s="821">
        <v>22</v>
      </c>
      <c r="B44" s="822" t="s">
        <v>830</v>
      </c>
      <c r="C44" s="822" t="s">
        <v>834</v>
      </c>
      <c r="D44" s="823" t="s">
        <v>1308</v>
      </c>
      <c r="E44" s="824" t="s">
        <v>839</v>
      </c>
      <c r="F44" s="822" t="s">
        <v>831</v>
      </c>
      <c r="G44" s="822" t="s">
        <v>927</v>
      </c>
      <c r="H44" s="822" t="s">
        <v>329</v>
      </c>
      <c r="I44" s="822" t="s">
        <v>943</v>
      </c>
      <c r="J44" s="822" t="s">
        <v>588</v>
      </c>
      <c r="K44" s="822" t="s">
        <v>944</v>
      </c>
      <c r="L44" s="825">
        <v>126.27</v>
      </c>
      <c r="M44" s="825">
        <v>1262.7</v>
      </c>
      <c r="N44" s="822">
        <v>10</v>
      </c>
      <c r="O44" s="826">
        <v>6.5</v>
      </c>
      <c r="P44" s="825">
        <v>378.81</v>
      </c>
      <c r="Q44" s="827">
        <v>0.3</v>
      </c>
      <c r="R44" s="822">
        <v>3</v>
      </c>
      <c r="S44" s="827">
        <v>0.3</v>
      </c>
      <c r="T44" s="826">
        <v>2</v>
      </c>
      <c r="U44" s="828">
        <v>0.30769230769230771</v>
      </c>
    </row>
    <row r="45" spans="1:21" ht="14.45" customHeight="1" x14ac:dyDescent="0.2">
      <c r="A45" s="821">
        <v>22</v>
      </c>
      <c r="B45" s="822" t="s">
        <v>830</v>
      </c>
      <c r="C45" s="822" t="s">
        <v>834</v>
      </c>
      <c r="D45" s="823" t="s">
        <v>1308</v>
      </c>
      <c r="E45" s="824" t="s">
        <v>839</v>
      </c>
      <c r="F45" s="822" t="s">
        <v>831</v>
      </c>
      <c r="G45" s="822" t="s">
        <v>927</v>
      </c>
      <c r="H45" s="822" t="s">
        <v>329</v>
      </c>
      <c r="I45" s="822" t="s">
        <v>945</v>
      </c>
      <c r="J45" s="822" t="s">
        <v>588</v>
      </c>
      <c r="K45" s="822" t="s">
        <v>589</v>
      </c>
      <c r="L45" s="825">
        <v>84.18</v>
      </c>
      <c r="M45" s="825">
        <v>1515.2400000000002</v>
      </c>
      <c r="N45" s="822">
        <v>18</v>
      </c>
      <c r="O45" s="826">
        <v>14</v>
      </c>
      <c r="P45" s="825">
        <v>673.44</v>
      </c>
      <c r="Q45" s="827">
        <v>0.44444444444444442</v>
      </c>
      <c r="R45" s="822">
        <v>8</v>
      </c>
      <c r="S45" s="827">
        <v>0.44444444444444442</v>
      </c>
      <c r="T45" s="826">
        <v>6</v>
      </c>
      <c r="U45" s="828">
        <v>0.42857142857142855</v>
      </c>
    </row>
    <row r="46" spans="1:21" ht="14.45" customHeight="1" x14ac:dyDescent="0.2">
      <c r="A46" s="821">
        <v>22</v>
      </c>
      <c r="B46" s="822" t="s">
        <v>830</v>
      </c>
      <c r="C46" s="822" t="s">
        <v>834</v>
      </c>
      <c r="D46" s="823" t="s">
        <v>1308</v>
      </c>
      <c r="E46" s="824" t="s">
        <v>839</v>
      </c>
      <c r="F46" s="822" t="s">
        <v>831</v>
      </c>
      <c r="G46" s="822" t="s">
        <v>927</v>
      </c>
      <c r="H46" s="822" t="s">
        <v>587</v>
      </c>
      <c r="I46" s="822" t="s">
        <v>804</v>
      </c>
      <c r="J46" s="822" t="s">
        <v>802</v>
      </c>
      <c r="K46" s="822" t="s">
        <v>805</v>
      </c>
      <c r="L46" s="825">
        <v>49.08</v>
      </c>
      <c r="M46" s="825">
        <v>834.3599999999999</v>
      </c>
      <c r="N46" s="822">
        <v>17</v>
      </c>
      <c r="O46" s="826">
        <v>8</v>
      </c>
      <c r="P46" s="825">
        <v>392.64</v>
      </c>
      <c r="Q46" s="827">
        <v>0.4705882352941177</v>
      </c>
      <c r="R46" s="822">
        <v>8</v>
      </c>
      <c r="S46" s="827">
        <v>0.47058823529411764</v>
      </c>
      <c r="T46" s="826">
        <v>3</v>
      </c>
      <c r="U46" s="828">
        <v>0.375</v>
      </c>
    </row>
    <row r="47" spans="1:21" ht="14.45" customHeight="1" x14ac:dyDescent="0.2">
      <c r="A47" s="821">
        <v>22</v>
      </c>
      <c r="B47" s="822" t="s">
        <v>830</v>
      </c>
      <c r="C47" s="822" t="s">
        <v>834</v>
      </c>
      <c r="D47" s="823" t="s">
        <v>1308</v>
      </c>
      <c r="E47" s="824" t="s">
        <v>839</v>
      </c>
      <c r="F47" s="822" t="s">
        <v>831</v>
      </c>
      <c r="G47" s="822" t="s">
        <v>927</v>
      </c>
      <c r="H47" s="822" t="s">
        <v>587</v>
      </c>
      <c r="I47" s="822" t="s">
        <v>808</v>
      </c>
      <c r="J47" s="822" t="s">
        <v>588</v>
      </c>
      <c r="K47" s="822" t="s">
        <v>589</v>
      </c>
      <c r="L47" s="825">
        <v>84.18</v>
      </c>
      <c r="M47" s="825">
        <v>420.90000000000003</v>
      </c>
      <c r="N47" s="822">
        <v>5</v>
      </c>
      <c r="O47" s="826">
        <v>5</v>
      </c>
      <c r="P47" s="825">
        <v>168.36</v>
      </c>
      <c r="Q47" s="827">
        <v>0.4</v>
      </c>
      <c r="R47" s="822">
        <v>2</v>
      </c>
      <c r="S47" s="827">
        <v>0.4</v>
      </c>
      <c r="T47" s="826">
        <v>2</v>
      </c>
      <c r="U47" s="828">
        <v>0.4</v>
      </c>
    </row>
    <row r="48" spans="1:21" ht="14.45" customHeight="1" x14ac:dyDescent="0.2">
      <c r="A48" s="821">
        <v>22</v>
      </c>
      <c r="B48" s="822" t="s">
        <v>830</v>
      </c>
      <c r="C48" s="822" t="s">
        <v>834</v>
      </c>
      <c r="D48" s="823" t="s">
        <v>1308</v>
      </c>
      <c r="E48" s="824" t="s">
        <v>839</v>
      </c>
      <c r="F48" s="822" t="s">
        <v>831</v>
      </c>
      <c r="G48" s="822" t="s">
        <v>927</v>
      </c>
      <c r="H48" s="822" t="s">
        <v>587</v>
      </c>
      <c r="I48" s="822" t="s">
        <v>946</v>
      </c>
      <c r="J48" s="822" t="s">
        <v>588</v>
      </c>
      <c r="K48" s="822" t="s">
        <v>941</v>
      </c>
      <c r="L48" s="825">
        <v>105.23</v>
      </c>
      <c r="M48" s="825">
        <v>105.23</v>
      </c>
      <c r="N48" s="822">
        <v>1</v>
      </c>
      <c r="O48" s="826">
        <v>1</v>
      </c>
      <c r="P48" s="825">
        <v>105.23</v>
      </c>
      <c r="Q48" s="827">
        <v>1</v>
      </c>
      <c r="R48" s="822">
        <v>1</v>
      </c>
      <c r="S48" s="827">
        <v>1</v>
      </c>
      <c r="T48" s="826">
        <v>1</v>
      </c>
      <c r="U48" s="828">
        <v>1</v>
      </c>
    </row>
    <row r="49" spans="1:21" ht="14.45" customHeight="1" x14ac:dyDescent="0.2">
      <c r="A49" s="821">
        <v>22</v>
      </c>
      <c r="B49" s="822" t="s">
        <v>830</v>
      </c>
      <c r="C49" s="822" t="s">
        <v>834</v>
      </c>
      <c r="D49" s="823" t="s">
        <v>1308</v>
      </c>
      <c r="E49" s="824" t="s">
        <v>839</v>
      </c>
      <c r="F49" s="822" t="s">
        <v>831</v>
      </c>
      <c r="G49" s="822" t="s">
        <v>927</v>
      </c>
      <c r="H49" s="822" t="s">
        <v>587</v>
      </c>
      <c r="I49" s="822" t="s">
        <v>947</v>
      </c>
      <c r="J49" s="822" t="s">
        <v>588</v>
      </c>
      <c r="K49" s="822" t="s">
        <v>944</v>
      </c>
      <c r="L49" s="825">
        <v>126.27</v>
      </c>
      <c r="M49" s="825">
        <v>378.81</v>
      </c>
      <c r="N49" s="822">
        <v>3</v>
      </c>
      <c r="O49" s="826">
        <v>2.5</v>
      </c>
      <c r="P49" s="825"/>
      <c r="Q49" s="827">
        <v>0</v>
      </c>
      <c r="R49" s="822"/>
      <c r="S49" s="827">
        <v>0</v>
      </c>
      <c r="T49" s="826"/>
      <c r="U49" s="828">
        <v>0</v>
      </c>
    </row>
    <row r="50" spans="1:21" ht="14.45" customHeight="1" x14ac:dyDescent="0.2">
      <c r="A50" s="821">
        <v>22</v>
      </c>
      <c r="B50" s="822" t="s">
        <v>830</v>
      </c>
      <c r="C50" s="822" t="s">
        <v>834</v>
      </c>
      <c r="D50" s="823" t="s">
        <v>1308</v>
      </c>
      <c r="E50" s="824" t="s">
        <v>839</v>
      </c>
      <c r="F50" s="822" t="s">
        <v>831</v>
      </c>
      <c r="G50" s="822" t="s">
        <v>927</v>
      </c>
      <c r="H50" s="822" t="s">
        <v>587</v>
      </c>
      <c r="I50" s="822" t="s">
        <v>948</v>
      </c>
      <c r="J50" s="822" t="s">
        <v>588</v>
      </c>
      <c r="K50" s="822" t="s">
        <v>931</v>
      </c>
      <c r="L50" s="825">
        <v>168.36</v>
      </c>
      <c r="M50" s="825">
        <v>336.72</v>
      </c>
      <c r="N50" s="822">
        <v>2</v>
      </c>
      <c r="O50" s="826">
        <v>1.5</v>
      </c>
      <c r="P50" s="825">
        <v>168.36</v>
      </c>
      <c r="Q50" s="827">
        <v>0.5</v>
      </c>
      <c r="R50" s="822">
        <v>1</v>
      </c>
      <c r="S50" s="827">
        <v>0.5</v>
      </c>
      <c r="T50" s="826">
        <v>1</v>
      </c>
      <c r="U50" s="828">
        <v>0.66666666666666663</v>
      </c>
    </row>
    <row r="51" spans="1:21" ht="14.45" customHeight="1" x14ac:dyDescent="0.2">
      <c r="A51" s="821">
        <v>22</v>
      </c>
      <c r="B51" s="822" t="s">
        <v>830</v>
      </c>
      <c r="C51" s="822" t="s">
        <v>834</v>
      </c>
      <c r="D51" s="823" t="s">
        <v>1308</v>
      </c>
      <c r="E51" s="824" t="s">
        <v>839</v>
      </c>
      <c r="F51" s="822" t="s">
        <v>831</v>
      </c>
      <c r="G51" s="822" t="s">
        <v>927</v>
      </c>
      <c r="H51" s="822" t="s">
        <v>587</v>
      </c>
      <c r="I51" s="822" t="s">
        <v>949</v>
      </c>
      <c r="J51" s="822" t="s">
        <v>588</v>
      </c>
      <c r="K51" s="822" t="s">
        <v>933</v>
      </c>
      <c r="L51" s="825">
        <v>115.33</v>
      </c>
      <c r="M51" s="825">
        <v>115.33</v>
      </c>
      <c r="N51" s="822">
        <v>1</v>
      </c>
      <c r="O51" s="826">
        <v>1</v>
      </c>
      <c r="P51" s="825"/>
      <c r="Q51" s="827">
        <v>0</v>
      </c>
      <c r="R51" s="822"/>
      <c r="S51" s="827">
        <v>0</v>
      </c>
      <c r="T51" s="826"/>
      <c r="U51" s="828">
        <v>0</v>
      </c>
    </row>
    <row r="52" spans="1:21" ht="14.45" customHeight="1" x14ac:dyDescent="0.2">
      <c r="A52" s="821">
        <v>22</v>
      </c>
      <c r="B52" s="822" t="s">
        <v>830</v>
      </c>
      <c r="C52" s="822" t="s">
        <v>834</v>
      </c>
      <c r="D52" s="823" t="s">
        <v>1308</v>
      </c>
      <c r="E52" s="824" t="s">
        <v>839</v>
      </c>
      <c r="F52" s="822" t="s">
        <v>831</v>
      </c>
      <c r="G52" s="822" t="s">
        <v>950</v>
      </c>
      <c r="H52" s="822" t="s">
        <v>329</v>
      </c>
      <c r="I52" s="822" t="s">
        <v>951</v>
      </c>
      <c r="J52" s="822" t="s">
        <v>952</v>
      </c>
      <c r="K52" s="822" t="s">
        <v>953</v>
      </c>
      <c r="L52" s="825">
        <v>0</v>
      </c>
      <c r="M52" s="825">
        <v>0</v>
      </c>
      <c r="N52" s="822">
        <v>9</v>
      </c>
      <c r="O52" s="826">
        <v>6.5</v>
      </c>
      <c r="P52" s="825">
        <v>0</v>
      </c>
      <c r="Q52" s="827"/>
      <c r="R52" s="822">
        <v>9</v>
      </c>
      <c r="S52" s="827">
        <v>1</v>
      </c>
      <c r="T52" s="826">
        <v>6.5</v>
      </c>
      <c r="U52" s="828">
        <v>1</v>
      </c>
    </row>
    <row r="53" spans="1:21" ht="14.45" customHeight="1" x14ac:dyDescent="0.2">
      <c r="A53" s="821">
        <v>22</v>
      </c>
      <c r="B53" s="822" t="s">
        <v>830</v>
      </c>
      <c r="C53" s="822" t="s">
        <v>834</v>
      </c>
      <c r="D53" s="823" t="s">
        <v>1308</v>
      </c>
      <c r="E53" s="824" t="s">
        <v>842</v>
      </c>
      <c r="F53" s="822" t="s">
        <v>831</v>
      </c>
      <c r="G53" s="822" t="s">
        <v>851</v>
      </c>
      <c r="H53" s="822" t="s">
        <v>329</v>
      </c>
      <c r="I53" s="822" t="s">
        <v>954</v>
      </c>
      <c r="J53" s="822" t="s">
        <v>955</v>
      </c>
      <c r="K53" s="822" t="s">
        <v>956</v>
      </c>
      <c r="L53" s="825">
        <v>35.11</v>
      </c>
      <c r="M53" s="825">
        <v>35.11</v>
      </c>
      <c r="N53" s="822">
        <v>1</v>
      </c>
      <c r="O53" s="826">
        <v>1</v>
      </c>
      <c r="P53" s="825">
        <v>35.11</v>
      </c>
      <c r="Q53" s="827">
        <v>1</v>
      </c>
      <c r="R53" s="822">
        <v>1</v>
      </c>
      <c r="S53" s="827">
        <v>1</v>
      </c>
      <c r="T53" s="826">
        <v>1</v>
      </c>
      <c r="U53" s="828">
        <v>1</v>
      </c>
    </row>
    <row r="54" spans="1:21" ht="14.45" customHeight="1" x14ac:dyDescent="0.2">
      <c r="A54" s="821">
        <v>22</v>
      </c>
      <c r="B54" s="822" t="s">
        <v>830</v>
      </c>
      <c r="C54" s="822" t="s">
        <v>834</v>
      </c>
      <c r="D54" s="823" t="s">
        <v>1308</v>
      </c>
      <c r="E54" s="824" t="s">
        <v>842</v>
      </c>
      <c r="F54" s="822" t="s">
        <v>831</v>
      </c>
      <c r="G54" s="822" t="s">
        <v>957</v>
      </c>
      <c r="H54" s="822" t="s">
        <v>587</v>
      </c>
      <c r="I54" s="822" t="s">
        <v>958</v>
      </c>
      <c r="J54" s="822" t="s">
        <v>959</v>
      </c>
      <c r="K54" s="822" t="s">
        <v>960</v>
      </c>
      <c r="L54" s="825">
        <v>117.55</v>
      </c>
      <c r="M54" s="825">
        <v>117.55</v>
      </c>
      <c r="N54" s="822">
        <v>1</v>
      </c>
      <c r="O54" s="826">
        <v>1</v>
      </c>
      <c r="P54" s="825">
        <v>117.55</v>
      </c>
      <c r="Q54" s="827">
        <v>1</v>
      </c>
      <c r="R54" s="822">
        <v>1</v>
      </c>
      <c r="S54" s="827">
        <v>1</v>
      </c>
      <c r="T54" s="826">
        <v>1</v>
      </c>
      <c r="U54" s="828">
        <v>1</v>
      </c>
    </row>
    <row r="55" spans="1:21" ht="14.45" customHeight="1" x14ac:dyDescent="0.2">
      <c r="A55" s="821">
        <v>22</v>
      </c>
      <c r="B55" s="822" t="s">
        <v>830</v>
      </c>
      <c r="C55" s="822" t="s">
        <v>834</v>
      </c>
      <c r="D55" s="823" t="s">
        <v>1308</v>
      </c>
      <c r="E55" s="824" t="s">
        <v>842</v>
      </c>
      <c r="F55" s="822" t="s">
        <v>831</v>
      </c>
      <c r="G55" s="822" t="s">
        <v>957</v>
      </c>
      <c r="H55" s="822" t="s">
        <v>587</v>
      </c>
      <c r="I55" s="822" t="s">
        <v>961</v>
      </c>
      <c r="J55" s="822" t="s">
        <v>959</v>
      </c>
      <c r="K55" s="822" t="s">
        <v>962</v>
      </c>
      <c r="L55" s="825">
        <v>58.77</v>
      </c>
      <c r="M55" s="825">
        <v>58.77</v>
      </c>
      <c r="N55" s="822">
        <v>1</v>
      </c>
      <c r="O55" s="826">
        <v>1</v>
      </c>
      <c r="P55" s="825">
        <v>58.77</v>
      </c>
      <c r="Q55" s="827">
        <v>1</v>
      </c>
      <c r="R55" s="822">
        <v>1</v>
      </c>
      <c r="S55" s="827">
        <v>1</v>
      </c>
      <c r="T55" s="826">
        <v>1</v>
      </c>
      <c r="U55" s="828">
        <v>1</v>
      </c>
    </row>
    <row r="56" spans="1:21" ht="14.45" customHeight="1" x14ac:dyDescent="0.2">
      <c r="A56" s="821">
        <v>22</v>
      </c>
      <c r="B56" s="822" t="s">
        <v>830</v>
      </c>
      <c r="C56" s="822" t="s">
        <v>834</v>
      </c>
      <c r="D56" s="823" t="s">
        <v>1308</v>
      </c>
      <c r="E56" s="824" t="s">
        <v>842</v>
      </c>
      <c r="F56" s="822" t="s">
        <v>831</v>
      </c>
      <c r="G56" s="822" t="s">
        <v>963</v>
      </c>
      <c r="H56" s="822" t="s">
        <v>329</v>
      </c>
      <c r="I56" s="822" t="s">
        <v>964</v>
      </c>
      <c r="J56" s="822" t="s">
        <v>965</v>
      </c>
      <c r="K56" s="822" t="s">
        <v>966</v>
      </c>
      <c r="L56" s="825">
        <v>0</v>
      </c>
      <c r="M56" s="825">
        <v>0</v>
      </c>
      <c r="N56" s="822">
        <v>1</v>
      </c>
      <c r="O56" s="826">
        <v>1</v>
      </c>
      <c r="P56" s="825"/>
      <c r="Q56" s="827"/>
      <c r="R56" s="822"/>
      <c r="S56" s="827">
        <v>0</v>
      </c>
      <c r="T56" s="826"/>
      <c r="U56" s="828">
        <v>0</v>
      </c>
    </row>
    <row r="57" spans="1:21" ht="14.45" customHeight="1" x14ac:dyDescent="0.2">
      <c r="A57" s="821">
        <v>22</v>
      </c>
      <c r="B57" s="822" t="s">
        <v>830</v>
      </c>
      <c r="C57" s="822" t="s">
        <v>834</v>
      </c>
      <c r="D57" s="823" t="s">
        <v>1308</v>
      </c>
      <c r="E57" s="824" t="s">
        <v>842</v>
      </c>
      <c r="F57" s="822" t="s">
        <v>831</v>
      </c>
      <c r="G57" s="822" t="s">
        <v>967</v>
      </c>
      <c r="H57" s="822" t="s">
        <v>329</v>
      </c>
      <c r="I57" s="822" t="s">
        <v>968</v>
      </c>
      <c r="J57" s="822" t="s">
        <v>969</v>
      </c>
      <c r="K57" s="822" t="s">
        <v>970</v>
      </c>
      <c r="L57" s="825">
        <v>23.51</v>
      </c>
      <c r="M57" s="825">
        <v>235.10000000000002</v>
      </c>
      <c r="N57" s="822">
        <v>10</v>
      </c>
      <c r="O57" s="826">
        <v>5</v>
      </c>
      <c r="P57" s="825">
        <v>188.08</v>
      </c>
      <c r="Q57" s="827">
        <v>0.79999999999999993</v>
      </c>
      <c r="R57" s="822">
        <v>8</v>
      </c>
      <c r="S57" s="827">
        <v>0.8</v>
      </c>
      <c r="T57" s="826">
        <v>4</v>
      </c>
      <c r="U57" s="828">
        <v>0.8</v>
      </c>
    </row>
    <row r="58" spans="1:21" ht="14.45" customHeight="1" x14ac:dyDescent="0.2">
      <c r="A58" s="821">
        <v>22</v>
      </c>
      <c r="B58" s="822" t="s">
        <v>830</v>
      </c>
      <c r="C58" s="822" t="s">
        <v>834</v>
      </c>
      <c r="D58" s="823" t="s">
        <v>1308</v>
      </c>
      <c r="E58" s="824" t="s">
        <v>842</v>
      </c>
      <c r="F58" s="822" t="s">
        <v>831</v>
      </c>
      <c r="G58" s="822" t="s">
        <v>967</v>
      </c>
      <c r="H58" s="822" t="s">
        <v>329</v>
      </c>
      <c r="I58" s="822" t="s">
        <v>971</v>
      </c>
      <c r="J58" s="822" t="s">
        <v>969</v>
      </c>
      <c r="K58" s="822" t="s">
        <v>970</v>
      </c>
      <c r="L58" s="825">
        <v>23.51</v>
      </c>
      <c r="M58" s="825">
        <v>47.02</v>
      </c>
      <c r="N58" s="822">
        <v>2</v>
      </c>
      <c r="O58" s="826">
        <v>1</v>
      </c>
      <c r="P58" s="825">
        <v>47.02</v>
      </c>
      <c r="Q58" s="827">
        <v>1</v>
      </c>
      <c r="R58" s="822">
        <v>2</v>
      </c>
      <c r="S58" s="827">
        <v>1</v>
      </c>
      <c r="T58" s="826">
        <v>1</v>
      </c>
      <c r="U58" s="828">
        <v>1</v>
      </c>
    </row>
    <row r="59" spans="1:21" ht="14.45" customHeight="1" x14ac:dyDescent="0.2">
      <c r="A59" s="821">
        <v>22</v>
      </c>
      <c r="B59" s="822" t="s">
        <v>830</v>
      </c>
      <c r="C59" s="822" t="s">
        <v>834</v>
      </c>
      <c r="D59" s="823" t="s">
        <v>1308</v>
      </c>
      <c r="E59" s="824" t="s">
        <v>842</v>
      </c>
      <c r="F59" s="822" t="s">
        <v>831</v>
      </c>
      <c r="G59" s="822" t="s">
        <v>854</v>
      </c>
      <c r="H59" s="822" t="s">
        <v>329</v>
      </c>
      <c r="I59" s="822" t="s">
        <v>972</v>
      </c>
      <c r="J59" s="822" t="s">
        <v>973</v>
      </c>
      <c r="K59" s="822" t="s">
        <v>974</v>
      </c>
      <c r="L59" s="825">
        <v>234.94</v>
      </c>
      <c r="M59" s="825">
        <v>234.94</v>
      </c>
      <c r="N59" s="822">
        <v>1</v>
      </c>
      <c r="O59" s="826">
        <v>1</v>
      </c>
      <c r="P59" s="825">
        <v>234.94</v>
      </c>
      <c r="Q59" s="827">
        <v>1</v>
      </c>
      <c r="R59" s="822">
        <v>1</v>
      </c>
      <c r="S59" s="827">
        <v>1</v>
      </c>
      <c r="T59" s="826">
        <v>1</v>
      </c>
      <c r="U59" s="828">
        <v>1</v>
      </c>
    </row>
    <row r="60" spans="1:21" ht="14.45" customHeight="1" x14ac:dyDescent="0.2">
      <c r="A60" s="821">
        <v>22</v>
      </c>
      <c r="B60" s="822" t="s">
        <v>830</v>
      </c>
      <c r="C60" s="822" t="s">
        <v>834</v>
      </c>
      <c r="D60" s="823" t="s">
        <v>1308</v>
      </c>
      <c r="E60" s="824" t="s">
        <v>842</v>
      </c>
      <c r="F60" s="822" t="s">
        <v>831</v>
      </c>
      <c r="G60" s="822" t="s">
        <v>975</v>
      </c>
      <c r="H60" s="822" t="s">
        <v>329</v>
      </c>
      <c r="I60" s="822" t="s">
        <v>976</v>
      </c>
      <c r="J60" s="822" t="s">
        <v>977</v>
      </c>
      <c r="K60" s="822" t="s">
        <v>978</v>
      </c>
      <c r="L60" s="825">
        <v>0</v>
      </c>
      <c r="M60" s="825">
        <v>0</v>
      </c>
      <c r="N60" s="822">
        <v>1</v>
      </c>
      <c r="O60" s="826">
        <v>1</v>
      </c>
      <c r="P60" s="825">
        <v>0</v>
      </c>
      <c r="Q60" s="827"/>
      <c r="R60" s="822">
        <v>1</v>
      </c>
      <c r="S60" s="827">
        <v>1</v>
      </c>
      <c r="T60" s="826">
        <v>1</v>
      </c>
      <c r="U60" s="828">
        <v>1</v>
      </c>
    </row>
    <row r="61" spans="1:21" ht="14.45" customHeight="1" x14ac:dyDescent="0.2">
      <c r="A61" s="821">
        <v>22</v>
      </c>
      <c r="B61" s="822" t="s">
        <v>830</v>
      </c>
      <c r="C61" s="822" t="s">
        <v>834</v>
      </c>
      <c r="D61" s="823" t="s">
        <v>1308</v>
      </c>
      <c r="E61" s="824" t="s">
        <v>842</v>
      </c>
      <c r="F61" s="822" t="s">
        <v>831</v>
      </c>
      <c r="G61" s="822" t="s">
        <v>979</v>
      </c>
      <c r="H61" s="822" t="s">
        <v>329</v>
      </c>
      <c r="I61" s="822" t="s">
        <v>980</v>
      </c>
      <c r="J61" s="822" t="s">
        <v>981</v>
      </c>
      <c r="K61" s="822" t="s">
        <v>982</v>
      </c>
      <c r="L61" s="825">
        <v>419.2</v>
      </c>
      <c r="M61" s="825">
        <v>419.2</v>
      </c>
      <c r="N61" s="822">
        <v>1</v>
      </c>
      <c r="O61" s="826">
        <v>0.5</v>
      </c>
      <c r="P61" s="825">
        <v>419.2</v>
      </c>
      <c r="Q61" s="827">
        <v>1</v>
      </c>
      <c r="R61" s="822">
        <v>1</v>
      </c>
      <c r="S61" s="827">
        <v>1</v>
      </c>
      <c r="T61" s="826">
        <v>0.5</v>
      </c>
      <c r="U61" s="828">
        <v>1</v>
      </c>
    </row>
    <row r="62" spans="1:21" ht="14.45" customHeight="1" x14ac:dyDescent="0.2">
      <c r="A62" s="821">
        <v>22</v>
      </c>
      <c r="B62" s="822" t="s">
        <v>830</v>
      </c>
      <c r="C62" s="822" t="s">
        <v>834</v>
      </c>
      <c r="D62" s="823" t="s">
        <v>1308</v>
      </c>
      <c r="E62" s="824" t="s">
        <v>842</v>
      </c>
      <c r="F62" s="822" t="s">
        <v>831</v>
      </c>
      <c r="G62" s="822" t="s">
        <v>979</v>
      </c>
      <c r="H62" s="822" t="s">
        <v>329</v>
      </c>
      <c r="I62" s="822" t="s">
        <v>983</v>
      </c>
      <c r="J62" s="822" t="s">
        <v>981</v>
      </c>
      <c r="K62" s="822" t="s">
        <v>984</v>
      </c>
      <c r="L62" s="825">
        <v>139.72999999999999</v>
      </c>
      <c r="M62" s="825">
        <v>279.45999999999998</v>
      </c>
      <c r="N62" s="822">
        <v>2</v>
      </c>
      <c r="O62" s="826">
        <v>1</v>
      </c>
      <c r="P62" s="825">
        <v>279.45999999999998</v>
      </c>
      <c r="Q62" s="827">
        <v>1</v>
      </c>
      <c r="R62" s="822">
        <v>2</v>
      </c>
      <c r="S62" s="827">
        <v>1</v>
      </c>
      <c r="T62" s="826">
        <v>1</v>
      </c>
      <c r="U62" s="828">
        <v>1</v>
      </c>
    </row>
    <row r="63" spans="1:21" ht="14.45" customHeight="1" x14ac:dyDescent="0.2">
      <c r="A63" s="821">
        <v>22</v>
      </c>
      <c r="B63" s="822" t="s">
        <v>830</v>
      </c>
      <c r="C63" s="822" t="s">
        <v>834</v>
      </c>
      <c r="D63" s="823" t="s">
        <v>1308</v>
      </c>
      <c r="E63" s="824" t="s">
        <v>842</v>
      </c>
      <c r="F63" s="822" t="s">
        <v>831</v>
      </c>
      <c r="G63" s="822" t="s">
        <v>985</v>
      </c>
      <c r="H63" s="822" t="s">
        <v>329</v>
      </c>
      <c r="I63" s="822" t="s">
        <v>986</v>
      </c>
      <c r="J63" s="822" t="s">
        <v>987</v>
      </c>
      <c r="K63" s="822" t="s">
        <v>988</v>
      </c>
      <c r="L63" s="825">
        <v>760.22</v>
      </c>
      <c r="M63" s="825">
        <v>760.22</v>
      </c>
      <c r="N63" s="822">
        <v>1</v>
      </c>
      <c r="O63" s="826">
        <v>1</v>
      </c>
      <c r="P63" s="825"/>
      <c r="Q63" s="827">
        <v>0</v>
      </c>
      <c r="R63" s="822"/>
      <c r="S63" s="827">
        <v>0</v>
      </c>
      <c r="T63" s="826"/>
      <c r="U63" s="828">
        <v>0</v>
      </c>
    </row>
    <row r="64" spans="1:21" ht="14.45" customHeight="1" x14ac:dyDescent="0.2">
      <c r="A64" s="821">
        <v>22</v>
      </c>
      <c r="B64" s="822" t="s">
        <v>830</v>
      </c>
      <c r="C64" s="822" t="s">
        <v>834</v>
      </c>
      <c r="D64" s="823" t="s">
        <v>1308</v>
      </c>
      <c r="E64" s="824" t="s">
        <v>842</v>
      </c>
      <c r="F64" s="822" t="s">
        <v>831</v>
      </c>
      <c r="G64" s="822" t="s">
        <v>989</v>
      </c>
      <c r="H64" s="822" t="s">
        <v>329</v>
      </c>
      <c r="I64" s="822" t="s">
        <v>990</v>
      </c>
      <c r="J64" s="822" t="s">
        <v>991</v>
      </c>
      <c r="K64" s="822" t="s">
        <v>992</v>
      </c>
      <c r="L64" s="825">
        <v>38.56</v>
      </c>
      <c r="M64" s="825">
        <v>115.68</v>
      </c>
      <c r="N64" s="822">
        <v>3</v>
      </c>
      <c r="O64" s="826">
        <v>1</v>
      </c>
      <c r="P64" s="825"/>
      <c r="Q64" s="827">
        <v>0</v>
      </c>
      <c r="R64" s="822"/>
      <c r="S64" s="827">
        <v>0</v>
      </c>
      <c r="T64" s="826"/>
      <c r="U64" s="828">
        <v>0</v>
      </c>
    </row>
    <row r="65" spans="1:21" ht="14.45" customHeight="1" x14ac:dyDescent="0.2">
      <c r="A65" s="821">
        <v>22</v>
      </c>
      <c r="B65" s="822" t="s">
        <v>830</v>
      </c>
      <c r="C65" s="822" t="s">
        <v>834</v>
      </c>
      <c r="D65" s="823" t="s">
        <v>1308</v>
      </c>
      <c r="E65" s="824" t="s">
        <v>842</v>
      </c>
      <c r="F65" s="822" t="s">
        <v>831</v>
      </c>
      <c r="G65" s="822" t="s">
        <v>993</v>
      </c>
      <c r="H65" s="822" t="s">
        <v>329</v>
      </c>
      <c r="I65" s="822" t="s">
        <v>994</v>
      </c>
      <c r="J65" s="822" t="s">
        <v>995</v>
      </c>
      <c r="K65" s="822" t="s">
        <v>996</v>
      </c>
      <c r="L65" s="825">
        <v>0</v>
      </c>
      <c r="M65" s="825">
        <v>0</v>
      </c>
      <c r="N65" s="822">
        <v>1</v>
      </c>
      <c r="O65" s="826">
        <v>1</v>
      </c>
      <c r="P65" s="825"/>
      <c r="Q65" s="827"/>
      <c r="R65" s="822"/>
      <c r="S65" s="827">
        <v>0</v>
      </c>
      <c r="T65" s="826"/>
      <c r="U65" s="828">
        <v>0</v>
      </c>
    </row>
    <row r="66" spans="1:21" ht="14.45" customHeight="1" x14ac:dyDescent="0.2">
      <c r="A66" s="821">
        <v>22</v>
      </c>
      <c r="B66" s="822" t="s">
        <v>830</v>
      </c>
      <c r="C66" s="822" t="s">
        <v>834</v>
      </c>
      <c r="D66" s="823" t="s">
        <v>1308</v>
      </c>
      <c r="E66" s="824" t="s">
        <v>842</v>
      </c>
      <c r="F66" s="822" t="s">
        <v>831</v>
      </c>
      <c r="G66" s="822" t="s">
        <v>997</v>
      </c>
      <c r="H66" s="822" t="s">
        <v>329</v>
      </c>
      <c r="I66" s="822" t="s">
        <v>998</v>
      </c>
      <c r="J66" s="822" t="s">
        <v>999</v>
      </c>
      <c r="K66" s="822" t="s">
        <v>1000</v>
      </c>
      <c r="L66" s="825">
        <v>193.59</v>
      </c>
      <c r="M66" s="825">
        <v>387.18</v>
      </c>
      <c r="N66" s="822">
        <v>2</v>
      </c>
      <c r="O66" s="826">
        <v>2</v>
      </c>
      <c r="P66" s="825">
        <v>193.59</v>
      </c>
      <c r="Q66" s="827">
        <v>0.5</v>
      </c>
      <c r="R66" s="822">
        <v>1</v>
      </c>
      <c r="S66" s="827">
        <v>0.5</v>
      </c>
      <c r="T66" s="826">
        <v>1</v>
      </c>
      <c r="U66" s="828">
        <v>0.5</v>
      </c>
    </row>
    <row r="67" spans="1:21" ht="14.45" customHeight="1" x14ac:dyDescent="0.2">
      <c r="A67" s="821">
        <v>22</v>
      </c>
      <c r="B67" s="822" t="s">
        <v>830</v>
      </c>
      <c r="C67" s="822" t="s">
        <v>834</v>
      </c>
      <c r="D67" s="823" t="s">
        <v>1308</v>
      </c>
      <c r="E67" s="824" t="s">
        <v>842</v>
      </c>
      <c r="F67" s="822" t="s">
        <v>831</v>
      </c>
      <c r="G67" s="822" t="s">
        <v>997</v>
      </c>
      <c r="H67" s="822" t="s">
        <v>329</v>
      </c>
      <c r="I67" s="822" t="s">
        <v>1001</v>
      </c>
      <c r="J67" s="822" t="s">
        <v>1002</v>
      </c>
      <c r="K67" s="822" t="s">
        <v>1003</v>
      </c>
      <c r="L67" s="825">
        <v>59.88</v>
      </c>
      <c r="M67" s="825">
        <v>239.52</v>
      </c>
      <c r="N67" s="822">
        <v>4</v>
      </c>
      <c r="O67" s="826">
        <v>2</v>
      </c>
      <c r="P67" s="825">
        <v>119.76</v>
      </c>
      <c r="Q67" s="827">
        <v>0.5</v>
      </c>
      <c r="R67" s="822">
        <v>2</v>
      </c>
      <c r="S67" s="827">
        <v>0.5</v>
      </c>
      <c r="T67" s="826">
        <v>1</v>
      </c>
      <c r="U67" s="828">
        <v>0.5</v>
      </c>
    </row>
    <row r="68" spans="1:21" ht="14.45" customHeight="1" x14ac:dyDescent="0.2">
      <c r="A68" s="821">
        <v>22</v>
      </c>
      <c r="B68" s="822" t="s">
        <v>830</v>
      </c>
      <c r="C68" s="822" t="s">
        <v>834</v>
      </c>
      <c r="D68" s="823" t="s">
        <v>1308</v>
      </c>
      <c r="E68" s="824" t="s">
        <v>842</v>
      </c>
      <c r="F68" s="822" t="s">
        <v>831</v>
      </c>
      <c r="G68" s="822" t="s">
        <v>1004</v>
      </c>
      <c r="H68" s="822" t="s">
        <v>329</v>
      </c>
      <c r="I68" s="822" t="s">
        <v>1005</v>
      </c>
      <c r="J68" s="822" t="s">
        <v>1006</v>
      </c>
      <c r="K68" s="822" t="s">
        <v>1007</v>
      </c>
      <c r="L68" s="825">
        <v>264</v>
      </c>
      <c r="M68" s="825">
        <v>264</v>
      </c>
      <c r="N68" s="822">
        <v>1</v>
      </c>
      <c r="O68" s="826">
        <v>1</v>
      </c>
      <c r="P68" s="825">
        <v>264</v>
      </c>
      <c r="Q68" s="827">
        <v>1</v>
      </c>
      <c r="R68" s="822">
        <v>1</v>
      </c>
      <c r="S68" s="827">
        <v>1</v>
      </c>
      <c r="T68" s="826">
        <v>1</v>
      </c>
      <c r="U68" s="828">
        <v>1</v>
      </c>
    </row>
    <row r="69" spans="1:21" ht="14.45" customHeight="1" x14ac:dyDescent="0.2">
      <c r="A69" s="821">
        <v>22</v>
      </c>
      <c r="B69" s="822" t="s">
        <v>830</v>
      </c>
      <c r="C69" s="822" t="s">
        <v>834</v>
      </c>
      <c r="D69" s="823" t="s">
        <v>1308</v>
      </c>
      <c r="E69" s="824" t="s">
        <v>842</v>
      </c>
      <c r="F69" s="822" t="s">
        <v>831</v>
      </c>
      <c r="G69" s="822" t="s">
        <v>1008</v>
      </c>
      <c r="H69" s="822" t="s">
        <v>329</v>
      </c>
      <c r="I69" s="822" t="s">
        <v>1009</v>
      </c>
      <c r="J69" s="822" t="s">
        <v>1010</v>
      </c>
      <c r="K69" s="822" t="s">
        <v>1011</v>
      </c>
      <c r="L69" s="825">
        <v>83.38</v>
      </c>
      <c r="M69" s="825">
        <v>416.9</v>
      </c>
      <c r="N69" s="822">
        <v>5</v>
      </c>
      <c r="O69" s="826">
        <v>1.5</v>
      </c>
      <c r="P69" s="825">
        <v>416.9</v>
      </c>
      <c r="Q69" s="827">
        <v>1</v>
      </c>
      <c r="R69" s="822">
        <v>5</v>
      </c>
      <c r="S69" s="827">
        <v>1</v>
      </c>
      <c r="T69" s="826">
        <v>1.5</v>
      </c>
      <c r="U69" s="828">
        <v>1</v>
      </c>
    </row>
    <row r="70" spans="1:21" ht="14.45" customHeight="1" x14ac:dyDescent="0.2">
      <c r="A70" s="821">
        <v>22</v>
      </c>
      <c r="B70" s="822" t="s">
        <v>830</v>
      </c>
      <c r="C70" s="822" t="s">
        <v>834</v>
      </c>
      <c r="D70" s="823" t="s">
        <v>1308</v>
      </c>
      <c r="E70" s="824" t="s">
        <v>842</v>
      </c>
      <c r="F70" s="822" t="s">
        <v>831</v>
      </c>
      <c r="G70" s="822" t="s">
        <v>1012</v>
      </c>
      <c r="H70" s="822" t="s">
        <v>329</v>
      </c>
      <c r="I70" s="822" t="s">
        <v>1013</v>
      </c>
      <c r="J70" s="822" t="s">
        <v>1014</v>
      </c>
      <c r="K70" s="822" t="s">
        <v>1015</v>
      </c>
      <c r="L70" s="825">
        <v>374.79</v>
      </c>
      <c r="M70" s="825">
        <v>1124.3700000000001</v>
      </c>
      <c r="N70" s="822">
        <v>3</v>
      </c>
      <c r="O70" s="826">
        <v>1</v>
      </c>
      <c r="P70" s="825">
        <v>1124.3700000000001</v>
      </c>
      <c r="Q70" s="827">
        <v>1</v>
      </c>
      <c r="R70" s="822">
        <v>3</v>
      </c>
      <c r="S70" s="827">
        <v>1</v>
      </c>
      <c r="T70" s="826">
        <v>1</v>
      </c>
      <c r="U70" s="828">
        <v>1</v>
      </c>
    </row>
    <row r="71" spans="1:21" ht="14.45" customHeight="1" x14ac:dyDescent="0.2">
      <c r="A71" s="821">
        <v>22</v>
      </c>
      <c r="B71" s="822" t="s">
        <v>830</v>
      </c>
      <c r="C71" s="822" t="s">
        <v>834</v>
      </c>
      <c r="D71" s="823" t="s">
        <v>1308</v>
      </c>
      <c r="E71" s="824" t="s">
        <v>843</v>
      </c>
      <c r="F71" s="822" t="s">
        <v>831</v>
      </c>
      <c r="G71" s="822" t="s">
        <v>1016</v>
      </c>
      <c r="H71" s="822" t="s">
        <v>329</v>
      </c>
      <c r="I71" s="822" t="s">
        <v>1017</v>
      </c>
      <c r="J71" s="822" t="s">
        <v>1018</v>
      </c>
      <c r="K71" s="822" t="s">
        <v>1019</v>
      </c>
      <c r="L71" s="825">
        <v>35.11</v>
      </c>
      <c r="M71" s="825">
        <v>315.99</v>
      </c>
      <c r="N71" s="822">
        <v>9</v>
      </c>
      <c r="O71" s="826">
        <v>2.5</v>
      </c>
      <c r="P71" s="825">
        <v>210.66</v>
      </c>
      <c r="Q71" s="827">
        <v>0.66666666666666663</v>
      </c>
      <c r="R71" s="822">
        <v>6</v>
      </c>
      <c r="S71" s="827">
        <v>0.66666666666666663</v>
      </c>
      <c r="T71" s="826">
        <v>1.5</v>
      </c>
      <c r="U71" s="828">
        <v>0.6</v>
      </c>
    </row>
    <row r="72" spans="1:21" ht="14.45" customHeight="1" x14ac:dyDescent="0.2">
      <c r="A72" s="821">
        <v>22</v>
      </c>
      <c r="B72" s="822" t="s">
        <v>830</v>
      </c>
      <c r="C72" s="822" t="s">
        <v>834</v>
      </c>
      <c r="D72" s="823" t="s">
        <v>1308</v>
      </c>
      <c r="E72" s="824" t="s">
        <v>843</v>
      </c>
      <c r="F72" s="822" t="s">
        <v>831</v>
      </c>
      <c r="G72" s="822" t="s">
        <v>851</v>
      </c>
      <c r="H72" s="822" t="s">
        <v>329</v>
      </c>
      <c r="I72" s="822" t="s">
        <v>1020</v>
      </c>
      <c r="J72" s="822" t="s">
        <v>955</v>
      </c>
      <c r="K72" s="822" t="s">
        <v>1021</v>
      </c>
      <c r="L72" s="825">
        <v>0</v>
      </c>
      <c r="M72" s="825">
        <v>0</v>
      </c>
      <c r="N72" s="822">
        <v>1</v>
      </c>
      <c r="O72" s="826">
        <v>1</v>
      </c>
      <c r="P72" s="825">
        <v>0</v>
      </c>
      <c r="Q72" s="827"/>
      <c r="R72" s="822">
        <v>1</v>
      </c>
      <c r="S72" s="827">
        <v>1</v>
      </c>
      <c r="T72" s="826">
        <v>1</v>
      </c>
      <c r="U72" s="828">
        <v>1</v>
      </c>
    </row>
    <row r="73" spans="1:21" ht="14.45" customHeight="1" x14ac:dyDescent="0.2">
      <c r="A73" s="821">
        <v>22</v>
      </c>
      <c r="B73" s="822" t="s">
        <v>830</v>
      </c>
      <c r="C73" s="822" t="s">
        <v>834</v>
      </c>
      <c r="D73" s="823" t="s">
        <v>1308</v>
      </c>
      <c r="E73" s="824" t="s">
        <v>843</v>
      </c>
      <c r="F73" s="822" t="s">
        <v>831</v>
      </c>
      <c r="G73" s="822" t="s">
        <v>851</v>
      </c>
      <c r="H73" s="822" t="s">
        <v>329</v>
      </c>
      <c r="I73" s="822" t="s">
        <v>1022</v>
      </c>
      <c r="J73" s="822" t="s">
        <v>1023</v>
      </c>
      <c r="K73" s="822" t="s">
        <v>1024</v>
      </c>
      <c r="L73" s="825">
        <v>117.03</v>
      </c>
      <c r="M73" s="825">
        <v>117.03</v>
      </c>
      <c r="N73" s="822">
        <v>1</v>
      </c>
      <c r="O73" s="826">
        <v>0.5</v>
      </c>
      <c r="P73" s="825">
        <v>117.03</v>
      </c>
      <c r="Q73" s="827">
        <v>1</v>
      </c>
      <c r="R73" s="822">
        <v>1</v>
      </c>
      <c r="S73" s="827">
        <v>1</v>
      </c>
      <c r="T73" s="826">
        <v>0.5</v>
      </c>
      <c r="U73" s="828">
        <v>1</v>
      </c>
    </row>
    <row r="74" spans="1:21" ht="14.45" customHeight="1" x14ac:dyDescent="0.2">
      <c r="A74" s="821">
        <v>22</v>
      </c>
      <c r="B74" s="822" t="s">
        <v>830</v>
      </c>
      <c r="C74" s="822" t="s">
        <v>834</v>
      </c>
      <c r="D74" s="823" t="s">
        <v>1308</v>
      </c>
      <c r="E74" s="824" t="s">
        <v>843</v>
      </c>
      <c r="F74" s="822" t="s">
        <v>831</v>
      </c>
      <c r="G74" s="822" t="s">
        <v>854</v>
      </c>
      <c r="H74" s="822" t="s">
        <v>329</v>
      </c>
      <c r="I74" s="822" t="s">
        <v>1025</v>
      </c>
      <c r="J74" s="822" t="s">
        <v>1026</v>
      </c>
      <c r="K74" s="822" t="s">
        <v>1027</v>
      </c>
      <c r="L74" s="825">
        <v>58.74</v>
      </c>
      <c r="M74" s="825">
        <v>58.74</v>
      </c>
      <c r="N74" s="822">
        <v>1</v>
      </c>
      <c r="O74" s="826">
        <v>1</v>
      </c>
      <c r="P74" s="825"/>
      <c r="Q74" s="827">
        <v>0</v>
      </c>
      <c r="R74" s="822"/>
      <c r="S74" s="827">
        <v>0</v>
      </c>
      <c r="T74" s="826"/>
      <c r="U74" s="828">
        <v>0</v>
      </c>
    </row>
    <row r="75" spans="1:21" ht="14.45" customHeight="1" x14ac:dyDescent="0.2">
      <c r="A75" s="821">
        <v>22</v>
      </c>
      <c r="B75" s="822" t="s">
        <v>830</v>
      </c>
      <c r="C75" s="822" t="s">
        <v>834</v>
      </c>
      <c r="D75" s="823" t="s">
        <v>1308</v>
      </c>
      <c r="E75" s="824" t="s">
        <v>843</v>
      </c>
      <c r="F75" s="822" t="s">
        <v>831</v>
      </c>
      <c r="G75" s="822" t="s">
        <v>1028</v>
      </c>
      <c r="H75" s="822" t="s">
        <v>329</v>
      </c>
      <c r="I75" s="822" t="s">
        <v>1029</v>
      </c>
      <c r="J75" s="822" t="s">
        <v>1030</v>
      </c>
      <c r="K75" s="822" t="s">
        <v>1031</v>
      </c>
      <c r="L75" s="825">
        <v>94.7</v>
      </c>
      <c r="M75" s="825">
        <v>94.7</v>
      </c>
      <c r="N75" s="822">
        <v>1</v>
      </c>
      <c r="O75" s="826">
        <v>0.5</v>
      </c>
      <c r="P75" s="825"/>
      <c r="Q75" s="827">
        <v>0</v>
      </c>
      <c r="R75" s="822"/>
      <c r="S75" s="827">
        <v>0</v>
      </c>
      <c r="T75" s="826"/>
      <c r="U75" s="828">
        <v>0</v>
      </c>
    </row>
    <row r="76" spans="1:21" ht="14.45" customHeight="1" x14ac:dyDescent="0.2">
      <c r="A76" s="821">
        <v>22</v>
      </c>
      <c r="B76" s="822" t="s">
        <v>830</v>
      </c>
      <c r="C76" s="822" t="s">
        <v>834</v>
      </c>
      <c r="D76" s="823" t="s">
        <v>1308</v>
      </c>
      <c r="E76" s="824" t="s">
        <v>843</v>
      </c>
      <c r="F76" s="822" t="s">
        <v>831</v>
      </c>
      <c r="G76" s="822" t="s">
        <v>1032</v>
      </c>
      <c r="H76" s="822" t="s">
        <v>587</v>
      </c>
      <c r="I76" s="822" t="s">
        <v>1033</v>
      </c>
      <c r="J76" s="822" t="s">
        <v>1034</v>
      </c>
      <c r="K76" s="822" t="s">
        <v>1035</v>
      </c>
      <c r="L76" s="825">
        <v>141.25</v>
      </c>
      <c r="M76" s="825">
        <v>141.25</v>
      </c>
      <c r="N76" s="822">
        <v>1</v>
      </c>
      <c r="O76" s="826">
        <v>1</v>
      </c>
      <c r="P76" s="825">
        <v>141.25</v>
      </c>
      <c r="Q76" s="827">
        <v>1</v>
      </c>
      <c r="R76" s="822">
        <v>1</v>
      </c>
      <c r="S76" s="827">
        <v>1</v>
      </c>
      <c r="T76" s="826">
        <v>1</v>
      </c>
      <c r="U76" s="828">
        <v>1</v>
      </c>
    </row>
    <row r="77" spans="1:21" ht="14.45" customHeight="1" x14ac:dyDescent="0.2">
      <c r="A77" s="821">
        <v>22</v>
      </c>
      <c r="B77" s="822" t="s">
        <v>830</v>
      </c>
      <c r="C77" s="822" t="s">
        <v>834</v>
      </c>
      <c r="D77" s="823" t="s">
        <v>1308</v>
      </c>
      <c r="E77" s="824" t="s">
        <v>843</v>
      </c>
      <c r="F77" s="822" t="s">
        <v>831</v>
      </c>
      <c r="G77" s="822" t="s">
        <v>1036</v>
      </c>
      <c r="H77" s="822" t="s">
        <v>329</v>
      </c>
      <c r="I77" s="822" t="s">
        <v>1037</v>
      </c>
      <c r="J77" s="822" t="s">
        <v>1038</v>
      </c>
      <c r="K77" s="822" t="s">
        <v>1039</v>
      </c>
      <c r="L77" s="825">
        <v>106.09</v>
      </c>
      <c r="M77" s="825">
        <v>636.54</v>
      </c>
      <c r="N77" s="822">
        <v>6</v>
      </c>
      <c r="O77" s="826">
        <v>1.5</v>
      </c>
      <c r="P77" s="825">
        <v>636.54</v>
      </c>
      <c r="Q77" s="827">
        <v>1</v>
      </c>
      <c r="R77" s="822">
        <v>6</v>
      </c>
      <c r="S77" s="827">
        <v>1</v>
      </c>
      <c r="T77" s="826">
        <v>1.5</v>
      </c>
      <c r="U77" s="828">
        <v>1</v>
      </c>
    </row>
    <row r="78" spans="1:21" ht="14.45" customHeight="1" x14ac:dyDescent="0.2">
      <c r="A78" s="821">
        <v>22</v>
      </c>
      <c r="B78" s="822" t="s">
        <v>830</v>
      </c>
      <c r="C78" s="822" t="s">
        <v>834</v>
      </c>
      <c r="D78" s="823" t="s">
        <v>1308</v>
      </c>
      <c r="E78" s="824" t="s">
        <v>843</v>
      </c>
      <c r="F78" s="822" t="s">
        <v>831</v>
      </c>
      <c r="G78" s="822" t="s">
        <v>902</v>
      </c>
      <c r="H78" s="822" t="s">
        <v>587</v>
      </c>
      <c r="I78" s="822" t="s">
        <v>1040</v>
      </c>
      <c r="J78" s="822" t="s">
        <v>1041</v>
      </c>
      <c r="K78" s="822" t="s">
        <v>1042</v>
      </c>
      <c r="L78" s="825">
        <v>206.78</v>
      </c>
      <c r="M78" s="825">
        <v>206.78</v>
      </c>
      <c r="N78" s="822">
        <v>1</v>
      </c>
      <c r="O78" s="826">
        <v>0.5</v>
      </c>
      <c r="P78" s="825">
        <v>206.78</v>
      </c>
      <c r="Q78" s="827">
        <v>1</v>
      </c>
      <c r="R78" s="822">
        <v>1</v>
      </c>
      <c r="S78" s="827">
        <v>1</v>
      </c>
      <c r="T78" s="826">
        <v>0.5</v>
      </c>
      <c r="U78" s="828">
        <v>1</v>
      </c>
    </row>
    <row r="79" spans="1:21" ht="14.45" customHeight="1" x14ac:dyDescent="0.2">
      <c r="A79" s="821">
        <v>22</v>
      </c>
      <c r="B79" s="822" t="s">
        <v>830</v>
      </c>
      <c r="C79" s="822" t="s">
        <v>834</v>
      </c>
      <c r="D79" s="823" t="s">
        <v>1308</v>
      </c>
      <c r="E79" s="824" t="s">
        <v>843</v>
      </c>
      <c r="F79" s="822" t="s">
        <v>831</v>
      </c>
      <c r="G79" s="822" t="s">
        <v>906</v>
      </c>
      <c r="H79" s="822" t="s">
        <v>329</v>
      </c>
      <c r="I79" s="822" t="s">
        <v>907</v>
      </c>
      <c r="J79" s="822" t="s">
        <v>908</v>
      </c>
      <c r="K79" s="822" t="s">
        <v>909</v>
      </c>
      <c r="L79" s="825">
        <v>218.62</v>
      </c>
      <c r="M79" s="825">
        <v>218.62</v>
      </c>
      <c r="N79" s="822">
        <v>1</v>
      </c>
      <c r="O79" s="826">
        <v>0.5</v>
      </c>
      <c r="P79" s="825">
        <v>218.62</v>
      </c>
      <c r="Q79" s="827">
        <v>1</v>
      </c>
      <c r="R79" s="822">
        <v>1</v>
      </c>
      <c r="S79" s="827">
        <v>1</v>
      </c>
      <c r="T79" s="826">
        <v>0.5</v>
      </c>
      <c r="U79" s="828">
        <v>1</v>
      </c>
    </row>
    <row r="80" spans="1:21" ht="14.45" customHeight="1" x14ac:dyDescent="0.2">
      <c r="A80" s="821">
        <v>22</v>
      </c>
      <c r="B80" s="822" t="s">
        <v>830</v>
      </c>
      <c r="C80" s="822" t="s">
        <v>834</v>
      </c>
      <c r="D80" s="823" t="s">
        <v>1308</v>
      </c>
      <c r="E80" s="824" t="s">
        <v>843</v>
      </c>
      <c r="F80" s="822" t="s">
        <v>831</v>
      </c>
      <c r="G80" s="822" t="s">
        <v>1043</v>
      </c>
      <c r="H80" s="822" t="s">
        <v>329</v>
      </c>
      <c r="I80" s="822" t="s">
        <v>1044</v>
      </c>
      <c r="J80" s="822" t="s">
        <v>1045</v>
      </c>
      <c r="K80" s="822" t="s">
        <v>1046</v>
      </c>
      <c r="L80" s="825">
        <v>279.52999999999997</v>
      </c>
      <c r="M80" s="825">
        <v>279.52999999999997</v>
      </c>
      <c r="N80" s="822">
        <v>1</v>
      </c>
      <c r="O80" s="826">
        <v>0.5</v>
      </c>
      <c r="P80" s="825"/>
      <c r="Q80" s="827">
        <v>0</v>
      </c>
      <c r="R80" s="822"/>
      <c r="S80" s="827">
        <v>0</v>
      </c>
      <c r="T80" s="826"/>
      <c r="U80" s="828">
        <v>0</v>
      </c>
    </row>
    <row r="81" spans="1:21" ht="14.45" customHeight="1" x14ac:dyDescent="0.2">
      <c r="A81" s="821">
        <v>22</v>
      </c>
      <c r="B81" s="822" t="s">
        <v>830</v>
      </c>
      <c r="C81" s="822" t="s">
        <v>834</v>
      </c>
      <c r="D81" s="823" t="s">
        <v>1308</v>
      </c>
      <c r="E81" s="824" t="s">
        <v>843</v>
      </c>
      <c r="F81" s="822" t="s">
        <v>831</v>
      </c>
      <c r="G81" s="822" t="s">
        <v>1047</v>
      </c>
      <c r="H81" s="822" t="s">
        <v>329</v>
      </c>
      <c r="I81" s="822" t="s">
        <v>1048</v>
      </c>
      <c r="J81" s="822" t="s">
        <v>1049</v>
      </c>
      <c r="K81" s="822" t="s">
        <v>1050</v>
      </c>
      <c r="L81" s="825">
        <v>258.41000000000003</v>
      </c>
      <c r="M81" s="825">
        <v>258.41000000000003</v>
      </c>
      <c r="N81" s="822">
        <v>1</v>
      </c>
      <c r="O81" s="826">
        <v>1</v>
      </c>
      <c r="P81" s="825"/>
      <c r="Q81" s="827">
        <v>0</v>
      </c>
      <c r="R81" s="822"/>
      <c r="S81" s="827">
        <v>0</v>
      </c>
      <c r="T81" s="826"/>
      <c r="U81" s="828">
        <v>0</v>
      </c>
    </row>
    <row r="82" spans="1:21" ht="14.45" customHeight="1" x14ac:dyDescent="0.2">
      <c r="A82" s="821">
        <v>22</v>
      </c>
      <c r="B82" s="822" t="s">
        <v>830</v>
      </c>
      <c r="C82" s="822" t="s">
        <v>834</v>
      </c>
      <c r="D82" s="823" t="s">
        <v>1308</v>
      </c>
      <c r="E82" s="824" t="s">
        <v>843</v>
      </c>
      <c r="F82" s="822" t="s">
        <v>831</v>
      </c>
      <c r="G82" s="822" t="s">
        <v>1051</v>
      </c>
      <c r="H82" s="822" t="s">
        <v>329</v>
      </c>
      <c r="I82" s="822" t="s">
        <v>1052</v>
      </c>
      <c r="J82" s="822" t="s">
        <v>1053</v>
      </c>
      <c r="K82" s="822" t="s">
        <v>1054</v>
      </c>
      <c r="L82" s="825">
        <v>330.58</v>
      </c>
      <c r="M82" s="825">
        <v>330.58</v>
      </c>
      <c r="N82" s="822">
        <v>1</v>
      </c>
      <c r="O82" s="826">
        <v>0.5</v>
      </c>
      <c r="P82" s="825"/>
      <c r="Q82" s="827">
        <v>0</v>
      </c>
      <c r="R82" s="822"/>
      <c r="S82" s="827">
        <v>0</v>
      </c>
      <c r="T82" s="826"/>
      <c r="U82" s="828">
        <v>0</v>
      </c>
    </row>
    <row r="83" spans="1:21" ht="14.45" customHeight="1" x14ac:dyDescent="0.2">
      <c r="A83" s="821">
        <v>22</v>
      </c>
      <c r="B83" s="822" t="s">
        <v>830</v>
      </c>
      <c r="C83" s="822" t="s">
        <v>834</v>
      </c>
      <c r="D83" s="823" t="s">
        <v>1308</v>
      </c>
      <c r="E83" s="824" t="s">
        <v>843</v>
      </c>
      <c r="F83" s="822" t="s">
        <v>831</v>
      </c>
      <c r="G83" s="822" t="s">
        <v>1055</v>
      </c>
      <c r="H83" s="822" t="s">
        <v>329</v>
      </c>
      <c r="I83" s="822" t="s">
        <v>1056</v>
      </c>
      <c r="J83" s="822" t="s">
        <v>1057</v>
      </c>
      <c r="K83" s="822" t="s">
        <v>1058</v>
      </c>
      <c r="L83" s="825">
        <v>68.819999999999993</v>
      </c>
      <c r="M83" s="825">
        <v>68.819999999999993</v>
      </c>
      <c r="N83" s="822">
        <v>1</v>
      </c>
      <c r="O83" s="826">
        <v>1</v>
      </c>
      <c r="P83" s="825">
        <v>68.819999999999993</v>
      </c>
      <c r="Q83" s="827">
        <v>1</v>
      </c>
      <c r="R83" s="822">
        <v>1</v>
      </c>
      <c r="S83" s="827">
        <v>1</v>
      </c>
      <c r="T83" s="826">
        <v>1</v>
      </c>
      <c r="U83" s="828">
        <v>1</v>
      </c>
    </row>
    <row r="84" spans="1:21" ht="14.45" customHeight="1" x14ac:dyDescent="0.2">
      <c r="A84" s="821">
        <v>22</v>
      </c>
      <c r="B84" s="822" t="s">
        <v>830</v>
      </c>
      <c r="C84" s="822" t="s">
        <v>834</v>
      </c>
      <c r="D84" s="823" t="s">
        <v>1308</v>
      </c>
      <c r="E84" s="824" t="s">
        <v>843</v>
      </c>
      <c r="F84" s="822" t="s">
        <v>831</v>
      </c>
      <c r="G84" s="822" t="s">
        <v>922</v>
      </c>
      <c r="H84" s="822" t="s">
        <v>587</v>
      </c>
      <c r="I84" s="822" t="s">
        <v>815</v>
      </c>
      <c r="J84" s="822" t="s">
        <v>636</v>
      </c>
      <c r="K84" s="822" t="s">
        <v>816</v>
      </c>
      <c r="L84" s="825">
        <v>0</v>
      </c>
      <c r="M84" s="825">
        <v>0</v>
      </c>
      <c r="N84" s="822">
        <v>2</v>
      </c>
      <c r="O84" s="826">
        <v>1</v>
      </c>
      <c r="P84" s="825"/>
      <c r="Q84" s="827"/>
      <c r="R84" s="822"/>
      <c r="S84" s="827">
        <v>0</v>
      </c>
      <c r="T84" s="826"/>
      <c r="U84" s="828">
        <v>0</v>
      </c>
    </row>
    <row r="85" spans="1:21" ht="14.45" customHeight="1" x14ac:dyDescent="0.2">
      <c r="A85" s="821">
        <v>22</v>
      </c>
      <c r="B85" s="822" t="s">
        <v>830</v>
      </c>
      <c r="C85" s="822" t="s">
        <v>834</v>
      </c>
      <c r="D85" s="823" t="s">
        <v>1308</v>
      </c>
      <c r="E85" s="824" t="s">
        <v>843</v>
      </c>
      <c r="F85" s="822" t="s">
        <v>831</v>
      </c>
      <c r="G85" s="822" t="s">
        <v>1059</v>
      </c>
      <c r="H85" s="822" t="s">
        <v>329</v>
      </c>
      <c r="I85" s="822" t="s">
        <v>1060</v>
      </c>
      <c r="J85" s="822" t="s">
        <v>1061</v>
      </c>
      <c r="K85" s="822" t="s">
        <v>1062</v>
      </c>
      <c r="L85" s="825">
        <v>0</v>
      </c>
      <c r="M85" s="825">
        <v>0</v>
      </c>
      <c r="N85" s="822">
        <v>2</v>
      </c>
      <c r="O85" s="826">
        <v>2</v>
      </c>
      <c r="P85" s="825">
        <v>0</v>
      </c>
      <c r="Q85" s="827"/>
      <c r="R85" s="822">
        <v>2</v>
      </c>
      <c r="S85" s="827">
        <v>1</v>
      </c>
      <c r="T85" s="826">
        <v>2</v>
      </c>
      <c r="U85" s="828">
        <v>1</v>
      </c>
    </row>
    <row r="86" spans="1:21" ht="14.45" customHeight="1" x14ac:dyDescent="0.2">
      <c r="A86" s="821">
        <v>22</v>
      </c>
      <c r="B86" s="822" t="s">
        <v>830</v>
      </c>
      <c r="C86" s="822" t="s">
        <v>834</v>
      </c>
      <c r="D86" s="823" t="s">
        <v>1308</v>
      </c>
      <c r="E86" s="824" t="s">
        <v>843</v>
      </c>
      <c r="F86" s="822" t="s">
        <v>831</v>
      </c>
      <c r="G86" s="822" t="s">
        <v>927</v>
      </c>
      <c r="H86" s="822" t="s">
        <v>329</v>
      </c>
      <c r="I86" s="822" t="s">
        <v>928</v>
      </c>
      <c r="J86" s="822" t="s">
        <v>588</v>
      </c>
      <c r="K86" s="822" t="s">
        <v>929</v>
      </c>
      <c r="L86" s="825">
        <v>74.08</v>
      </c>
      <c r="M86" s="825">
        <v>148.16</v>
      </c>
      <c r="N86" s="822">
        <v>2</v>
      </c>
      <c r="O86" s="826">
        <v>1.5</v>
      </c>
      <c r="P86" s="825">
        <v>74.08</v>
      </c>
      <c r="Q86" s="827">
        <v>0.5</v>
      </c>
      <c r="R86" s="822">
        <v>1</v>
      </c>
      <c r="S86" s="827">
        <v>0.5</v>
      </c>
      <c r="T86" s="826">
        <v>1</v>
      </c>
      <c r="U86" s="828">
        <v>0.66666666666666663</v>
      </c>
    </row>
    <row r="87" spans="1:21" ht="14.45" customHeight="1" x14ac:dyDescent="0.2">
      <c r="A87" s="821">
        <v>22</v>
      </c>
      <c r="B87" s="822" t="s">
        <v>830</v>
      </c>
      <c r="C87" s="822" t="s">
        <v>834</v>
      </c>
      <c r="D87" s="823" t="s">
        <v>1308</v>
      </c>
      <c r="E87" s="824" t="s">
        <v>843</v>
      </c>
      <c r="F87" s="822" t="s">
        <v>831</v>
      </c>
      <c r="G87" s="822" t="s">
        <v>927</v>
      </c>
      <c r="H87" s="822" t="s">
        <v>329</v>
      </c>
      <c r="I87" s="822" t="s">
        <v>800</v>
      </c>
      <c r="J87" s="822" t="s">
        <v>588</v>
      </c>
      <c r="K87" s="822" t="s">
        <v>591</v>
      </c>
      <c r="L87" s="825">
        <v>94.28</v>
      </c>
      <c r="M87" s="825">
        <v>282.84000000000003</v>
      </c>
      <c r="N87" s="822">
        <v>3</v>
      </c>
      <c r="O87" s="826">
        <v>3</v>
      </c>
      <c r="P87" s="825">
        <v>188.56</v>
      </c>
      <c r="Q87" s="827">
        <v>0.66666666666666663</v>
      </c>
      <c r="R87" s="822">
        <v>2</v>
      </c>
      <c r="S87" s="827">
        <v>0.66666666666666663</v>
      </c>
      <c r="T87" s="826">
        <v>2</v>
      </c>
      <c r="U87" s="828">
        <v>0.66666666666666663</v>
      </c>
    </row>
    <row r="88" spans="1:21" ht="14.45" customHeight="1" x14ac:dyDescent="0.2">
      <c r="A88" s="821">
        <v>22</v>
      </c>
      <c r="B88" s="822" t="s">
        <v>830</v>
      </c>
      <c r="C88" s="822" t="s">
        <v>834</v>
      </c>
      <c r="D88" s="823" t="s">
        <v>1308</v>
      </c>
      <c r="E88" s="824" t="s">
        <v>843</v>
      </c>
      <c r="F88" s="822" t="s">
        <v>831</v>
      </c>
      <c r="G88" s="822" t="s">
        <v>927</v>
      </c>
      <c r="H88" s="822" t="s">
        <v>329</v>
      </c>
      <c r="I88" s="822" t="s">
        <v>930</v>
      </c>
      <c r="J88" s="822" t="s">
        <v>588</v>
      </c>
      <c r="K88" s="822" t="s">
        <v>931</v>
      </c>
      <c r="L88" s="825">
        <v>168.36</v>
      </c>
      <c r="M88" s="825">
        <v>841.80000000000007</v>
      </c>
      <c r="N88" s="822">
        <v>5</v>
      </c>
      <c r="O88" s="826">
        <v>4.5</v>
      </c>
      <c r="P88" s="825">
        <v>336.72</v>
      </c>
      <c r="Q88" s="827">
        <v>0.4</v>
      </c>
      <c r="R88" s="822">
        <v>2</v>
      </c>
      <c r="S88" s="827">
        <v>0.4</v>
      </c>
      <c r="T88" s="826">
        <v>2</v>
      </c>
      <c r="U88" s="828">
        <v>0.44444444444444442</v>
      </c>
    </row>
    <row r="89" spans="1:21" ht="14.45" customHeight="1" x14ac:dyDescent="0.2">
      <c r="A89" s="821">
        <v>22</v>
      </c>
      <c r="B89" s="822" t="s">
        <v>830</v>
      </c>
      <c r="C89" s="822" t="s">
        <v>834</v>
      </c>
      <c r="D89" s="823" t="s">
        <v>1308</v>
      </c>
      <c r="E89" s="824" t="s">
        <v>843</v>
      </c>
      <c r="F89" s="822" t="s">
        <v>831</v>
      </c>
      <c r="G89" s="822" t="s">
        <v>927</v>
      </c>
      <c r="H89" s="822" t="s">
        <v>329</v>
      </c>
      <c r="I89" s="822" t="s">
        <v>932</v>
      </c>
      <c r="J89" s="822" t="s">
        <v>588</v>
      </c>
      <c r="K89" s="822" t="s">
        <v>933</v>
      </c>
      <c r="L89" s="825">
        <v>115.33</v>
      </c>
      <c r="M89" s="825">
        <v>115.33</v>
      </c>
      <c r="N89" s="822">
        <v>1</v>
      </c>
      <c r="O89" s="826">
        <v>1</v>
      </c>
      <c r="P89" s="825">
        <v>115.33</v>
      </c>
      <c r="Q89" s="827">
        <v>1</v>
      </c>
      <c r="R89" s="822">
        <v>1</v>
      </c>
      <c r="S89" s="827">
        <v>1</v>
      </c>
      <c r="T89" s="826">
        <v>1</v>
      </c>
      <c r="U89" s="828">
        <v>1</v>
      </c>
    </row>
    <row r="90" spans="1:21" ht="14.45" customHeight="1" x14ac:dyDescent="0.2">
      <c r="A90" s="821">
        <v>22</v>
      </c>
      <c r="B90" s="822" t="s">
        <v>830</v>
      </c>
      <c r="C90" s="822" t="s">
        <v>834</v>
      </c>
      <c r="D90" s="823" t="s">
        <v>1308</v>
      </c>
      <c r="E90" s="824" t="s">
        <v>843</v>
      </c>
      <c r="F90" s="822" t="s">
        <v>831</v>
      </c>
      <c r="G90" s="822" t="s">
        <v>927</v>
      </c>
      <c r="H90" s="822" t="s">
        <v>587</v>
      </c>
      <c r="I90" s="822" t="s">
        <v>801</v>
      </c>
      <c r="J90" s="822" t="s">
        <v>802</v>
      </c>
      <c r="K90" s="822" t="s">
        <v>803</v>
      </c>
      <c r="L90" s="825">
        <v>105.23</v>
      </c>
      <c r="M90" s="825">
        <v>1894.1399999999999</v>
      </c>
      <c r="N90" s="822">
        <v>18</v>
      </c>
      <c r="O90" s="826">
        <v>17.5</v>
      </c>
      <c r="P90" s="825">
        <v>736.61</v>
      </c>
      <c r="Q90" s="827">
        <v>0.3888888888888889</v>
      </c>
      <c r="R90" s="822">
        <v>7</v>
      </c>
      <c r="S90" s="827">
        <v>0.3888888888888889</v>
      </c>
      <c r="T90" s="826">
        <v>7</v>
      </c>
      <c r="U90" s="828">
        <v>0.4</v>
      </c>
    </row>
    <row r="91" spans="1:21" ht="14.45" customHeight="1" x14ac:dyDescent="0.2">
      <c r="A91" s="821">
        <v>22</v>
      </c>
      <c r="B91" s="822" t="s">
        <v>830</v>
      </c>
      <c r="C91" s="822" t="s">
        <v>834</v>
      </c>
      <c r="D91" s="823" t="s">
        <v>1308</v>
      </c>
      <c r="E91" s="824" t="s">
        <v>843</v>
      </c>
      <c r="F91" s="822" t="s">
        <v>831</v>
      </c>
      <c r="G91" s="822" t="s">
        <v>927</v>
      </c>
      <c r="H91" s="822" t="s">
        <v>587</v>
      </c>
      <c r="I91" s="822" t="s">
        <v>934</v>
      </c>
      <c r="J91" s="822" t="s">
        <v>802</v>
      </c>
      <c r="K91" s="822" t="s">
        <v>935</v>
      </c>
      <c r="L91" s="825">
        <v>126.27</v>
      </c>
      <c r="M91" s="825">
        <v>2777.94</v>
      </c>
      <c r="N91" s="822">
        <v>22</v>
      </c>
      <c r="O91" s="826">
        <v>20</v>
      </c>
      <c r="P91" s="825">
        <v>631.35</v>
      </c>
      <c r="Q91" s="827">
        <v>0.22727272727272727</v>
      </c>
      <c r="R91" s="822">
        <v>5</v>
      </c>
      <c r="S91" s="827">
        <v>0.22727272727272727</v>
      </c>
      <c r="T91" s="826">
        <v>5</v>
      </c>
      <c r="U91" s="828">
        <v>0.25</v>
      </c>
    </row>
    <row r="92" spans="1:21" ht="14.45" customHeight="1" x14ac:dyDescent="0.2">
      <c r="A92" s="821">
        <v>22</v>
      </c>
      <c r="B92" s="822" t="s">
        <v>830</v>
      </c>
      <c r="C92" s="822" t="s">
        <v>834</v>
      </c>
      <c r="D92" s="823" t="s">
        <v>1308</v>
      </c>
      <c r="E92" s="824" t="s">
        <v>843</v>
      </c>
      <c r="F92" s="822" t="s">
        <v>831</v>
      </c>
      <c r="G92" s="822" t="s">
        <v>927</v>
      </c>
      <c r="H92" s="822" t="s">
        <v>587</v>
      </c>
      <c r="I92" s="822" t="s">
        <v>936</v>
      </c>
      <c r="J92" s="822" t="s">
        <v>802</v>
      </c>
      <c r="K92" s="822" t="s">
        <v>937</v>
      </c>
      <c r="L92" s="825">
        <v>63.14</v>
      </c>
      <c r="M92" s="825">
        <v>126.28</v>
      </c>
      <c r="N92" s="822">
        <v>2</v>
      </c>
      <c r="O92" s="826">
        <v>2</v>
      </c>
      <c r="P92" s="825">
        <v>63.14</v>
      </c>
      <c r="Q92" s="827">
        <v>0.5</v>
      </c>
      <c r="R92" s="822">
        <v>1</v>
      </c>
      <c r="S92" s="827">
        <v>0.5</v>
      </c>
      <c r="T92" s="826">
        <v>1</v>
      </c>
      <c r="U92" s="828">
        <v>0.5</v>
      </c>
    </row>
    <row r="93" spans="1:21" ht="14.45" customHeight="1" x14ac:dyDescent="0.2">
      <c r="A93" s="821">
        <v>22</v>
      </c>
      <c r="B93" s="822" t="s">
        <v>830</v>
      </c>
      <c r="C93" s="822" t="s">
        <v>834</v>
      </c>
      <c r="D93" s="823" t="s">
        <v>1308</v>
      </c>
      <c r="E93" s="824" t="s">
        <v>843</v>
      </c>
      <c r="F93" s="822" t="s">
        <v>831</v>
      </c>
      <c r="G93" s="822" t="s">
        <v>927</v>
      </c>
      <c r="H93" s="822" t="s">
        <v>587</v>
      </c>
      <c r="I93" s="822" t="s">
        <v>806</v>
      </c>
      <c r="J93" s="822" t="s">
        <v>802</v>
      </c>
      <c r="K93" s="822" t="s">
        <v>807</v>
      </c>
      <c r="L93" s="825">
        <v>84.18</v>
      </c>
      <c r="M93" s="825">
        <v>2357.0400000000009</v>
      </c>
      <c r="N93" s="822">
        <v>28</v>
      </c>
      <c r="O93" s="826">
        <v>24</v>
      </c>
      <c r="P93" s="825">
        <v>757.62000000000012</v>
      </c>
      <c r="Q93" s="827">
        <v>0.32142857142857134</v>
      </c>
      <c r="R93" s="822">
        <v>9</v>
      </c>
      <c r="S93" s="827">
        <v>0.32142857142857145</v>
      </c>
      <c r="T93" s="826">
        <v>9</v>
      </c>
      <c r="U93" s="828">
        <v>0.375</v>
      </c>
    </row>
    <row r="94" spans="1:21" ht="14.45" customHeight="1" x14ac:dyDescent="0.2">
      <c r="A94" s="821">
        <v>22</v>
      </c>
      <c r="B94" s="822" t="s">
        <v>830</v>
      </c>
      <c r="C94" s="822" t="s">
        <v>834</v>
      </c>
      <c r="D94" s="823" t="s">
        <v>1308</v>
      </c>
      <c r="E94" s="824" t="s">
        <v>843</v>
      </c>
      <c r="F94" s="822" t="s">
        <v>831</v>
      </c>
      <c r="G94" s="822" t="s">
        <v>927</v>
      </c>
      <c r="H94" s="822" t="s">
        <v>329</v>
      </c>
      <c r="I94" s="822" t="s">
        <v>938</v>
      </c>
      <c r="J94" s="822" t="s">
        <v>588</v>
      </c>
      <c r="K94" s="822" t="s">
        <v>939</v>
      </c>
      <c r="L94" s="825">
        <v>63.14</v>
      </c>
      <c r="M94" s="825">
        <v>126.28</v>
      </c>
      <c r="N94" s="822">
        <v>2</v>
      </c>
      <c r="O94" s="826">
        <v>2</v>
      </c>
      <c r="P94" s="825">
        <v>63.14</v>
      </c>
      <c r="Q94" s="827">
        <v>0.5</v>
      </c>
      <c r="R94" s="822">
        <v>1</v>
      </c>
      <c r="S94" s="827">
        <v>0.5</v>
      </c>
      <c r="T94" s="826">
        <v>1</v>
      </c>
      <c r="U94" s="828">
        <v>0.5</v>
      </c>
    </row>
    <row r="95" spans="1:21" ht="14.45" customHeight="1" x14ac:dyDescent="0.2">
      <c r="A95" s="821">
        <v>22</v>
      </c>
      <c r="B95" s="822" t="s">
        <v>830</v>
      </c>
      <c r="C95" s="822" t="s">
        <v>834</v>
      </c>
      <c r="D95" s="823" t="s">
        <v>1308</v>
      </c>
      <c r="E95" s="824" t="s">
        <v>843</v>
      </c>
      <c r="F95" s="822" t="s">
        <v>831</v>
      </c>
      <c r="G95" s="822" t="s">
        <v>927</v>
      </c>
      <c r="H95" s="822" t="s">
        <v>329</v>
      </c>
      <c r="I95" s="822" t="s">
        <v>940</v>
      </c>
      <c r="J95" s="822" t="s">
        <v>588</v>
      </c>
      <c r="K95" s="822" t="s">
        <v>941</v>
      </c>
      <c r="L95" s="825">
        <v>105.23</v>
      </c>
      <c r="M95" s="825">
        <v>315.69</v>
      </c>
      <c r="N95" s="822">
        <v>3</v>
      </c>
      <c r="O95" s="826">
        <v>2.5</v>
      </c>
      <c r="P95" s="825"/>
      <c r="Q95" s="827">
        <v>0</v>
      </c>
      <c r="R95" s="822"/>
      <c r="S95" s="827">
        <v>0</v>
      </c>
      <c r="T95" s="826"/>
      <c r="U95" s="828">
        <v>0</v>
      </c>
    </row>
    <row r="96" spans="1:21" ht="14.45" customHeight="1" x14ac:dyDescent="0.2">
      <c r="A96" s="821">
        <v>22</v>
      </c>
      <c r="B96" s="822" t="s">
        <v>830</v>
      </c>
      <c r="C96" s="822" t="s">
        <v>834</v>
      </c>
      <c r="D96" s="823" t="s">
        <v>1308</v>
      </c>
      <c r="E96" s="824" t="s">
        <v>843</v>
      </c>
      <c r="F96" s="822" t="s">
        <v>831</v>
      </c>
      <c r="G96" s="822" t="s">
        <v>927</v>
      </c>
      <c r="H96" s="822" t="s">
        <v>329</v>
      </c>
      <c r="I96" s="822" t="s">
        <v>942</v>
      </c>
      <c r="J96" s="822" t="s">
        <v>588</v>
      </c>
      <c r="K96" s="822" t="s">
        <v>811</v>
      </c>
      <c r="L96" s="825">
        <v>49.08</v>
      </c>
      <c r="M96" s="825">
        <v>98.16</v>
      </c>
      <c r="N96" s="822">
        <v>2</v>
      </c>
      <c r="O96" s="826">
        <v>2</v>
      </c>
      <c r="P96" s="825">
        <v>49.08</v>
      </c>
      <c r="Q96" s="827">
        <v>0.5</v>
      </c>
      <c r="R96" s="822">
        <v>1</v>
      </c>
      <c r="S96" s="827">
        <v>0.5</v>
      </c>
      <c r="T96" s="826">
        <v>1</v>
      </c>
      <c r="U96" s="828">
        <v>0.5</v>
      </c>
    </row>
    <row r="97" spans="1:21" ht="14.45" customHeight="1" x14ac:dyDescent="0.2">
      <c r="A97" s="821">
        <v>22</v>
      </c>
      <c r="B97" s="822" t="s">
        <v>830</v>
      </c>
      <c r="C97" s="822" t="s">
        <v>834</v>
      </c>
      <c r="D97" s="823" t="s">
        <v>1308</v>
      </c>
      <c r="E97" s="824" t="s">
        <v>843</v>
      </c>
      <c r="F97" s="822" t="s">
        <v>831</v>
      </c>
      <c r="G97" s="822" t="s">
        <v>927</v>
      </c>
      <c r="H97" s="822" t="s">
        <v>329</v>
      </c>
      <c r="I97" s="822" t="s">
        <v>943</v>
      </c>
      <c r="J97" s="822" t="s">
        <v>588</v>
      </c>
      <c r="K97" s="822" t="s">
        <v>944</v>
      </c>
      <c r="L97" s="825">
        <v>126.27</v>
      </c>
      <c r="M97" s="825">
        <v>757.62</v>
      </c>
      <c r="N97" s="822">
        <v>6</v>
      </c>
      <c r="O97" s="826">
        <v>5.5</v>
      </c>
      <c r="P97" s="825">
        <v>252.54</v>
      </c>
      <c r="Q97" s="827">
        <v>0.33333333333333331</v>
      </c>
      <c r="R97" s="822">
        <v>2</v>
      </c>
      <c r="S97" s="827">
        <v>0.33333333333333331</v>
      </c>
      <c r="T97" s="826">
        <v>2</v>
      </c>
      <c r="U97" s="828">
        <v>0.36363636363636365</v>
      </c>
    </row>
    <row r="98" spans="1:21" ht="14.45" customHeight="1" x14ac:dyDescent="0.2">
      <c r="A98" s="821">
        <v>22</v>
      </c>
      <c r="B98" s="822" t="s">
        <v>830</v>
      </c>
      <c r="C98" s="822" t="s">
        <v>834</v>
      </c>
      <c r="D98" s="823" t="s">
        <v>1308</v>
      </c>
      <c r="E98" s="824" t="s">
        <v>843</v>
      </c>
      <c r="F98" s="822" t="s">
        <v>831</v>
      </c>
      <c r="G98" s="822" t="s">
        <v>927</v>
      </c>
      <c r="H98" s="822" t="s">
        <v>329</v>
      </c>
      <c r="I98" s="822" t="s">
        <v>945</v>
      </c>
      <c r="J98" s="822" t="s">
        <v>588</v>
      </c>
      <c r="K98" s="822" t="s">
        <v>589</v>
      </c>
      <c r="L98" s="825">
        <v>84.18</v>
      </c>
      <c r="M98" s="825">
        <v>589.26</v>
      </c>
      <c r="N98" s="822">
        <v>7</v>
      </c>
      <c r="O98" s="826">
        <v>6</v>
      </c>
      <c r="P98" s="825">
        <v>84.18</v>
      </c>
      <c r="Q98" s="827">
        <v>0.14285714285714288</v>
      </c>
      <c r="R98" s="822">
        <v>1</v>
      </c>
      <c r="S98" s="827">
        <v>0.14285714285714285</v>
      </c>
      <c r="T98" s="826">
        <v>0.5</v>
      </c>
      <c r="U98" s="828">
        <v>8.3333333333333329E-2</v>
      </c>
    </row>
    <row r="99" spans="1:21" ht="14.45" customHeight="1" x14ac:dyDescent="0.2">
      <c r="A99" s="821">
        <v>22</v>
      </c>
      <c r="B99" s="822" t="s">
        <v>830</v>
      </c>
      <c r="C99" s="822" t="s">
        <v>834</v>
      </c>
      <c r="D99" s="823" t="s">
        <v>1308</v>
      </c>
      <c r="E99" s="824" t="s">
        <v>843</v>
      </c>
      <c r="F99" s="822" t="s">
        <v>831</v>
      </c>
      <c r="G99" s="822" t="s">
        <v>927</v>
      </c>
      <c r="H99" s="822" t="s">
        <v>587</v>
      </c>
      <c r="I99" s="822" t="s">
        <v>804</v>
      </c>
      <c r="J99" s="822" t="s">
        <v>802</v>
      </c>
      <c r="K99" s="822" t="s">
        <v>805</v>
      </c>
      <c r="L99" s="825">
        <v>49.08</v>
      </c>
      <c r="M99" s="825">
        <v>98.16</v>
      </c>
      <c r="N99" s="822">
        <v>2</v>
      </c>
      <c r="O99" s="826">
        <v>1.5</v>
      </c>
      <c r="P99" s="825"/>
      <c r="Q99" s="827">
        <v>0</v>
      </c>
      <c r="R99" s="822"/>
      <c r="S99" s="827">
        <v>0</v>
      </c>
      <c r="T99" s="826"/>
      <c r="U99" s="828">
        <v>0</v>
      </c>
    </row>
    <row r="100" spans="1:21" ht="14.45" customHeight="1" x14ac:dyDescent="0.2">
      <c r="A100" s="821">
        <v>22</v>
      </c>
      <c r="B100" s="822" t="s">
        <v>830</v>
      </c>
      <c r="C100" s="822" t="s">
        <v>834</v>
      </c>
      <c r="D100" s="823" t="s">
        <v>1308</v>
      </c>
      <c r="E100" s="824" t="s">
        <v>845</v>
      </c>
      <c r="F100" s="822" t="s">
        <v>831</v>
      </c>
      <c r="G100" s="822" t="s">
        <v>967</v>
      </c>
      <c r="H100" s="822" t="s">
        <v>329</v>
      </c>
      <c r="I100" s="822" t="s">
        <v>1063</v>
      </c>
      <c r="J100" s="822" t="s">
        <v>969</v>
      </c>
      <c r="K100" s="822" t="s">
        <v>1024</v>
      </c>
      <c r="L100" s="825">
        <v>230.51</v>
      </c>
      <c r="M100" s="825">
        <v>230.51</v>
      </c>
      <c r="N100" s="822">
        <v>1</v>
      </c>
      <c r="O100" s="826">
        <v>1</v>
      </c>
      <c r="P100" s="825">
        <v>230.51</v>
      </c>
      <c r="Q100" s="827">
        <v>1</v>
      </c>
      <c r="R100" s="822">
        <v>1</v>
      </c>
      <c r="S100" s="827">
        <v>1</v>
      </c>
      <c r="T100" s="826">
        <v>1</v>
      </c>
      <c r="U100" s="828">
        <v>1</v>
      </c>
    </row>
    <row r="101" spans="1:21" ht="14.45" customHeight="1" x14ac:dyDescent="0.2">
      <c r="A101" s="821">
        <v>22</v>
      </c>
      <c r="B101" s="822" t="s">
        <v>830</v>
      </c>
      <c r="C101" s="822" t="s">
        <v>834</v>
      </c>
      <c r="D101" s="823" t="s">
        <v>1308</v>
      </c>
      <c r="E101" s="824" t="s">
        <v>846</v>
      </c>
      <c r="F101" s="822" t="s">
        <v>831</v>
      </c>
      <c r="G101" s="822" t="s">
        <v>1064</v>
      </c>
      <c r="H101" s="822" t="s">
        <v>587</v>
      </c>
      <c r="I101" s="822" t="s">
        <v>1065</v>
      </c>
      <c r="J101" s="822" t="s">
        <v>1066</v>
      </c>
      <c r="K101" s="822" t="s">
        <v>1067</v>
      </c>
      <c r="L101" s="825">
        <v>93.27</v>
      </c>
      <c r="M101" s="825">
        <v>93.27</v>
      </c>
      <c r="N101" s="822">
        <v>1</v>
      </c>
      <c r="O101" s="826">
        <v>0.5</v>
      </c>
      <c r="P101" s="825">
        <v>93.27</v>
      </c>
      <c r="Q101" s="827">
        <v>1</v>
      </c>
      <c r="R101" s="822">
        <v>1</v>
      </c>
      <c r="S101" s="827">
        <v>1</v>
      </c>
      <c r="T101" s="826">
        <v>0.5</v>
      </c>
      <c r="U101" s="828">
        <v>1</v>
      </c>
    </row>
    <row r="102" spans="1:21" ht="14.45" customHeight="1" x14ac:dyDescent="0.2">
      <c r="A102" s="821">
        <v>22</v>
      </c>
      <c r="B102" s="822" t="s">
        <v>830</v>
      </c>
      <c r="C102" s="822" t="s">
        <v>834</v>
      </c>
      <c r="D102" s="823" t="s">
        <v>1308</v>
      </c>
      <c r="E102" s="824" t="s">
        <v>846</v>
      </c>
      <c r="F102" s="822" t="s">
        <v>831</v>
      </c>
      <c r="G102" s="822" t="s">
        <v>1064</v>
      </c>
      <c r="H102" s="822" t="s">
        <v>587</v>
      </c>
      <c r="I102" s="822" t="s">
        <v>1068</v>
      </c>
      <c r="J102" s="822" t="s">
        <v>1066</v>
      </c>
      <c r="K102" s="822" t="s">
        <v>1069</v>
      </c>
      <c r="L102" s="825">
        <v>186.55</v>
      </c>
      <c r="M102" s="825">
        <v>186.55</v>
      </c>
      <c r="N102" s="822">
        <v>1</v>
      </c>
      <c r="O102" s="826">
        <v>0.5</v>
      </c>
      <c r="P102" s="825">
        <v>186.55</v>
      </c>
      <c r="Q102" s="827">
        <v>1</v>
      </c>
      <c r="R102" s="822">
        <v>1</v>
      </c>
      <c r="S102" s="827">
        <v>1</v>
      </c>
      <c r="T102" s="826">
        <v>0.5</v>
      </c>
      <c r="U102" s="828">
        <v>1</v>
      </c>
    </row>
    <row r="103" spans="1:21" ht="14.45" customHeight="1" x14ac:dyDescent="0.2">
      <c r="A103" s="821">
        <v>22</v>
      </c>
      <c r="B103" s="822" t="s">
        <v>830</v>
      </c>
      <c r="C103" s="822" t="s">
        <v>834</v>
      </c>
      <c r="D103" s="823" t="s">
        <v>1308</v>
      </c>
      <c r="E103" s="824" t="s">
        <v>846</v>
      </c>
      <c r="F103" s="822" t="s">
        <v>831</v>
      </c>
      <c r="G103" s="822" t="s">
        <v>851</v>
      </c>
      <c r="H103" s="822" t="s">
        <v>587</v>
      </c>
      <c r="I103" s="822" t="s">
        <v>1070</v>
      </c>
      <c r="J103" s="822" t="s">
        <v>1071</v>
      </c>
      <c r="K103" s="822" t="s">
        <v>1072</v>
      </c>
      <c r="L103" s="825">
        <v>17.559999999999999</v>
      </c>
      <c r="M103" s="825">
        <v>52.679999999999993</v>
      </c>
      <c r="N103" s="822">
        <v>3</v>
      </c>
      <c r="O103" s="826">
        <v>1</v>
      </c>
      <c r="P103" s="825">
        <v>52.679999999999993</v>
      </c>
      <c r="Q103" s="827">
        <v>1</v>
      </c>
      <c r="R103" s="822">
        <v>3</v>
      </c>
      <c r="S103" s="827">
        <v>1</v>
      </c>
      <c r="T103" s="826">
        <v>1</v>
      </c>
      <c r="U103" s="828">
        <v>1</v>
      </c>
    </row>
    <row r="104" spans="1:21" ht="14.45" customHeight="1" x14ac:dyDescent="0.2">
      <c r="A104" s="821">
        <v>22</v>
      </c>
      <c r="B104" s="822" t="s">
        <v>830</v>
      </c>
      <c r="C104" s="822" t="s">
        <v>834</v>
      </c>
      <c r="D104" s="823" t="s">
        <v>1308</v>
      </c>
      <c r="E104" s="824" t="s">
        <v>846</v>
      </c>
      <c r="F104" s="822" t="s">
        <v>831</v>
      </c>
      <c r="G104" s="822" t="s">
        <v>870</v>
      </c>
      <c r="H104" s="822" t="s">
        <v>329</v>
      </c>
      <c r="I104" s="822" t="s">
        <v>1073</v>
      </c>
      <c r="J104" s="822" t="s">
        <v>1074</v>
      </c>
      <c r="K104" s="822" t="s">
        <v>1075</v>
      </c>
      <c r="L104" s="825">
        <v>52.75</v>
      </c>
      <c r="M104" s="825">
        <v>52.75</v>
      </c>
      <c r="N104" s="822">
        <v>1</v>
      </c>
      <c r="O104" s="826">
        <v>0.5</v>
      </c>
      <c r="P104" s="825">
        <v>52.75</v>
      </c>
      <c r="Q104" s="827">
        <v>1</v>
      </c>
      <c r="R104" s="822">
        <v>1</v>
      </c>
      <c r="S104" s="827">
        <v>1</v>
      </c>
      <c r="T104" s="826">
        <v>0.5</v>
      </c>
      <c r="U104" s="828">
        <v>1</v>
      </c>
    </row>
    <row r="105" spans="1:21" ht="14.45" customHeight="1" x14ac:dyDescent="0.2">
      <c r="A105" s="821">
        <v>22</v>
      </c>
      <c r="B105" s="822" t="s">
        <v>830</v>
      </c>
      <c r="C105" s="822" t="s">
        <v>834</v>
      </c>
      <c r="D105" s="823" t="s">
        <v>1308</v>
      </c>
      <c r="E105" s="824" t="s">
        <v>846</v>
      </c>
      <c r="F105" s="822" t="s">
        <v>831</v>
      </c>
      <c r="G105" s="822" t="s">
        <v>878</v>
      </c>
      <c r="H105" s="822" t="s">
        <v>329</v>
      </c>
      <c r="I105" s="822" t="s">
        <v>882</v>
      </c>
      <c r="J105" s="822" t="s">
        <v>883</v>
      </c>
      <c r="K105" s="822" t="s">
        <v>884</v>
      </c>
      <c r="L105" s="825">
        <v>35.25</v>
      </c>
      <c r="M105" s="825">
        <v>70.5</v>
      </c>
      <c r="N105" s="822">
        <v>2</v>
      </c>
      <c r="O105" s="826">
        <v>1</v>
      </c>
      <c r="P105" s="825">
        <v>70.5</v>
      </c>
      <c r="Q105" s="827">
        <v>1</v>
      </c>
      <c r="R105" s="822">
        <v>2</v>
      </c>
      <c r="S105" s="827">
        <v>1</v>
      </c>
      <c r="T105" s="826">
        <v>1</v>
      </c>
      <c r="U105" s="828">
        <v>1</v>
      </c>
    </row>
    <row r="106" spans="1:21" ht="14.45" customHeight="1" x14ac:dyDescent="0.2">
      <c r="A106" s="821">
        <v>22</v>
      </c>
      <c r="B106" s="822" t="s">
        <v>830</v>
      </c>
      <c r="C106" s="822" t="s">
        <v>834</v>
      </c>
      <c r="D106" s="823" t="s">
        <v>1308</v>
      </c>
      <c r="E106" s="824" t="s">
        <v>846</v>
      </c>
      <c r="F106" s="822" t="s">
        <v>831</v>
      </c>
      <c r="G106" s="822" t="s">
        <v>885</v>
      </c>
      <c r="H106" s="822" t="s">
        <v>329</v>
      </c>
      <c r="I106" s="822" t="s">
        <v>886</v>
      </c>
      <c r="J106" s="822" t="s">
        <v>598</v>
      </c>
      <c r="K106" s="822" t="s">
        <v>887</v>
      </c>
      <c r="L106" s="825">
        <v>27.37</v>
      </c>
      <c r="M106" s="825">
        <v>27.37</v>
      </c>
      <c r="N106" s="822">
        <v>1</v>
      </c>
      <c r="O106" s="826">
        <v>0.5</v>
      </c>
      <c r="P106" s="825">
        <v>27.37</v>
      </c>
      <c r="Q106" s="827">
        <v>1</v>
      </c>
      <c r="R106" s="822">
        <v>1</v>
      </c>
      <c r="S106" s="827">
        <v>1</v>
      </c>
      <c r="T106" s="826">
        <v>0.5</v>
      </c>
      <c r="U106" s="828">
        <v>1</v>
      </c>
    </row>
    <row r="107" spans="1:21" ht="14.45" customHeight="1" x14ac:dyDescent="0.2">
      <c r="A107" s="821">
        <v>22</v>
      </c>
      <c r="B107" s="822" t="s">
        <v>830</v>
      </c>
      <c r="C107" s="822" t="s">
        <v>834</v>
      </c>
      <c r="D107" s="823" t="s">
        <v>1308</v>
      </c>
      <c r="E107" s="824" t="s">
        <v>846</v>
      </c>
      <c r="F107" s="822" t="s">
        <v>831</v>
      </c>
      <c r="G107" s="822" t="s">
        <v>885</v>
      </c>
      <c r="H107" s="822" t="s">
        <v>329</v>
      </c>
      <c r="I107" s="822" t="s">
        <v>1076</v>
      </c>
      <c r="J107" s="822" t="s">
        <v>598</v>
      </c>
      <c r="K107" s="822" t="s">
        <v>887</v>
      </c>
      <c r="L107" s="825">
        <v>93.71</v>
      </c>
      <c r="M107" s="825">
        <v>93.71</v>
      </c>
      <c r="N107" s="822">
        <v>1</v>
      </c>
      <c r="O107" s="826">
        <v>1</v>
      </c>
      <c r="P107" s="825">
        <v>93.71</v>
      </c>
      <c r="Q107" s="827">
        <v>1</v>
      </c>
      <c r="R107" s="822">
        <v>1</v>
      </c>
      <c r="S107" s="827">
        <v>1</v>
      </c>
      <c r="T107" s="826">
        <v>1</v>
      </c>
      <c r="U107" s="828">
        <v>1</v>
      </c>
    </row>
    <row r="108" spans="1:21" ht="14.45" customHeight="1" x14ac:dyDescent="0.2">
      <c r="A108" s="821">
        <v>22</v>
      </c>
      <c r="B108" s="822" t="s">
        <v>830</v>
      </c>
      <c r="C108" s="822" t="s">
        <v>834</v>
      </c>
      <c r="D108" s="823" t="s">
        <v>1308</v>
      </c>
      <c r="E108" s="824" t="s">
        <v>846</v>
      </c>
      <c r="F108" s="822" t="s">
        <v>831</v>
      </c>
      <c r="G108" s="822" t="s">
        <v>922</v>
      </c>
      <c r="H108" s="822" t="s">
        <v>329</v>
      </c>
      <c r="I108" s="822" t="s">
        <v>1077</v>
      </c>
      <c r="J108" s="822" t="s">
        <v>1078</v>
      </c>
      <c r="K108" s="822" t="s">
        <v>814</v>
      </c>
      <c r="L108" s="825">
        <v>0</v>
      </c>
      <c r="M108" s="825">
        <v>0</v>
      </c>
      <c r="N108" s="822">
        <v>2</v>
      </c>
      <c r="O108" s="826">
        <v>1</v>
      </c>
      <c r="P108" s="825">
        <v>0</v>
      </c>
      <c r="Q108" s="827"/>
      <c r="R108" s="822">
        <v>2</v>
      </c>
      <c r="S108" s="827">
        <v>1</v>
      </c>
      <c r="T108" s="826">
        <v>1</v>
      </c>
      <c r="U108" s="828">
        <v>1</v>
      </c>
    </row>
    <row r="109" spans="1:21" ht="14.45" customHeight="1" x14ac:dyDescent="0.2">
      <c r="A109" s="821">
        <v>22</v>
      </c>
      <c r="B109" s="822" t="s">
        <v>830</v>
      </c>
      <c r="C109" s="822" t="s">
        <v>834</v>
      </c>
      <c r="D109" s="823" t="s">
        <v>1308</v>
      </c>
      <c r="E109" s="824" t="s">
        <v>846</v>
      </c>
      <c r="F109" s="822" t="s">
        <v>831</v>
      </c>
      <c r="G109" s="822" t="s">
        <v>922</v>
      </c>
      <c r="H109" s="822" t="s">
        <v>587</v>
      </c>
      <c r="I109" s="822" t="s">
        <v>815</v>
      </c>
      <c r="J109" s="822" t="s">
        <v>636</v>
      </c>
      <c r="K109" s="822" t="s">
        <v>816</v>
      </c>
      <c r="L109" s="825">
        <v>0</v>
      </c>
      <c r="M109" s="825">
        <v>0</v>
      </c>
      <c r="N109" s="822">
        <v>1</v>
      </c>
      <c r="O109" s="826">
        <v>0.5</v>
      </c>
      <c r="P109" s="825">
        <v>0</v>
      </c>
      <c r="Q109" s="827"/>
      <c r="R109" s="822">
        <v>1</v>
      </c>
      <c r="S109" s="827">
        <v>1</v>
      </c>
      <c r="T109" s="826">
        <v>0.5</v>
      </c>
      <c r="U109" s="828">
        <v>1</v>
      </c>
    </row>
    <row r="110" spans="1:21" ht="14.45" customHeight="1" x14ac:dyDescent="0.2">
      <c r="A110" s="821">
        <v>22</v>
      </c>
      <c r="B110" s="822" t="s">
        <v>830</v>
      </c>
      <c r="C110" s="822" t="s">
        <v>834</v>
      </c>
      <c r="D110" s="823" t="s">
        <v>1308</v>
      </c>
      <c r="E110" s="824" t="s">
        <v>846</v>
      </c>
      <c r="F110" s="822" t="s">
        <v>831</v>
      </c>
      <c r="G110" s="822" t="s">
        <v>922</v>
      </c>
      <c r="H110" s="822" t="s">
        <v>587</v>
      </c>
      <c r="I110" s="822" t="s">
        <v>813</v>
      </c>
      <c r="J110" s="822" t="s">
        <v>636</v>
      </c>
      <c r="K110" s="822" t="s">
        <v>814</v>
      </c>
      <c r="L110" s="825">
        <v>0</v>
      </c>
      <c r="M110" s="825">
        <v>0</v>
      </c>
      <c r="N110" s="822">
        <v>2</v>
      </c>
      <c r="O110" s="826">
        <v>0.5</v>
      </c>
      <c r="P110" s="825">
        <v>0</v>
      </c>
      <c r="Q110" s="827"/>
      <c r="R110" s="822">
        <v>2</v>
      </c>
      <c r="S110" s="827">
        <v>1</v>
      </c>
      <c r="T110" s="826">
        <v>0.5</v>
      </c>
      <c r="U110" s="828">
        <v>1</v>
      </c>
    </row>
    <row r="111" spans="1:21" ht="14.45" customHeight="1" x14ac:dyDescent="0.2">
      <c r="A111" s="821">
        <v>22</v>
      </c>
      <c r="B111" s="822" t="s">
        <v>830</v>
      </c>
      <c r="C111" s="822" t="s">
        <v>834</v>
      </c>
      <c r="D111" s="823" t="s">
        <v>1308</v>
      </c>
      <c r="E111" s="824" t="s">
        <v>846</v>
      </c>
      <c r="F111" s="822" t="s">
        <v>831</v>
      </c>
      <c r="G111" s="822" t="s">
        <v>927</v>
      </c>
      <c r="H111" s="822" t="s">
        <v>329</v>
      </c>
      <c r="I111" s="822" t="s">
        <v>928</v>
      </c>
      <c r="J111" s="822" t="s">
        <v>588</v>
      </c>
      <c r="K111" s="822" t="s">
        <v>929</v>
      </c>
      <c r="L111" s="825">
        <v>74.08</v>
      </c>
      <c r="M111" s="825">
        <v>74.08</v>
      </c>
      <c r="N111" s="822">
        <v>1</v>
      </c>
      <c r="O111" s="826">
        <v>1</v>
      </c>
      <c r="P111" s="825"/>
      <c r="Q111" s="827">
        <v>0</v>
      </c>
      <c r="R111" s="822"/>
      <c r="S111" s="827">
        <v>0</v>
      </c>
      <c r="T111" s="826"/>
      <c r="U111" s="828">
        <v>0</v>
      </c>
    </row>
    <row r="112" spans="1:21" ht="14.45" customHeight="1" x14ac:dyDescent="0.2">
      <c r="A112" s="821">
        <v>22</v>
      </c>
      <c r="B112" s="822" t="s">
        <v>830</v>
      </c>
      <c r="C112" s="822" t="s">
        <v>834</v>
      </c>
      <c r="D112" s="823" t="s">
        <v>1308</v>
      </c>
      <c r="E112" s="824" t="s">
        <v>846</v>
      </c>
      <c r="F112" s="822" t="s">
        <v>831</v>
      </c>
      <c r="G112" s="822" t="s">
        <v>927</v>
      </c>
      <c r="H112" s="822" t="s">
        <v>587</v>
      </c>
      <c r="I112" s="822" t="s">
        <v>934</v>
      </c>
      <c r="J112" s="822" t="s">
        <v>802</v>
      </c>
      <c r="K112" s="822" t="s">
        <v>935</v>
      </c>
      <c r="L112" s="825">
        <v>126.27</v>
      </c>
      <c r="M112" s="825">
        <v>126.27</v>
      </c>
      <c r="N112" s="822">
        <v>1</v>
      </c>
      <c r="O112" s="826">
        <v>1</v>
      </c>
      <c r="P112" s="825">
        <v>126.27</v>
      </c>
      <c r="Q112" s="827">
        <v>1</v>
      </c>
      <c r="R112" s="822">
        <v>1</v>
      </c>
      <c r="S112" s="827">
        <v>1</v>
      </c>
      <c r="T112" s="826">
        <v>1</v>
      </c>
      <c r="U112" s="828">
        <v>1</v>
      </c>
    </row>
    <row r="113" spans="1:21" ht="14.45" customHeight="1" x14ac:dyDescent="0.2">
      <c r="A113" s="821">
        <v>22</v>
      </c>
      <c r="B113" s="822" t="s">
        <v>830</v>
      </c>
      <c r="C113" s="822" t="s">
        <v>834</v>
      </c>
      <c r="D113" s="823" t="s">
        <v>1308</v>
      </c>
      <c r="E113" s="824" t="s">
        <v>846</v>
      </c>
      <c r="F113" s="822" t="s">
        <v>831</v>
      </c>
      <c r="G113" s="822" t="s">
        <v>927</v>
      </c>
      <c r="H113" s="822" t="s">
        <v>587</v>
      </c>
      <c r="I113" s="822" t="s">
        <v>936</v>
      </c>
      <c r="J113" s="822" t="s">
        <v>802</v>
      </c>
      <c r="K113" s="822" t="s">
        <v>937</v>
      </c>
      <c r="L113" s="825">
        <v>63.14</v>
      </c>
      <c r="M113" s="825">
        <v>63.14</v>
      </c>
      <c r="N113" s="822">
        <v>1</v>
      </c>
      <c r="O113" s="826">
        <v>0.5</v>
      </c>
      <c r="P113" s="825">
        <v>63.14</v>
      </c>
      <c r="Q113" s="827">
        <v>1</v>
      </c>
      <c r="R113" s="822">
        <v>1</v>
      </c>
      <c r="S113" s="827">
        <v>1</v>
      </c>
      <c r="T113" s="826">
        <v>0.5</v>
      </c>
      <c r="U113" s="828">
        <v>1</v>
      </c>
    </row>
    <row r="114" spans="1:21" ht="14.45" customHeight="1" x14ac:dyDescent="0.2">
      <c r="A114" s="821">
        <v>22</v>
      </c>
      <c r="B114" s="822" t="s">
        <v>830</v>
      </c>
      <c r="C114" s="822" t="s">
        <v>834</v>
      </c>
      <c r="D114" s="823" t="s">
        <v>1308</v>
      </c>
      <c r="E114" s="824" t="s">
        <v>846</v>
      </c>
      <c r="F114" s="822" t="s">
        <v>831</v>
      </c>
      <c r="G114" s="822" t="s">
        <v>927</v>
      </c>
      <c r="H114" s="822" t="s">
        <v>587</v>
      </c>
      <c r="I114" s="822" t="s">
        <v>806</v>
      </c>
      <c r="J114" s="822" t="s">
        <v>802</v>
      </c>
      <c r="K114" s="822" t="s">
        <v>807</v>
      </c>
      <c r="L114" s="825">
        <v>84.18</v>
      </c>
      <c r="M114" s="825">
        <v>168.36</v>
      </c>
      <c r="N114" s="822">
        <v>2</v>
      </c>
      <c r="O114" s="826">
        <v>2</v>
      </c>
      <c r="P114" s="825">
        <v>84.18</v>
      </c>
      <c r="Q114" s="827">
        <v>0.5</v>
      </c>
      <c r="R114" s="822">
        <v>1</v>
      </c>
      <c r="S114" s="827">
        <v>0.5</v>
      </c>
      <c r="T114" s="826">
        <v>1</v>
      </c>
      <c r="U114" s="828">
        <v>0.5</v>
      </c>
    </row>
    <row r="115" spans="1:21" ht="14.45" customHeight="1" x14ac:dyDescent="0.2">
      <c r="A115" s="821">
        <v>22</v>
      </c>
      <c r="B115" s="822" t="s">
        <v>830</v>
      </c>
      <c r="C115" s="822" t="s">
        <v>834</v>
      </c>
      <c r="D115" s="823" t="s">
        <v>1308</v>
      </c>
      <c r="E115" s="824" t="s">
        <v>846</v>
      </c>
      <c r="F115" s="822" t="s">
        <v>831</v>
      </c>
      <c r="G115" s="822" t="s">
        <v>927</v>
      </c>
      <c r="H115" s="822" t="s">
        <v>329</v>
      </c>
      <c r="I115" s="822" t="s">
        <v>938</v>
      </c>
      <c r="J115" s="822" t="s">
        <v>588</v>
      </c>
      <c r="K115" s="822" t="s">
        <v>939</v>
      </c>
      <c r="L115" s="825">
        <v>63.14</v>
      </c>
      <c r="M115" s="825">
        <v>63.14</v>
      </c>
      <c r="N115" s="822">
        <v>1</v>
      </c>
      <c r="O115" s="826">
        <v>1</v>
      </c>
      <c r="P115" s="825"/>
      <c r="Q115" s="827">
        <v>0</v>
      </c>
      <c r="R115" s="822"/>
      <c r="S115" s="827">
        <v>0</v>
      </c>
      <c r="T115" s="826"/>
      <c r="U115" s="828">
        <v>0</v>
      </c>
    </row>
    <row r="116" spans="1:21" ht="14.45" customHeight="1" x14ac:dyDescent="0.2">
      <c r="A116" s="821">
        <v>22</v>
      </c>
      <c r="B116" s="822" t="s">
        <v>830</v>
      </c>
      <c r="C116" s="822" t="s">
        <v>834</v>
      </c>
      <c r="D116" s="823" t="s">
        <v>1308</v>
      </c>
      <c r="E116" s="824" t="s">
        <v>846</v>
      </c>
      <c r="F116" s="822" t="s">
        <v>831</v>
      </c>
      <c r="G116" s="822" t="s">
        <v>927</v>
      </c>
      <c r="H116" s="822" t="s">
        <v>587</v>
      </c>
      <c r="I116" s="822" t="s">
        <v>804</v>
      </c>
      <c r="J116" s="822" t="s">
        <v>802</v>
      </c>
      <c r="K116" s="822" t="s">
        <v>805</v>
      </c>
      <c r="L116" s="825">
        <v>49.08</v>
      </c>
      <c r="M116" s="825">
        <v>98.16</v>
      </c>
      <c r="N116" s="822">
        <v>2</v>
      </c>
      <c r="O116" s="826">
        <v>1.5</v>
      </c>
      <c r="P116" s="825">
        <v>98.16</v>
      </c>
      <c r="Q116" s="827">
        <v>1</v>
      </c>
      <c r="R116" s="822">
        <v>2</v>
      </c>
      <c r="S116" s="827">
        <v>1</v>
      </c>
      <c r="T116" s="826">
        <v>1.5</v>
      </c>
      <c r="U116" s="828">
        <v>1</v>
      </c>
    </row>
    <row r="117" spans="1:21" ht="14.45" customHeight="1" x14ac:dyDescent="0.2">
      <c r="A117" s="821">
        <v>22</v>
      </c>
      <c r="B117" s="822" t="s">
        <v>830</v>
      </c>
      <c r="C117" s="822" t="s">
        <v>834</v>
      </c>
      <c r="D117" s="823" t="s">
        <v>1308</v>
      </c>
      <c r="E117" s="824" t="s">
        <v>846</v>
      </c>
      <c r="F117" s="822" t="s">
        <v>831</v>
      </c>
      <c r="G117" s="822" t="s">
        <v>927</v>
      </c>
      <c r="H117" s="822" t="s">
        <v>587</v>
      </c>
      <c r="I117" s="822" t="s">
        <v>946</v>
      </c>
      <c r="J117" s="822" t="s">
        <v>588</v>
      </c>
      <c r="K117" s="822" t="s">
        <v>941</v>
      </c>
      <c r="L117" s="825">
        <v>105.23</v>
      </c>
      <c r="M117" s="825">
        <v>105.23</v>
      </c>
      <c r="N117" s="822">
        <v>1</v>
      </c>
      <c r="O117" s="826">
        <v>1</v>
      </c>
      <c r="P117" s="825">
        <v>105.23</v>
      </c>
      <c r="Q117" s="827">
        <v>1</v>
      </c>
      <c r="R117" s="822">
        <v>1</v>
      </c>
      <c r="S117" s="827">
        <v>1</v>
      </c>
      <c r="T117" s="826">
        <v>1</v>
      </c>
      <c r="U117" s="828">
        <v>1</v>
      </c>
    </row>
    <row r="118" spans="1:21" ht="14.45" customHeight="1" x14ac:dyDescent="0.2">
      <c r="A118" s="821">
        <v>22</v>
      </c>
      <c r="B118" s="822" t="s">
        <v>830</v>
      </c>
      <c r="C118" s="822" t="s">
        <v>834</v>
      </c>
      <c r="D118" s="823" t="s">
        <v>1308</v>
      </c>
      <c r="E118" s="824" t="s">
        <v>847</v>
      </c>
      <c r="F118" s="822" t="s">
        <v>831</v>
      </c>
      <c r="G118" s="822" t="s">
        <v>1079</v>
      </c>
      <c r="H118" s="822" t="s">
        <v>329</v>
      </c>
      <c r="I118" s="822" t="s">
        <v>1080</v>
      </c>
      <c r="J118" s="822" t="s">
        <v>1081</v>
      </c>
      <c r="K118" s="822" t="s">
        <v>1082</v>
      </c>
      <c r="L118" s="825">
        <v>70.48</v>
      </c>
      <c r="M118" s="825">
        <v>70.48</v>
      </c>
      <c r="N118" s="822">
        <v>1</v>
      </c>
      <c r="O118" s="826">
        <v>0.5</v>
      </c>
      <c r="P118" s="825">
        <v>70.48</v>
      </c>
      <c r="Q118" s="827">
        <v>1</v>
      </c>
      <c r="R118" s="822">
        <v>1</v>
      </c>
      <c r="S118" s="827">
        <v>1</v>
      </c>
      <c r="T118" s="826">
        <v>0.5</v>
      </c>
      <c r="U118" s="828">
        <v>1</v>
      </c>
    </row>
    <row r="119" spans="1:21" ht="14.45" customHeight="1" x14ac:dyDescent="0.2">
      <c r="A119" s="821">
        <v>22</v>
      </c>
      <c r="B119" s="822" t="s">
        <v>830</v>
      </c>
      <c r="C119" s="822" t="s">
        <v>834</v>
      </c>
      <c r="D119" s="823" t="s">
        <v>1308</v>
      </c>
      <c r="E119" s="824" t="s">
        <v>847</v>
      </c>
      <c r="F119" s="822" t="s">
        <v>831</v>
      </c>
      <c r="G119" s="822" t="s">
        <v>1083</v>
      </c>
      <c r="H119" s="822" t="s">
        <v>329</v>
      </c>
      <c r="I119" s="822" t="s">
        <v>1084</v>
      </c>
      <c r="J119" s="822" t="s">
        <v>1085</v>
      </c>
      <c r="K119" s="822" t="s">
        <v>1086</v>
      </c>
      <c r="L119" s="825">
        <v>0</v>
      </c>
      <c r="M119" s="825">
        <v>0</v>
      </c>
      <c r="N119" s="822">
        <v>1</v>
      </c>
      <c r="O119" s="826">
        <v>0.5</v>
      </c>
      <c r="P119" s="825"/>
      <c r="Q119" s="827"/>
      <c r="R119" s="822"/>
      <c r="S119" s="827">
        <v>0</v>
      </c>
      <c r="T119" s="826"/>
      <c r="U119" s="828">
        <v>0</v>
      </c>
    </row>
    <row r="120" spans="1:21" ht="14.45" customHeight="1" x14ac:dyDescent="0.2">
      <c r="A120" s="821">
        <v>22</v>
      </c>
      <c r="B120" s="822" t="s">
        <v>830</v>
      </c>
      <c r="C120" s="822" t="s">
        <v>834</v>
      </c>
      <c r="D120" s="823" t="s">
        <v>1308</v>
      </c>
      <c r="E120" s="824" t="s">
        <v>847</v>
      </c>
      <c r="F120" s="822" t="s">
        <v>831</v>
      </c>
      <c r="G120" s="822" t="s">
        <v>851</v>
      </c>
      <c r="H120" s="822" t="s">
        <v>329</v>
      </c>
      <c r="I120" s="822" t="s">
        <v>954</v>
      </c>
      <c r="J120" s="822" t="s">
        <v>955</v>
      </c>
      <c r="K120" s="822" t="s">
        <v>956</v>
      </c>
      <c r="L120" s="825">
        <v>35.11</v>
      </c>
      <c r="M120" s="825">
        <v>70.22</v>
      </c>
      <c r="N120" s="822">
        <v>2</v>
      </c>
      <c r="O120" s="826">
        <v>1</v>
      </c>
      <c r="P120" s="825"/>
      <c r="Q120" s="827">
        <v>0</v>
      </c>
      <c r="R120" s="822"/>
      <c r="S120" s="827">
        <v>0</v>
      </c>
      <c r="T120" s="826"/>
      <c r="U120" s="828">
        <v>0</v>
      </c>
    </row>
    <row r="121" spans="1:21" ht="14.45" customHeight="1" x14ac:dyDescent="0.2">
      <c r="A121" s="821">
        <v>22</v>
      </c>
      <c r="B121" s="822" t="s">
        <v>830</v>
      </c>
      <c r="C121" s="822" t="s">
        <v>834</v>
      </c>
      <c r="D121" s="823" t="s">
        <v>1308</v>
      </c>
      <c r="E121" s="824" t="s">
        <v>847</v>
      </c>
      <c r="F121" s="822" t="s">
        <v>831</v>
      </c>
      <c r="G121" s="822" t="s">
        <v>851</v>
      </c>
      <c r="H121" s="822" t="s">
        <v>587</v>
      </c>
      <c r="I121" s="822" t="s">
        <v>1087</v>
      </c>
      <c r="J121" s="822" t="s">
        <v>1071</v>
      </c>
      <c r="K121" s="822" t="s">
        <v>1024</v>
      </c>
      <c r="L121" s="825">
        <v>117.03</v>
      </c>
      <c r="M121" s="825">
        <v>117.03</v>
      </c>
      <c r="N121" s="822">
        <v>1</v>
      </c>
      <c r="O121" s="826">
        <v>0.5</v>
      </c>
      <c r="P121" s="825">
        <v>117.03</v>
      </c>
      <c r="Q121" s="827">
        <v>1</v>
      </c>
      <c r="R121" s="822">
        <v>1</v>
      </c>
      <c r="S121" s="827">
        <v>1</v>
      </c>
      <c r="T121" s="826">
        <v>0.5</v>
      </c>
      <c r="U121" s="828">
        <v>1</v>
      </c>
    </row>
    <row r="122" spans="1:21" ht="14.45" customHeight="1" x14ac:dyDescent="0.2">
      <c r="A122" s="821">
        <v>22</v>
      </c>
      <c r="B122" s="822" t="s">
        <v>830</v>
      </c>
      <c r="C122" s="822" t="s">
        <v>834</v>
      </c>
      <c r="D122" s="823" t="s">
        <v>1308</v>
      </c>
      <c r="E122" s="824" t="s">
        <v>847</v>
      </c>
      <c r="F122" s="822" t="s">
        <v>831</v>
      </c>
      <c r="G122" s="822" t="s">
        <v>851</v>
      </c>
      <c r="H122" s="822" t="s">
        <v>587</v>
      </c>
      <c r="I122" s="822" t="s">
        <v>1070</v>
      </c>
      <c r="J122" s="822" t="s">
        <v>1071</v>
      </c>
      <c r="K122" s="822" t="s">
        <v>1072</v>
      </c>
      <c r="L122" s="825">
        <v>17.559999999999999</v>
      </c>
      <c r="M122" s="825">
        <v>52.679999999999993</v>
      </c>
      <c r="N122" s="822">
        <v>3</v>
      </c>
      <c r="O122" s="826">
        <v>1</v>
      </c>
      <c r="P122" s="825">
        <v>52.679999999999993</v>
      </c>
      <c r="Q122" s="827">
        <v>1</v>
      </c>
      <c r="R122" s="822">
        <v>3</v>
      </c>
      <c r="S122" s="827">
        <v>1</v>
      </c>
      <c r="T122" s="826">
        <v>1</v>
      </c>
      <c r="U122" s="828">
        <v>1</v>
      </c>
    </row>
    <row r="123" spans="1:21" ht="14.45" customHeight="1" x14ac:dyDescent="0.2">
      <c r="A123" s="821">
        <v>22</v>
      </c>
      <c r="B123" s="822" t="s">
        <v>830</v>
      </c>
      <c r="C123" s="822" t="s">
        <v>834</v>
      </c>
      <c r="D123" s="823" t="s">
        <v>1308</v>
      </c>
      <c r="E123" s="824" t="s">
        <v>847</v>
      </c>
      <c r="F123" s="822" t="s">
        <v>831</v>
      </c>
      <c r="G123" s="822" t="s">
        <v>1088</v>
      </c>
      <c r="H123" s="822" t="s">
        <v>329</v>
      </c>
      <c r="I123" s="822" t="s">
        <v>1089</v>
      </c>
      <c r="J123" s="822" t="s">
        <v>1090</v>
      </c>
      <c r="K123" s="822" t="s">
        <v>1091</v>
      </c>
      <c r="L123" s="825">
        <v>0</v>
      </c>
      <c r="M123" s="825">
        <v>0</v>
      </c>
      <c r="N123" s="822">
        <v>7</v>
      </c>
      <c r="O123" s="826">
        <v>2.5</v>
      </c>
      <c r="P123" s="825">
        <v>0</v>
      </c>
      <c r="Q123" s="827"/>
      <c r="R123" s="822">
        <v>6</v>
      </c>
      <c r="S123" s="827">
        <v>0.8571428571428571</v>
      </c>
      <c r="T123" s="826">
        <v>1.5</v>
      </c>
      <c r="U123" s="828">
        <v>0.6</v>
      </c>
    </row>
    <row r="124" spans="1:21" ht="14.45" customHeight="1" x14ac:dyDescent="0.2">
      <c r="A124" s="821">
        <v>22</v>
      </c>
      <c r="B124" s="822" t="s">
        <v>830</v>
      </c>
      <c r="C124" s="822" t="s">
        <v>834</v>
      </c>
      <c r="D124" s="823" t="s">
        <v>1308</v>
      </c>
      <c r="E124" s="824" t="s">
        <v>847</v>
      </c>
      <c r="F124" s="822" t="s">
        <v>831</v>
      </c>
      <c r="G124" s="822" t="s">
        <v>1092</v>
      </c>
      <c r="H124" s="822" t="s">
        <v>329</v>
      </c>
      <c r="I124" s="822" t="s">
        <v>1093</v>
      </c>
      <c r="J124" s="822" t="s">
        <v>1094</v>
      </c>
      <c r="K124" s="822" t="s">
        <v>1095</v>
      </c>
      <c r="L124" s="825">
        <v>150.26</v>
      </c>
      <c r="M124" s="825">
        <v>150.26</v>
      </c>
      <c r="N124" s="822">
        <v>1</v>
      </c>
      <c r="O124" s="826">
        <v>1</v>
      </c>
      <c r="P124" s="825"/>
      <c r="Q124" s="827">
        <v>0</v>
      </c>
      <c r="R124" s="822"/>
      <c r="S124" s="827">
        <v>0</v>
      </c>
      <c r="T124" s="826"/>
      <c r="U124" s="828">
        <v>0</v>
      </c>
    </row>
    <row r="125" spans="1:21" ht="14.45" customHeight="1" x14ac:dyDescent="0.2">
      <c r="A125" s="821">
        <v>22</v>
      </c>
      <c r="B125" s="822" t="s">
        <v>830</v>
      </c>
      <c r="C125" s="822" t="s">
        <v>834</v>
      </c>
      <c r="D125" s="823" t="s">
        <v>1308</v>
      </c>
      <c r="E125" s="824" t="s">
        <v>847</v>
      </c>
      <c r="F125" s="822" t="s">
        <v>831</v>
      </c>
      <c r="G125" s="822" t="s">
        <v>854</v>
      </c>
      <c r="H125" s="822" t="s">
        <v>329</v>
      </c>
      <c r="I125" s="822" t="s">
        <v>1025</v>
      </c>
      <c r="J125" s="822" t="s">
        <v>1026</v>
      </c>
      <c r="K125" s="822" t="s">
        <v>1027</v>
      </c>
      <c r="L125" s="825">
        <v>58.74</v>
      </c>
      <c r="M125" s="825">
        <v>58.74</v>
      </c>
      <c r="N125" s="822">
        <v>1</v>
      </c>
      <c r="O125" s="826">
        <v>1</v>
      </c>
      <c r="P125" s="825"/>
      <c r="Q125" s="827">
        <v>0</v>
      </c>
      <c r="R125" s="822"/>
      <c r="S125" s="827">
        <v>0</v>
      </c>
      <c r="T125" s="826"/>
      <c r="U125" s="828">
        <v>0</v>
      </c>
    </row>
    <row r="126" spans="1:21" ht="14.45" customHeight="1" x14ac:dyDescent="0.2">
      <c r="A126" s="821">
        <v>22</v>
      </c>
      <c r="B126" s="822" t="s">
        <v>830</v>
      </c>
      <c r="C126" s="822" t="s">
        <v>834</v>
      </c>
      <c r="D126" s="823" t="s">
        <v>1308</v>
      </c>
      <c r="E126" s="824" t="s">
        <v>847</v>
      </c>
      <c r="F126" s="822" t="s">
        <v>831</v>
      </c>
      <c r="G126" s="822" t="s">
        <v>858</v>
      </c>
      <c r="H126" s="822" t="s">
        <v>329</v>
      </c>
      <c r="I126" s="822" t="s">
        <v>1096</v>
      </c>
      <c r="J126" s="822" t="s">
        <v>1097</v>
      </c>
      <c r="K126" s="822" t="s">
        <v>1098</v>
      </c>
      <c r="L126" s="825">
        <v>124.49</v>
      </c>
      <c r="M126" s="825">
        <v>124.49</v>
      </c>
      <c r="N126" s="822">
        <v>1</v>
      </c>
      <c r="O126" s="826">
        <v>1</v>
      </c>
      <c r="P126" s="825">
        <v>124.49</v>
      </c>
      <c r="Q126" s="827">
        <v>1</v>
      </c>
      <c r="R126" s="822">
        <v>1</v>
      </c>
      <c r="S126" s="827">
        <v>1</v>
      </c>
      <c r="T126" s="826">
        <v>1</v>
      </c>
      <c r="U126" s="828">
        <v>1</v>
      </c>
    </row>
    <row r="127" spans="1:21" ht="14.45" customHeight="1" x14ac:dyDescent="0.2">
      <c r="A127" s="821">
        <v>22</v>
      </c>
      <c r="B127" s="822" t="s">
        <v>830</v>
      </c>
      <c r="C127" s="822" t="s">
        <v>834</v>
      </c>
      <c r="D127" s="823" t="s">
        <v>1308</v>
      </c>
      <c r="E127" s="824" t="s">
        <v>847</v>
      </c>
      <c r="F127" s="822" t="s">
        <v>831</v>
      </c>
      <c r="G127" s="822" t="s">
        <v>1099</v>
      </c>
      <c r="H127" s="822" t="s">
        <v>329</v>
      </c>
      <c r="I127" s="822" t="s">
        <v>1100</v>
      </c>
      <c r="J127" s="822" t="s">
        <v>1101</v>
      </c>
      <c r="K127" s="822" t="s">
        <v>1102</v>
      </c>
      <c r="L127" s="825">
        <v>0</v>
      </c>
      <c r="M127" s="825">
        <v>0</v>
      </c>
      <c r="N127" s="822">
        <v>1</v>
      </c>
      <c r="O127" s="826">
        <v>1</v>
      </c>
      <c r="P127" s="825">
        <v>0</v>
      </c>
      <c r="Q127" s="827"/>
      <c r="R127" s="822">
        <v>1</v>
      </c>
      <c r="S127" s="827">
        <v>1</v>
      </c>
      <c r="T127" s="826">
        <v>1</v>
      </c>
      <c r="U127" s="828">
        <v>1</v>
      </c>
    </row>
    <row r="128" spans="1:21" ht="14.45" customHeight="1" x14ac:dyDescent="0.2">
      <c r="A128" s="821">
        <v>22</v>
      </c>
      <c r="B128" s="822" t="s">
        <v>830</v>
      </c>
      <c r="C128" s="822" t="s">
        <v>834</v>
      </c>
      <c r="D128" s="823" t="s">
        <v>1308</v>
      </c>
      <c r="E128" s="824" t="s">
        <v>847</v>
      </c>
      <c r="F128" s="822" t="s">
        <v>831</v>
      </c>
      <c r="G128" s="822" t="s">
        <v>1103</v>
      </c>
      <c r="H128" s="822" t="s">
        <v>329</v>
      </c>
      <c r="I128" s="822" t="s">
        <v>1104</v>
      </c>
      <c r="J128" s="822" t="s">
        <v>1105</v>
      </c>
      <c r="K128" s="822" t="s">
        <v>1106</v>
      </c>
      <c r="L128" s="825">
        <v>45.89</v>
      </c>
      <c r="M128" s="825">
        <v>45.89</v>
      </c>
      <c r="N128" s="822">
        <v>1</v>
      </c>
      <c r="O128" s="826">
        <v>1</v>
      </c>
      <c r="P128" s="825">
        <v>45.89</v>
      </c>
      <c r="Q128" s="827">
        <v>1</v>
      </c>
      <c r="R128" s="822">
        <v>1</v>
      </c>
      <c r="S128" s="827">
        <v>1</v>
      </c>
      <c r="T128" s="826">
        <v>1</v>
      </c>
      <c r="U128" s="828">
        <v>1</v>
      </c>
    </row>
    <row r="129" spans="1:21" ht="14.45" customHeight="1" x14ac:dyDescent="0.2">
      <c r="A129" s="821">
        <v>22</v>
      </c>
      <c r="B129" s="822" t="s">
        <v>830</v>
      </c>
      <c r="C129" s="822" t="s">
        <v>834</v>
      </c>
      <c r="D129" s="823" t="s">
        <v>1308</v>
      </c>
      <c r="E129" s="824" t="s">
        <v>847</v>
      </c>
      <c r="F129" s="822" t="s">
        <v>831</v>
      </c>
      <c r="G129" s="822" t="s">
        <v>1107</v>
      </c>
      <c r="H129" s="822" t="s">
        <v>329</v>
      </c>
      <c r="I129" s="822" t="s">
        <v>1108</v>
      </c>
      <c r="J129" s="822" t="s">
        <v>1109</v>
      </c>
      <c r="K129" s="822" t="s">
        <v>1110</v>
      </c>
      <c r="L129" s="825">
        <v>111.72</v>
      </c>
      <c r="M129" s="825">
        <v>223.44</v>
      </c>
      <c r="N129" s="822">
        <v>2</v>
      </c>
      <c r="O129" s="826">
        <v>2</v>
      </c>
      <c r="P129" s="825"/>
      <c r="Q129" s="827">
        <v>0</v>
      </c>
      <c r="R129" s="822"/>
      <c r="S129" s="827">
        <v>0</v>
      </c>
      <c r="T129" s="826"/>
      <c r="U129" s="828">
        <v>0</v>
      </c>
    </row>
    <row r="130" spans="1:21" ht="14.45" customHeight="1" x14ac:dyDescent="0.2">
      <c r="A130" s="821">
        <v>22</v>
      </c>
      <c r="B130" s="822" t="s">
        <v>830</v>
      </c>
      <c r="C130" s="822" t="s">
        <v>834</v>
      </c>
      <c r="D130" s="823" t="s">
        <v>1308</v>
      </c>
      <c r="E130" s="824" t="s">
        <v>847</v>
      </c>
      <c r="F130" s="822" t="s">
        <v>831</v>
      </c>
      <c r="G130" s="822" t="s">
        <v>878</v>
      </c>
      <c r="H130" s="822" t="s">
        <v>329</v>
      </c>
      <c r="I130" s="822" t="s">
        <v>882</v>
      </c>
      <c r="J130" s="822" t="s">
        <v>883</v>
      </c>
      <c r="K130" s="822" t="s">
        <v>884</v>
      </c>
      <c r="L130" s="825">
        <v>35.25</v>
      </c>
      <c r="M130" s="825">
        <v>35.25</v>
      </c>
      <c r="N130" s="822">
        <v>1</v>
      </c>
      <c r="O130" s="826">
        <v>1</v>
      </c>
      <c r="P130" s="825">
        <v>35.25</v>
      </c>
      <c r="Q130" s="827">
        <v>1</v>
      </c>
      <c r="R130" s="822">
        <v>1</v>
      </c>
      <c r="S130" s="827">
        <v>1</v>
      </c>
      <c r="T130" s="826">
        <v>1</v>
      </c>
      <c r="U130" s="828">
        <v>1</v>
      </c>
    </row>
    <row r="131" spans="1:21" ht="14.45" customHeight="1" x14ac:dyDescent="0.2">
      <c r="A131" s="821">
        <v>22</v>
      </c>
      <c r="B131" s="822" t="s">
        <v>830</v>
      </c>
      <c r="C131" s="822" t="s">
        <v>834</v>
      </c>
      <c r="D131" s="823" t="s">
        <v>1308</v>
      </c>
      <c r="E131" s="824" t="s">
        <v>847</v>
      </c>
      <c r="F131" s="822" t="s">
        <v>831</v>
      </c>
      <c r="G131" s="822" t="s">
        <v>894</v>
      </c>
      <c r="H131" s="822" t="s">
        <v>587</v>
      </c>
      <c r="I131" s="822" t="s">
        <v>895</v>
      </c>
      <c r="J131" s="822" t="s">
        <v>896</v>
      </c>
      <c r="K131" s="822" t="s">
        <v>897</v>
      </c>
      <c r="L131" s="825">
        <v>102.93</v>
      </c>
      <c r="M131" s="825">
        <v>102.93</v>
      </c>
      <c r="N131" s="822">
        <v>1</v>
      </c>
      <c r="O131" s="826">
        <v>1</v>
      </c>
      <c r="P131" s="825">
        <v>102.93</v>
      </c>
      <c r="Q131" s="827">
        <v>1</v>
      </c>
      <c r="R131" s="822">
        <v>1</v>
      </c>
      <c r="S131" s="827">
        <v>1</v>
      </c>
      <c r="T131" s="826">
        <v>1</v>
      </c>
      <c r="U131" s="828">
        <v>1</v>
      </c>
    </row>
    <row r="132" spans="1:21" ht="14.45" customHeight="1" x14ac:dyDescent="0.2">
      <c r="A132" s="821">
        <v>22</v>
      </c>
      <c r="B132" s="822" t="s">
        <v>830</v>
      </c>
      <c r="C132" s="822" t="s">
        <v>834</v>
      </c>
      <c r="D132" s="823" t="s">
        <v>1308</v>
      </c>
      <c r="E132" s="824" t="s">
        <v>847</v>
      </c>
      <c r="F132" s="822" t="s">
        <v>831</v>
      </c>
      <c r="G132" s="822" t="s">
        <v>894</v>
      </c>
      <c r="H132" s="822" t="s">
        <v>329</v>
      </c>
      <c r="I132" s="822" t="s">
        <v>898</v>
      </c>
      <c r="J132" s="822" t="s">
        <v>896</v>
      </c>
      <c r="K132" s="822" t="s">
        <v>899</v>
      </c>
      <c r="L132" s="825">
        <v>205.84</v>
      </c>
      <c r="M132" s="825">
        <v>205.84</v>
      </c>
      <c r="N132" s="822">
        <v>1</v>
      </c>
      <c r="O132" s="826">
        <v>1</v>
      </c>
      <c r="P132" s="825">
        <v>205.84</v>
      </c>
      <c r="Q132" s="827">
        <v>1</v>
      </c>
      <c r="R132" s="822">
        <v>1</v>
      </c>
      <c r="S132" s="827">
        <v>1</v>
      </c>
      <c r="T132" s="826">
        <v>1</v>
      </c>
      <c r="U132" s="828">
        <v>1</v>
      </c>
    </row>
    <row r="133" spans="1:21" ht="14.45" customHeight="1" x14ac:dyDescent="0.2">
      <c r="A133" s="821">
        <v>22</v>
      </c>
      <c r="B133" s="822" t="s">
        <v>830</v>
      </c>
      <c r="C133" s="822" t="s">
        <v>834</v>
      </c>
      <c r="D133" s="823" t="s">
        <v>1308</v>
      </c>
      <c r="E133" s="824" t="s">
        <v>847</v>
      </c>
      <c r="F133" s="822" t="s">
        <v>831</v>
      </c>
      <c r="G133" s="822" t="s">
        <v>902</v>
      </c>
      <c r="H133" s="822" t="s">
        <v>587</v>
      </c>
      <c r="I133" s="822" t="s">
        <v>903</v>
      </c>
      <c r="J133" s="822" t="s">
        <v>904</v>
      </c>
      <c r="K133" s="822" t="s">
        <v>905</v>
      </c>
      <c r="L133" s="825">
        <v>103.4</v>
      </c>
      <c r="M133" s="825">
        <v>206.8</v>
      </c>
      <c r="N133" s="822">
        <v>2</v>
      </c>
      <c r="O133" s="826">
        <v>2</v>
      </c>
      <c r="P133" s="825">
        <v>103.4</v>
      </c>
      <c r="Q133" s="827">
        <v>0.5</v>
      </c>
      <c r="R133" s="822">
        <v>1</v>
      </c>
      <c r="S133" s="827">
        <v>0.5</v>
      </c>
      <c r="T133" s="826">
        <v>1</v>
      </c>
      <c r="U133" s="828">
        <v>0.5</v>
      </c>
    </row>
    <row r="134" spans="1:21" ht="14.45" customHeight="1" x14ac:dyDescent="0.2">
      <c r="A134" s="821">
        <v>22</v>
      </c>
      <c r="B134" s="822" t="s">
        <v>830</v>
      </c>
      <c r="C134" s="822" t="s">
        <v>834</v>
      </c>
      <c r="D134" s="823" t="s">
        <v>1308</v>
      </c>
      <c r="E134" s="824" t="s">
        <v>847</v>
      </c>
      <c r="F134" s="822" t="s">
        <v>831</v>
      </c>
      <c r="G134" s="822" t="s">
        <v>906</v>
      </c>
      <c r="H134" s="822" t="s">
        <v>329</v>
      </c>
      <c r="I134" s="822" t="s">
        <v>907</v>
      </c>
      <c r="J134" s="822" t="s">
        <v>908</v>
      </c>
      <c r="K134" s="822" t="s">
        <v>909</v>
      </c>
      <c r="L134" s="825">
        <v>218.62</v>
      </c>
      <c r="M134" s="825">
        <v>437.24</v>
      </c>
      <c r="N134" s="822">
        <v>2</v>
      </c>
      <c r="O134" s="826">
        <v>1.5</v>
      </c>
      <c r="P134" s="825">
        <v>437.24</v>
      </c>
      <c r="Q134" s="827">
        <v>1</v>
      </c>
      <c r="R134" s="822">
        <v>2</v>
      </c>
      <c r="S134" s="827">
        <v>1</v>
      </c>
      <c r="T134" s="826">
        <v>1.5</v>
      </c>
      <c r="U134" s="828">
        <v>1</v>
      </c>
    </row>
    <row r="135" spans="1:21" ht="14.45" customHeight="1" x14ac:dyDescent="0.2">
      <c r="A135" s="821">
        <v>22</v>
      </c>
      <c r="B135" s="822" t="s">
        <v>830</v>
      </c>
      <c r="C135" s="822" t="s">
        <v>834</v>
      </c>
      <c r="D135" s="823" t="s">
        <v>1308</v>
      </c>
      <c r="E135" s="824" t="s">
        <v>847</v>
      </c>
      <c r="F135" s="822" t="s">
        <v>831</v>
      </c>
      <c r="G135" s="822" t="s">
        <v>1111</v>
      </c>
      <c r="H135" s="822" t="s">
        <v>329</v>
      </c>
      <c r="I135" s="822" t="s">
        <v>1112</v>
      </c>
      <c r="J135" s="822" t="s">
        <v>573</v>
      </c>
      <c r="K135" s="822" t="s">
        <v>1113</v>
      </c>
      <c r="L135" s="825">
        <v>127.91</v>
      </c>
      <c r="M135" s="825">
        <v>127.91</v>
      </c>
      <c r="N135" s="822">
        <v>1</v>
      </c>
      <c r="O135" s="826">
        <v>1</v>
      </c>
      <c r="P135" s="825"/>
      <c r="Q135" s="827">
        <v>0</v>
      </c>
      <c r="R135" s="822"/>
      <c r="S135" s="827">
        <v>0</v>
      </c>
      <c r="T135" s="826"/>
      <c r="U135" s="828">
        <v>0</v>
      </c>
    </row>
    <row r="136" spans="1:21" ht="14.45" customHeight="1" x14ac:dyDescent="0.2">
      <c r="A136" s="821">
        <v>22</v>
      </c>
      <c r="B136" s="822" t="s">
        <v>830</v>
      </c>
      <c r="C136" s="822" t="s">
        <v>834</v>
      </c>
      <c r="D136" s="823" t="s">
        <v>1308</v>
      </c>
      <c r="E136" s="824" t="s">
        <v>847</v>
      </c>
      <c r="F136" s="822" t="s">
        <v>831</v>
      </c>
      <c r="G136" s="822" t="s">
        <v>910</v>
      </c>
      <c r="H136" s="822" t="s">
        <v>329</v>
      </c>
      <c r="I136" s="822" t="s">
        <v>911</v>
      </c>
      <c r="J136" s="822" t="s">
        <v>912</v>
      </c>
      <c r="K136" s="822" t="s">
        <v>913</v>
      </c>
      <c r="L136" s="825">
        <v>87.67</v>
      </c>
      <c r="M136" s="825">
        <v>87.67</v>
      </c>
      <c r="N136" s="822">
        <v>1</v>
      </c>
      <c r="O136" s="826">
        <v>1</v>
      </c>
      <c r="P136" s="825">
        <v>87.67</v>
      </c>
      <c r="Q136" s="827">
        <v>1</v>
      </c>
      <c r="R136" s="822">
        <v>1</v>
      </c>
      <c r="S136" s="827">
        <v>1</v>
      </c>
      <c r="T136" s="826">
        <v>1</v>
      </c>
      <c r="U136" s="828">
        <v>1</v>
      </c>
    </row>
    <row r="137" spans="1:21" ht="14.45" customHeight="1" x14ac:dyDescent="0.2">
      <c r="A137" s="821">
        <v>22</v>
      </c>
      <c r="B137" s="822" t="s">
        <v>830</v>
      </c>
      <c r="C137" s="822" t="s">
        <v>834</v>
      </c>
      <c r="D137" s="823" t="s">
        <v>1308</v>
      </c>
      <c r="E137" s="824" t="s">
        <v>847</v>
      </c>
      <c r="F137" s="822" t="s">
        <v>831</v>
      </c>
      <c r="G137" s="822" t="s">
        <v>1114</v>
      </c>
      <c r="H137" s="822" t="s">
        <v>329</v>
      </c>
      <c r="I137" s="822" t="s">
        <v>1115</v>
      </c>
      <c r="J137" s="822" t="s">
        <v>1116</v>
      </c>
      <c r="K137" s="822" t="s">
        <v>816</v>
      </c>
      <c r="L137" s="825">
        <v>192.28</v>
      </c>
      <c r="M137" s="825">
        <v>192.28</v>
      </c>
      <c r="N137" s="822">
        <v>1</v>
      </c>
      <c r="O137" s="826">
        <v>1</v>
      </c>
      <c r="P137" s="825">
        <v>192.28</v>
      </c>
      <c r="Q137" s="827">
        <v>1</v>
      </c>
      <c r="R137" s="822">
        <v>1</v>
      </c>
      <c r="S137" s="827">
        <v>1</v>
      </c>
      <c r="T137" s="826">
        <v>1</v>
      </c>
      <c r="U137" s="828">
        <v>1</v>
      </c>
    </row>
    <row r="138" spans="1:21" ht="14.45" customHeight="1" x14ac:dyDescent="0.2">
      <c r="A138" s="821">
        <v>22</v>
      </c>
      <c r="B138" s="822" t="s">
        <v>830</v>
      </c>
      <c r="C138" s="822" t="s">
        <v>834</v>
      </c>
      <c r="D138" s="823" t="s">
        <v>1308</v>
      </c>
      <c r="E138" s="824" t="s">
        <v>847</v>
      </c>
      <c r="F138" s="822" t="s">
        <v>831</v>
      </c>
      <c r="G138" s="822" t="s">
        <v>922</v>
      </c>
      <c r="H138" s="822" t="s">
        <v>329</v>
      </c>
      <c r="I138" s="822" t="s">
        <v>1117</v>
      </c>
      <c r="J138" s="822" t="s">
        <v>1118</v>
      </c>
      <c r="K138" s="822" t="s">
        <v>814</v>
      </c>
      <c r="L138" s="825">
        <v>0</v>
      </c>
      <c r="M138" s="825">
        <v>0</v>
      </c>
      <c r="N138" s="822">
        <v>3</v>
      </c>
      <c r="O138" s="826">
        <v>1</v>
      </c>
      <c r="P138" s="825">
        <v>0</v>
      </c>
      <c r="Q138" s="827"/>
      <c r="R138" s="822">
        <v>3</v>
      </c>
      <c r="S138" s="827">
        <v>1</v>
      </c>
      <c r="T138" s="826">
        <v>1</v>
      </c>
      <c r="U138" s="828">
        <v>1</v>
      </c>
    </row>
    <row r="139" spans="1:21" ht="14.45" customHeight="1" x14ac:dyDescent="0.2">
      <c r="A139" s="821">
        <v>22</v>
      </c>
      <c r="B139" s="822" t="s">
        <v>830</v>
      </c>
      <c r="C139" s="822" t="s">
        <v>834</v>
      </c>
      <c r="D139" s="823" t="s">
        <v>1308</v>
      </c>
      <c r="E139" s="824" t="s">
        <v>847</v>
      </c>
      <c r="F139" s="822" t="s">
        <v>831</v>
      </c>
      <c r="G139" s="822" t="s">
        <v>922</v>
      </c>
      <c r="H139" s="822" t="s">
        <v>329</v>
      </c>
      <c r="I139" s="822" t="s">
        <v>1119</v>
      </c>
      <c r="J139" s="822" t="s">
        <v>1118</v>
      </c>
      <c r="K139" s="822" t="s">
        <v>1120</v>
      </c>
      <c r="L139" s="825">
        <v>0</v>
      </c>
      <c r="M139" s="825">
        <v>0</v>
      </c>
      <c r="N139" s="822">
        <v>4</v>
      </c>
      <c r="O139" s="826">
        <v>2</v>
      </c>
      <c r="P139" s="825">
        <v>0</v>
      </c>
      <c r="Q139" s="827"/>
      <c r="R139" s="822">
        <v>4</v>
      </c>
      <c r="S139" s="827">
        <v>1</v>
      </c>
      <c r="T139" s="826">
        <v>2</v>
      </c>
      <c r="U139" s="828">
        <v>1</v>
      </c>
    </row>
    <row r="140" spans="1:21" ht="14.45" customHeight="1" x14ac:dyDescent="0.2">
      <c r="A140" s="821">
        <v>22</v>
      </c>
      <c r="B140" s="822" t="s">
        <v>830</v>
      </c>
      <c r="C140" s="822" t="s">
        <v>834</v>
      </c>
      <c r="D140" s="823" t="s">
        <v>1308</v>
      </c>
      <c r="E140" s="824" t="s">
        <v>847</v>
      </c>
      <c r="F140" s="822" t="s">
        <v>831</v>
      </c>
      <c r="G140" s="822" t="s">
        <v>922</v>
      </c>
      <c r="H140" s="822" t="s">
        <v>587</v>
      </c>
      <c r="I140" s="822" t="s">
        <v>815</v>
      </c>
      <c r="J140" s="822" t="s">
        <v>636</v>
      </c>
      <c r="K140" s="822" t="s">
        <v>816</v>
      </c>
      <c r="L140" s="825">
        <v>0</v>
      </c>
      <c r="M140" s="825">
        <v>0</v>
      </c>
      <c r="N140" s="822">
        <v>2</v>
      </c>
      <c r="O140" s="826">
        <v>0.5</v>
      </c>
      <c r="P140" s="825">
        <v>0</v>
      </c>
      <c r="Q140" s="827"/>
      <c r="R140" s="822">
        <v>2</v>
      </c>
      <c r="S140" s="827">
        <v>1</v>
      </c>
      <c r="T140" s="826">
        <v>0.5</v>
      </c>
      <c r="U140" s="828">
        <v>1</v>
      </c>
    </row>
    <row r="141" spans="1:21" ht="14.45" customHeight="1" x14ac:dyDescent="0.2">
      <c r="A141" s="821">
        <v>22</v>
      </c>
      <c r="B141" s="822" t="s">
        <v>830</v>
      </c>
      <c r="C141" s="822" t="s">
        <v>834</v>
      </c>
      <c r="D141" s="823" t="s">
        <v>1308</v>
      </c>
      <c r="E141" s="824" t="s">
        <v>847</v>
      </c>
      <c r="F141" s="822" t="s">
        <v>831</v>
      </c>
      <c r="G141" s="822" t="s">
        <v>1121</v>
      </c>
      <c r="H141" s="822" t="s">
        <v>329</v>
      </c>
      <c r="I141" s="822" t="s">
        <v>1122</v>
      </c>
      <c r="J141" s="822" t="s">
        <v>1123</v>
      </c>
      <c r="K141" s="822" t="s">
        <v>1124</v>
      </c>
      <c r="L141" s="825">
        <v>50.32</v>
      </c>
      <c r="M141" s="825">
        <v>150.96</v>
      </c>
      <c r="N141" s="822">
        <v>3</v>
      </c>
      <c r="O141" s="826">
        <v>1.5</v>
      </c>
      <c r="P141" s="825">
        <v>150.96</v>
      </c>
      <c r="Q141" s="827">
        <v>1</v>
      </c>
      <c r="R141" s="822">
        <v>3</v>
      </c>
      <c r="S141" s="827">
        <v>1</v>
      </c>
      <c r="T141" s="826">
        <v>1.5</v>
      </c>
      <c r="U141" s="828">
        <v>1</v>
      </c>
    </row>
    <row r="142" spans="1:21" ht="14.45" customHeight="1" x14ac:dyDescent="0.2">
      <c r="A142" s="821">
        <v>22</v>
      </c>
      <c r="B142" s="822" t="s">
        <v>830</v>
      </c>
      <c r="C142" s="822" t="s">
        <v>834</v>
      </c>
      <c r="D142" s="823" t="s">
        <v>1308</v>
      </c>
      <c r="E142" s="824" t="s">
        <v>847</v>
      </c>
      <c r="F142" s="822" t="s">
        <v>831</v>
      </c>
      <c r="G142" s="822" t="s">
        <v>927</v>
      </c>
      <c r="H142" s="822" t="s">
        <v>329</v>
      </c>
      <c r="I142" s="822" t="s">
        <v>928</v>
      </c>
      <c r="J142" s="822" t="s">
        <v>588</v>
      </c>
      <c r="K142" s="822" t="s">
        <v>929</v>
      </c>
      <c r="L142" s="825">
        <v>74.08</v>
      </c>
      <c r="M142" s="825">
        <v>370.4</v>
      </c>
      <c r="N142" s="822">
        <v>5</v>
      </c>
      <c r="O142" s="826">
        <v>4.5</v>
      </c>
      <c r="P142" s="825">
        <v>148.16</v>
      </c>
      <c r="Q142" s="827">
        <v>0.4</v>
      </c>
      <c r="R142" s="822">
        <v>2</v>
      </c>
      <c r="S142" s="827">
        <v>0.4</v>
      </c>
      <c r="T142" s="826">
        <v>2</v>
      </c>
      <c r="U142" s="828">
        <v>0.44444444444444442</v>
      </c>
    </row>
    <row r="143" spans="1:21" ht="14.45" customHeight="1" x14ac:dyDescent="0.2">
      <c r="A143" s="821">
        <v>22</v>
      </c>
      <c r="B143" s="822" t="s">
        <v>830</v>
      </c>
      <c r="C143" s="822" t="s">
        <v>834</v>
      </c>
      <c r="D143" s="823" t="s">
        <v>1308</v>
      </c>
      <c r="E143" s="824" t="s">
        <v>847</v>
      </c>
      <c r="F143" s="822" t="s">
        <v>831</v>
      </c>
      <c r="G143" s="822" t="s">
        <v>927</v>
      </c>
      <c r="H143" s="822" t="s">
        <v>329</v>
      </c>
      <c r="I143" s="822" t="s">
        <v>800</v>
      </c>
      <c r="J143" s="822" t="s">
        <v>588</v>
      </c>
      <c r="K143" s="822" t="s">
        <v>591</v>
      </c>
      <c r="L143" s="825">
        <v>94.28</v>
      </c>
      <c r="M143" s="825">
        <v>848.52</v>
      </c>
      <c r="N143" s="822">
        <v>9</v>
      </c>
      <c r="O143" s="826">
        <v>7</v>
      </c>
      <c r="P143" s="825">
        <v>659.95999999999992</v>
      </c>
      <c r="Q143" s="827">
        <v>0.77777777777777768</v>
      </c>
      <c r="R143" s="822">
        <v>7</v>
      </c>
      <c r="S143" s="827">
        <v>0.77777777777777779</v>
      </c>
      <c r="T143" s="826">
        <v>5</v>
      </c>
      <c r="U143" s="828">
        <v>0.7142857142857143</v>
      </c>
    </row>
    <row r="144" spans="1:21" ht="14.45" customHeight="1" x14ac:dyDescent="0.2">
      <c r="A144" s="821">
        <v>22</v>
      </c>
      <c r="B144" s="822" t="s">
        <v>830</v>
      </c>
      <c r="C144" s="822" t="s">
        <v>834</v>
      </c>
      <c r="D144" s="823" t="s">
        <v>1308</v>
      </c>
      <c r="E144" s="824" t="s">
        <v>847</v>
      </c>
      <c r="F144" s="822" t="s">
        <v>831</v>
      </c>
      <c r="G144" s="822" t="s">
        <v>927</v>
      </c>
      <c r="H144" s="822" t="s">
        <v>329</v>
      </c>
      <c r="I144" s="822" t="s">
        <v>930</v>
      </c>
      <c r="J144" s="822" t="s">
        <v>588</v>
      </c>
      <c r="K144" s="822" t="s">
        <v>931</v>
      </c>
      <c r="L144" s="825">
        <v>168.36</v>
      </c>
      <c r="M144" s="825">
        <v>1851.96</v>
      </c>
      <c r="N144" s="822">
        <v>11</v>
      </c>
      <c r="O144" s="826">
        <v>7.5</v>
      </c>
      <c r="P144" s="825">
        <v>673.44</v>
      </c>
      <c r="Q144" s="827">
        <v>0.36363636363636365</v>
      </c>
      <c r="R144" s="822">
        <v>4</v>
      </c>
      <c r="S144" s="827">
        <v>0.36363636363636365</v>
      </c>
      <c r="T144" s="826">
        <v>3</v>
      </c>
      <c r="U144" s="828">
        <v>0.4</v>
      </c>
    </row>
    <row r="145" spans="1:21" ht="14.45" customHeight="1" x14ac:dyDescent="0.2">
      <c r="A145" s="821">
        <v>22</v>
      </c>
      <c r="B145" s="822" t="s">
        <v>830</v>
      </c>
      <c r="C145" s="822" t="s">
        <v>834</v>
      </c>
      <c r="D145" s="823" t="s">
        <v>1308</v>
      </c>
      <c r="E145" s="824" t="s">
        <v>847</v>
      </c>
      <c r="F145" s="822" t="s">
        <v>831</v>
      </c>
      <c r="G145" s="822" t="s">
        <v>927</v>
      </c>
      <c r="H145" s="822" t="s">
        <v>329</v>
      </c>
      <c r="I145" s="822" t="s">
        <v>932</v>
      </c>
      <c r="J145" s="822" t="s">
        <v>588</v>
      </c>
      <c r="K145" s="822" t="s">
        <v>933</v>
      </c>
      <c r="L145" s="825">
        <v>115.33</v>
      </c>
      <c r="M145" s="825">
        <v>922.64</v>
      </c>
      <c r="N145" s="822">
        <v>8</v>
      </c>
      <c r="O145" s="826">
        <v>8</v>
      </c>
      <c r="P145" s="825">
        <v>576.65</v>
      </c>
      <c r="Q145" s="827">
        <v>0.625</v>
      </c>
      <c r="R145" s="822">
        <v>5</v>
      </c>
      <c r="S145" s="827">
        <v>0.625</v>
      </c>
      <c r="T145" s="826">
        <v>5</v>
      </c>
      <c r="U145" s="828">
        <v>0.625</v>
      </c>
    </row>
    <row r="146" spans="1:21" ht="14.45" customHeight="1" x14ac:dyDescent="0.2">
      <c r="A146" s="821">
        <v>22</v>
      </c>
      <c r="B146" s="822" t="s">
        <v>830</v>
      </c>
      <c r="C146" s="822" t="s">
        <v>834</v>
      </c>
      <c r="D146" s="823" t="s">
        <v>1308</v>
      </c>
      <c r="E146" s="824" t="s">
        <v>847</v>
      </c>
      <c r="F146" s="822" t="s">
        <v>831</v>
      </c>
      <c r="G146" s="822" t="s">
        <v>927</v>
      </c>
      <c r="H146" s="822" t="s">
        <v>587</v>
      </c>
      <c r="I146" s="822" t="s">
        <v>801</v>
      </c>
      <c r="J146" s="822" t="s">
        <v>802</v>
      </c>
      <c r="K146" s="822" t="s">
        <v>803</v>
      </c>
      <c r="L146" s="825">
        <v>105.23</v>
      </c>
      <c r="M146" s="825">
        <v>5366.7300000000005</v>
      </c>
      <c r="N146" s="822">
        <v>51</v>
      </c>
      <c r="O146" s="826">
        <v>47.5</v>
      </c>
      <c r="P146" s="825">
        <v>1683.68</v>
      </c>
      <c r="Q146" s="827">
        <v>0.31372549019607843</v>
      </c>
      <c r="R146" s="822">
        <v>16</v>
      </c>
      <c r="S146" s="827">
        <v>0.31372549019607843</v>
      </c>
      <c r="T146" s="826">
        <v>15</v>
      </c>
      <c r="U146" s="828">
        <v>0.31578947368421051</v>
      </c>
    </row>
    <row r="147" spans="1:21" ht="14.45" customHeight="1" x14ac:dyDescent="0.2">
      <c r="A147" s="821">
        <v>22</v>
      </c>
      <c r="B147" s="822" t="s">
        <v>830</v>
      </c>
      <c r="C147" s="822" t="s">
        <v>834</v>
      </c>
      <c r="D147" s="823" t="s">
        <v>1308</v>
      </c>
      <c r="E147" s="824" t="s">
        <v>847</v>
      </c>
      <c r="F147" s="822" t="s">
        <v>831</v>
      </c>
      <c r="G147" s="822" t="s">
        <v>927</v>
      </c>
      <c r="H147" s="822" t="s">
        <v>587</v>
      </c>
      <c r="I147" s="822" t="s">
        <v>934</v>
      </c>
      <c r="J147" s="822" t="s">
        <v>802</v>
      </c>
      <c r="K147" s="822" t="s">
        <v>935</v>
      </c>
      <c r="L147" s="825">
        <v>126.27</v>
      </c>
      <c r="M147" s="825">
        <v>6187.23</v>
      </c>
      <c r="N147" s="822">
        <v>49</v>
      </c>
      <c r="O147" s="826">
        <v>40.5</v>
      </c>
      <c r="P147" s="825">
        <v>2651.67</v>
      </c>
      <c r="Q147" s="827">
        <v>0.4285714285714286</v>
      </c>
      <c r="R147" s="822">
        <v>21</v>
      </c>
      <c r="S147" s="827">
        <v>0.42857142857142855</v>
      </c>
      <c r="T147" s="826">
        <v>15</v>
      </c>
      <c r="U147" s="828">
        <v>0.37037037037037035</v>
      </c>
    </row>
    <row r="148" spans="1:21" ht="14.45" customHeight="1" x14ac:dyDescent="0.2">
      <c r="A148" s="821">
        <v>22</v>
      </c>
      <c r="B148" s="822" t="s">
        <v>830</v>
      </c>
      <c r="C148" s="822" t="s">
        <v>834</v>
      </c>
      <c r="D148" s="823" t="s">
        <v>1308</v>
      </c>
      <c r="E148" s="824" t="s">
        <v>847</v>
      </c>
      <c r="F148" s="822" t="s">
        <v>831</v>
      </c>
      <c r="G148" s="822" t="s">
        <v>927</v>
      </c>
      <c r="H148" s="822" t="s">
        <v>587</v>
      </c>
      <c r="I148" s="822" t="s">
        <v>936</v>
      </c>
      <c r="J148" s="822" t="s">
        <v>802</v>
      </c>
      <c r="K148" s="822" t="s">
        <v>937</v>
      </c>
      <c r="L148" s="825">
        <v>63.14</v>
      </c>
      <c r="M148" s="825">
        <v>883.95999999999992</v>
      </c>
      <c r="N148" s="822">
        <v>14</v>
      </c>
      <c r="O148" s="826">
        <v>13.5</v>
      </c>
      <c r="P148" s="825">
        <v>378.84</v>
      </c>
      <c r="Q148" s="827">
        <v>0.4285714285714286</v>
      </c>
      <c r="R148" s="822">
        <v>6</v>
      </c>
      <c r="S148" s="827">
        <v>0.42857142857142855</v>
      </c>
      <c r="T148" s="826">
        <v>6</v>
      </c>
      <c r="U148" s="828">
        <v>0.44444444444444442</v>
      </c>
    </row>
    <row r="149" spans="1:21" ht="14.45" customHeight="1" x14ac:dyDescent="0.2">
      <c r="A149" s="821">
        <v>22</v>
      </c>
      <c r="B149" s="822" t="s">
        <v>830</v>
      </c>
      <c r="C149" s="822" t="s">
        <v>834</v>
      </c>
      <c r="D149" s="823" t="s">
        <v>1308</v>
      </c>
      <c r="E149" s="824" t="s">
        <v>847</v>
      </c>
      <c r="F149" s="822" t="s">
        <v>831</v>
      </c>
      <c r="G149" s="822" t="s">
        <v>927</v>
      </c>
      <c r="H149" s="822" t="s">
        <v>587</v>
      </c>
      <c r="I149" s="822" t="s">
        <v>806</v>
      </c>
      <c r="J149" s="822" t="s">
        <v>802</v>
      </c>
      <c r="K149" s="822" t="s">
        <v>807</v>
      </c>
      <c r="L149" s="825">
        <v>84.18</v>
      </c>
      <c r="M149" s="825">
        <v>4629.8999999999996</v>
      </c>
      <c r="N149" s="822">
        <v>55</v>
      </c>
      <c r="O149" s="826">
        <v>42</v>
      </c>
      <c r="P149" s="825">
        <v>1346.8800000000006</v>
      </c>
      <c r="Q149" s="827">
        <v>0.29090909090909106</v>
      </c>
      <c r="R149" s="822">
        <v>16</v>
      </c>
      <c r="S149" s="827">
        <v>0.29090909090909089</v>
      </c>
      <c r="T149" s="826">
        <v>11.5</v>
      </c>
      <c r="U149" s="828">
        <v>0.27380952380952384</v>
      </c>
    </row>
    <row r="150" spans="1:21" ht="14.45" customHeight="1" x14ac:dyDescent="0.2">
      <c r="A150" s="821">
        <v>22</v>
      </c>
      <c r="B150" s="822" t="s">
        <v>830</v>
      </c>
      <c r="C150" s="822" t="s">
        <v>834</v>
      </c>
      <c r="D150" s="823" t="s">
        <v>1308</v>
      </c>
      <c r="E150" s="824" t="s">
        <v>847</v>
      </c>
      <c r="F150" s="822" t="s">
        <v>831</v>
      </c>
      <c r="G150" s="822" t="s">
        <v>927</v>
      </c>
      <c r="H150" s="822" t="s">
        <v>329</v>
      </c>
      <c r="I150" s="822" t="s">
        <v>938</v>
      </c>
      <c r="J150" s="822" t="s">
        <v>588</v>
      </c>
      <c r="K150" s="822" t="s">
        <v>939</v>
      </c>
      <c r="L150" s="825">
        <v>63.14</v>
      </c>
      <c r="M150" s="825">
        <v>694.54</v>
      </c>
      <c r="N150" s="822">
        <v>11</v>
      </c>
      <c r="O150" s="826">
        <v>9</v>
      </c>
      <c r="P150" s="825">
        <v>126.28</v>
      </c>
      <c r="Q150" s="827">
        <v>0.18181818181818182</v>
      </c>
      <c r="R150" s="822">
        <v>2</v>
      </c>
      <c r="S150" s="827">
        <v>0.18181818181818182</v>
      </c>
      <c r="T150" s="826">
        <v>2</v>
      </c>
      <c r="U150" s="828">
        <v>0.22222222222222221</v>
      </c>
    </row>
    <row r="151" spans="1:21" ht="14.45" customHeight="1" x14ac:dyDescent="0.2">
      <c r="A151" s="821">
        <v>22</v>
      </c>
      <c r="B151" s="822" t="s">
        <v>830</v>
      </c>
      <c r="C151" s="822" t="s">
        <v>834</v>
      </c>
      <c r="D151" s="823" t="s">
        <v>1308</v>
      </c>
      <c r="E151" s="824" t="s">
        <v>847</v>
      </c>
      <c r="F151" s="822" t="s">
        <v>831</v>
      </c>
      <c r="G151" s="822" t="s">
        <v>927</v>
      </c>
      <c r="H151" s="822" t="s">
        <v>329</v>
      </c>
      <c r="I151" s="822" t="s">
        <v>940</v>
      </c>
      <c r="J151" s="822" t="s">
        <v>588</v>
      </c>
      <c r="K151" s="822" t="s">
        <v>941</v>
      </c>
      <c r="L151" s="825">
        <v>105.23</v>
      </c>
      <c r="M151" s="825">
        <v>841.84</v>
      </c>
      <c r="N151" s="822">
        <v>8</v>
      </c>
      <c r="O151" s="826">
        <v>7.5</v>
      </c>
      <c r="P151" s="825">
        <v>105.23</v>
      </c>
      <c r="Q151" s="827">
        <v>0.125</v>
      </c>
      <c r="R151" s="822">
        <v>1</v>
      </c>
      <c r="S151" s="827">
        <v>0.125</v>
      </c>
      <c r="T151" s="826">
        <v>1</v>
      </c>
      <c r="U151" s="828">
        <v>0.13333333333333333</v>
      </c>
    </row>
    <row r="152" spans="1:21" ht="14.45" customHeight="1" x14ac:dyDescent="0.2">
      <c r="A152" s="821">
        <v>22</v>
      </c>
      <c r="B152" s="822" t="s">
        <v>830</v>
      </c>
      <c r="C152" s="822" t="s">
        <v>834</v>
      </c>
      <c r="D152" s="823" t="s">
        <v>1308</v>
      </c>
      <c r="E152" s="824" t="s">
        <v>847</v>
      </c>
      <c r="F152" s="822" t="s">
        <v>831</v>
      </c>
      <c r="G152" s="822" t="s">
        <v>927</v>
      </c>
      <c r="H152" s="822" t="s">
        <v>329</v>
      </c>
      <c r="I152" s="822" t="s">
        <v>942</v>
      </c>
      <c r="J152" s="822" t="s">
        <v>588</v>
      </c>
      <c r="K152" s="822" t="s">
        <v>811</v>
      </c>
      <c r="L152" s="825">
        <v>49.08</v>
      </c>
      <c r="M152" s="825">
        <v>49.08</v>
      </c>
      <c r="N152" s="822">
        <v>1</v>
      </c>
      <c r="O152" s="826">
        <v>1</v>
      </c>
      <c r="P152" s="825"/>
      <c r="Q152" s="827">
        <v>0</v>
      </c>
      <c r="R152" s="822"/>
      <c r="S152" s="827">
        <v>0</v>
      </c>
      <c r="T152" s="826"/>
      <c r="U152" s="828">
        <v>0</v>
      </c>
    </row>
    <row r="153" spans="1:21" ht="14.45" customHeight="1" x14ac:dyDescent="0.2">
      <c r="A153" s="821">
        <v>22</v>
      </c>
      <c r="B153" s="822" t="s">
        <v>830</v>
      </c>
      <c r="C153" s="822" t="s">
        <v>834</v>
      </c>
      <c r="D153" s="823" t="s">
        <v>1308</v>
      </c>
      <c r="E153" s="824" t="s">
        <v>847</v>
      </c>
      <c r="F153" s="822" t="s">
        <v>831</v>
      </c>
      <c r="G153" s="822" t="s">
        <v>927</v>
      </c>
      <c r="H153" s="822" t="s">
        <v>329</v>
      </c>
      <c r="I153" s="822" t="s">
        <v>943</v>
      </c>
      <c r="J153" s="822" t="s">
        <v>588</v>
      </c>
      <c r="K153" s="822" t="s">
        <v>944</v>
      </c>
      <c r="L153" s="825">
        <v>126.27</v>
      </c>
      <c r="M153" s="825">
        <v>2020.32</v>
      </c>
      <c r="N153" s="822">
        <v>16</v>
      </c>
      <c r="O153" s="826">
        <v>14</v>
      </c>
      <c r="P153" s="825">
        <v>505.08</v>
      </c>
      <c r="Q153" s="827">
        <v>0.25</v>
      </c>
      <c r="R153" s="822">
        <v>4</v>
      </c>
      <c r="S153" s="827">
        <v>0.25</v>
      </c>
      <c r="T153" s="826">
        <v>3</v>
      </c>
      <c r="U153" s="828">
        <v>0.21428571428571427</v>
      </c>
    </row>
    <row r="154" spans="1:21" ht="14.45" customHeight="1" x14ac:dyDescent="0.2">
      <c r="A154" s="821">
        <v>22</v>
      </c>
      <c r="B154" s="822" t="s">
        <v>830</v>
      </c>
      <c r="C154" s="822" t="s">
        <v>834</v>
      </c>
      <c r="D154" s="823" t="s">
        <v>1308</v>
      </c>
      <c r="E154" s="824" t="s">
        <v>847</v>
      </c>
      <c r="F154" s="822" t="s">
        <v>831</v>
      </c>
      <c r="G154" s="822" t="s">
        <v>927</v>
      </c>
      <c r="H154" s="822" t="s">
        <v>329</v>
      </c>
      <c r="I154" s="822" t="s">
        <v>945</v>
      </c>
      <c r="J154" s="822" t="s">
        <v>588</v>
      </c>
      <c r="K154" s="822" t="s">
        <v>589</v>
      </c>
      <c r="L154" s="825">
        <v>84.18</v>
      </c>
      <c r="M154" s="825">
        <v>2777.940000000001</v>
      </c>
      <c r="N154" s="822">
        <v>33</v>
      </c>
      <c r="O154" s="826">
        <v>27</v>
      </c>
      <c r="P154" s="825">
        <v>673.44</v>
      </c>
      <c r="Q154" s="827">
        <v>0.24242424242424235</v>
      </c>
      <c r="R154" s="822">
        <v>8</v>
      </c>
      <c r="S154" s="827">
        <v>0.24242424242424243</v>
      </c>
      <c r="T154" s="826">
        <v>6</v>
      </c>
      <c r="U154" s="828">
        <v>0.22222222222222221</v>
      </c>
    </row>
    <row r="155" spans="1:21" ht="14.45" customHeight="1" x14ac:dyDescent="0.2">
      <c r="A155" s="821">
        <v>22</v>
      </c>
      <c r="B155" s="822" t="s">
        <v>830</v>
      </c>
      <c r="C155" s="822" t="s">
        <v>834</v>
      </c>
      <c r="D155" s="823" t="s">
        <v>1308</v>
      </c>
      <c r="E155" s="824" t="s">
        <v>847</v>
      </c>
      <c r="F155" s="822" t="s">
        <v>831</v>
      </c>
      <c r="G155" s="822" t="s">
        <v>927</v>
      </c>
      <c r="H155" s="822" t="s">
        <v>587</v>
      </c>
      <c r="I155" s="822" t="s">
        <v>804</v>
      </c>
      <c r="J155" s="822" t="s">
        <v>802</v>
      </c>
      <c r="K155" s="822" t="s">
        <v>805</v>
      </c>
      <c r="L155" s="825">
        <v>49.08</v>
      </c>
      <c r="M155" s="825">
        <v>1374.24</v>
      </c>
      <c r="N155" s="822">
        <v>28</v>
      </c>
      <c r="O155" s="826">
        <v>6</v>
      </c>
      <c r="P155" s="825">
        <v>1177.92</v>
      </c>
      <c r="Q155" s="827">
        <v>0.85714285714285721</v>
      </c>
      <c r="R155" s="822">
        <v>24</v>
      </c>
      <c r="S155" s="827">
        <v>0.8571428571428571</v>
      </c>
      <c r="T155" s="826">
        <v>3</v>
      </c>
      <c r="U155" s="828">
        <v>0.5</v>
      </c>
    </row>
    <row r="156" spans="1:21" ht="14.45" customHeight="1" x14ac:dyDescent="0.2">
      <c r="A156" s="821">
        <v>22</v>
      </c>
      <c r="B156" s="822" t="s">
        <v>830</v>
      </c>
      <c r="C156" s="822" t="s">
        <v>834</v>
      </c>
      <c r="D156" s="823" t="s">
        <v>1308</v>
      </c>
      <c r="E156" s="824" t="s">
        <v>847</v>
      </c>
      <c r="F156" s="822" t="s">
        <v>831</v>
      </c>
      <c r="G156" s="822" t="s">
        <v>927</v>
      </c>
      <c r="H156" s="822" t="s">
        <v>587</v>
      </c>
      <c r="I156" s="822" t="s">
        <v>808</v>
      </c>
      <c r="J156" s="822" t="s">
        <v>588</v>
      </c>
      <c r="K156" s="822" t="s">
        <v>589</v>
      </c>
      <c r="L156" s="825">
        <v>84.18</v>
      </c>
      <c r="M156" s="825">
        <v>1094.3400000000001</v>
      </c>
      <c r="N156" s="822">
        <v>13</v>
      </c>
      <c r="O156" s="826">
        <v>12.5</v>
      </c>
      <c r="P156" s="825">
        <v>505.08000000000004</v>
      </c>
      <c r="Q156" s="827">
        <v>0.46153846153846151</v>
      </c>
      <c r="R156" s="822">
        <v>6</v>
      </c>
      <c r="S156" s="827">
        <v>0.46153846153846156</v>
      </c>
      <c r="T156" s="826">
        <v>6</v>
      </c>
      <c r="U156" s="828">
        <v>0.48</v>
      </c>
    </row>
    <row r="157" spans="1:21" ht="14.45" customHeight="1" x14ac:dyDescent="0.2">
      <c r="A157" s="821">
        <v>22</v>
      </c>
      <c r="B157" s="822" t="s">
        <v>830</v>
      </c>
      <c r="C157" s="822" t="s">
        <v>834</v>
      </c>
      <c r="D157" s="823" t="s">
        <v>1308</v>
      </c>
      <c r="E157" s="824" t="s">
        <v>847</v>
      </c>
      <c r="F157" s="822" t="s">
        <v>831</v>
      </c>
      <c r="G157" s="822" t="s">
        <v>927</v>
      </c>
      <c r="H157" s="822" t="s">
        <v>587</v>
      </c>
      <c r="I157" s="822" t="s">
        <v>946</v>
      </c>
      <c r="J157" s="822" t="s">
        <v>588</v>
      </c>
      <c r="K157" s="822" t="s">
        <v>941</v>
      </c>
      <c r="L157" s="825">
        <v>105.23</v>
      </c>
      <c r="M157" s="825">
        <v>526.15</v>
      </c>
      <c r="N157" s="822">
        <v>5</v>
      </c>
      <c r="O157" s="826">
        <v>5</v>
      </c>
      <c r="P157" s="825">
        <v>210.46</v>
      </c>
      <c r="Q157" s="827">
        <v>0.4</v>
      </c>
      <c r="R157" s="822">
        <v>2</v>
      </c>
      <c r="S157" s="827">
        <v>0.4</v>
      </c>
      <c r="T157" s="826">
        <v>2</v>
      </c>
      <c r="U157" s="828">
        <v>0.4</v>
      </c>
    </row>
    <row r="158" spans="1:21" ht="14.45" customHeight="1" x14ac:dyDescent="0.2">
      <c r="A158" s="821">
        <v>22</v>
      </c>
      <c r="B158" s="822" t="s">
        <v>830</v>
      </c>
      <c r="C158" s="822" t="s">
        <v>834</v>
      </c>
      <c r="D158" s="823" t="s">
        <v>1308</v>
      </c>
      <c r="E158" s="824" t="s">
        <v>847</v>
      </c>
      <c r="F158" s="822" t="s">
        <v>831</v>
      </c>
      <c r="G158" s="822" t="s">
        <v>927</v>
      </c>
      <c r="H158" s="822" t="s">
        <v>587</v>
      </c>
      <c r="I158" s="822" t="s">
        <v>1125</v>
      </c>
      <c r="J158" s="822" t="s">
        <v>588</v>
      </c>
      <c r="K158" s="822" t="s">
        <v>939</v>
      </c>
      <c r="L158" s="825">
        <v>63.14</v>
      </c>
      <c r="M158" s="825">
        <v>252.56</v>
      </c>
      <c r="N158" s="822">
        <v>4</v>
      </c>
      <c r="O158" s="826">
        <v>3.5</v>
      </c>
      <c r="P158" s="825">
        <v>63.14</v>
      </c>
      <c r="Q158" s="827">
        <v>0.25</v>
      </c>
      <c r="R158" s="822">
        <v>1</v>
      </c>
      <c r="S158" s="827">
        <v>0.25</v>
      </c>
      <c r="T158" s="826">
        <v>1</v>
      </c>
      <c r="U158" s="828">
        <v>0.2857142857142857</v>
      </c>
    </row>
    <row r="159" spans="1:21" ht="14.45" customHeight="1" x14ac:dyDescent="0.2">
      <c r="A159" s="821">
        <v>22</v>
      </c>
      <c r="B159" s="822" t="s">
        <v>830</v>
      </c>
      <c r="C159" s="822" t="s">
        <v>834</v>
      </c>
      <c r="D159" s="823" t="s">
        <v>1308</v>
      </c>
      <c r="E159" s="824" t="s">
        <v>847</v>
      </c>
      <c r="F159" s="822" t="s">
        <v>831</v>
      </c>
      <c r="G159" s="822" t="s">
        <v>927</v>
      </c>
      <c r="H159" s="822" t="s">
        <v>587</v>
      </c>
      <c r="I159" s="822" t="s">
        <v>810</v>
      </c>
      <c r="J159" s="822" t="s">
        <v>588</v>
      </c>
      <c r="K159" s="822" t="s">
        <v>811</v>
      </c>
      <c r="L159" s="825">
        <v>49.08</v>
      </c>
      <c r="M159" s="825">
        <v>49.08</v>
      </c>
      <c r="N159" s="822">
        <v>1</v>
      </c>
      <c r="O159" s="826">
        <v>1</v>
      </c>
      <c r="P159" s="825"/>
      <c r="Q159" s="827">
        <v>0</v>
      </c>
      <c r="R159" s="822"/>
      <c r="S159" s="827">
        <v>0</v>
      </c>
      <c r="T159" s="826"/>
      <c r="U159" s="828">
        <v>0</v>
      </c>
    </row>
    <row r="160" spans="1:21" ht="14.45" customHeight="1" x14ac:dyDescent="0.2">
      <c r="A160" s="821">
        <v>22</v>
      </c>
      <c r="B160" s="822" t="s">
        <v>830</v>
      </c>
      <c r="C160" s="822" t="s">
        <v>834</v>
      </c>
      <c r="D160" s="823" t="s">
        <v>1308</v>
      </c>
      <c r="E160" s="824" t="s">
        <v>847</v>
      </c>
      <c r="F160" s="822" t="s">
        <v>831</v>
      </c>
      <c r="G160" s="822" t="s">
        <v>927</v>
      </c>
      <c r="H160" s="822" t="s">
        <v>587</v>
      </c>
      <c r="I160" s="822" t="s">
        <v>947</v>
      </c>
      <c r="J160" s="822" t="s">
        <v>588</v>
      </c>
      <c r="K160" s="822" t="s">
        <v>944</v>
      </c>
      <c r="L160" s="825">
        <v>126.27</v>
      </c>
      <c r="M160" s="825">
        <v>631.35</v>
      </c>
      <c r="N160" s="822">
        <v>5</v>
      </c>
      <c r="O160" s="826">
        <v>4</v>
      </c>
      <c r="P160" s="825">
        <v>252.54</v>
      </c>
      <c r="Q160" s="827">
        <v>0.39999999999999997</v>
      </c>
      <c r="R160" s="822">
        <v>2</v>
      </c>
      <c r="S160" s="827">
        <v>0.4</v>
      </c>
      <c r="T160" s="826">
        <v>1</v>
      </c>
      <c r="U160" s="828">
        <v>0.25</v>
      </c>
    </row>
    <row r="161" spans="1:21" ht="14.45" customHeight="1" x14ac:dyDescent="0.2">
      <c r="A161" s="821">
        <v>22</v>
      </c>
      <c r="B161" s="822" t="s">
        <v>830</v>
      </c>
      <c r="C161" s="822" t="s">
        <v>834</v>
      </c>
      <c r="D161" s="823" t="s">
        <v>1308</v>
      </c>
      <c r="E161" s="824" t="s">
        <v>847</v>
      </c>
      <c r="F161" s="822" t="s">
        <v>831</v>
      </c>
      <c r="G161" s="822" t="s">
        <v>927</v>
      </c>
      <c r="H161" s="822" t="s">
        <v>587</v>
      </c>
      <c r="I161" s="822" t="s">
        <v>948</v>
      </c>
      <c r="J161" s="822" t="s">
        <v>588</v>
      </c>
      <c r="K161" s="822" t="s">
        <v>931</v>
      </c>
      <c r="L161" s="825">
        <v>168.36</v>
      </c>
      <c r="M161" s="825">
        <v>168.36</v>
      </c>
      <c r="N161" s="822">
        <v>1</v>
      </c>
      <c r="O161" s="826">
        <v>1</v>
      </c>
      <c r="P161" s="825"/>
      <c r="Q161" s="827">
        <v>0</v>
      </c>
      <c r="R161" s="822"/>
      <c r="S161" s="827">
        <v>0</v>
      </c>
      <c r="T161" s="826"/>
      <c r="U161" s="828">
        <v>0</v>
      </c>
    </row>
    <row r="162" spans="1:21" ht="14.45" customHeight="1" x14ac:dyDescent="0.2">
      <c r="A162" s="821">
        <v>22</v>
      </c>
      <c r="B162" s="822" t="s">
        <v>830</v>
      </c>
      <c r="C162" s="822" t="s">
        <v>834</v>
      </c>
      <c r="D162" s="823" t="s">
        <v>1308</v>
      </c>
      <c r="E162" s="824" t="s">
        <v>847</v>
      </c>
      <c r="F162" s="822" t="s">
        <v>831</v>
      </c>
      <c r="G162" s="822" t="s">
        <v>1126</v>
      </c>
      <c r="H162" s="822" t="s">
        <v>329</v>
      </c>
      <c r="I162" s="822" t="s">
        <v>1127</v>
      </c>
      <c r="J162" s="822" t="s">
        <v>1128</v>
      </c>
      <c r="K162" s="822" t="s">
        <v>1129</v>
      </c>
      <c r="L162" s="825">
        <v>0</v>
      </c>
      <c r="M162" s="825">
        <v>0</v>
      </c>
      <c r="N162" s="822">
        <v>1</v>
      </c>
      <c r="O162" s="826">
        <v>1</v>
      </c>
      <c r="P162" s="825"/>
      <c r="Q162" s="827"/>
      <c r="R162" s="822"/>
      <c r="S162" s="827">
        <v>0</v>
      </c>
      <c r="T162" s="826"/>
      <c r="U162" s="828">
        <v>0</v>
      </c>
    </row>
    <row r="163" spans="1:21" ht="14.45" customHeight="1" x14ac:dyDescent="0.2">
      <c r="A163" s="821">
        <v>22</v>
      </c>
      <c r="B163" s="822" t="s">
        <v>830</v>
      </c>
      <c r="C163" s="822" t="s">
        <v>834</v>
      </c>
      <c r="D163" s="823" t="s">
        <v>1308</v>
      </c>
      <c r="E163" s="824" t="s">
        <v>847</v>
      </c>
      <c r="F163" s="822" t="s">
        <v>831</v>
      </c>
      <c r="G163" s="822" t="s">
        <v>950</v>
      </c>
      <c r="H163" s="822" t="s">
        <v>329</v>
      </c>
      <c r="I163" s="822" t="s">
        <v>951</v>
      </c>
      <c r="J163" s="822" t="s">
        <v>952</v>
      </c>
      <c r="K163" s="822" t="s">
        <v>953</v>
      </c>
      <c r="L163" s="825">
        <v>0</v>
      </c>
      <c r="M163" s="825">
        <v>0</v>
      </c>
      <c r="N163" s="822">
        <v>14</v>
      </c>
      <c r="O163" s="826">
        <v>8.5</v>
      </c>
      <c r="P163" s="825">
        <v>0</v>
      </c>
      <c r="Q163" s="827"/>
      <c r="R163" s="822">
        <v>13</v>
      </c>
      <c r="S163" s="827">
        <v>0.9285714285714286</v>
      </c>
      <c r="T163" s="826">
        <v>8.5</v>
      </c>
      <c r="U163" s="828">
        <v>1</v>
      </c>
    </row>
    <row r="164" spans="1:21" ht="14.45" customHeight="1" x14ac:dyDescent="0.2">
      <c r="A164" s="821">
        <v>22</v>
      </c>
      <c r="B164" s="822" t="s">
        <v>830</v>
      </c>
      <c r="C164" s="822" t="s">
        <v>834</v>
      </c>
      <c r="D164" s="823" t="s">
        <v>1308</v>
      </c>
      <c r="E164" s="824" t="s">
        <v>841</v>
      </c>
      <c r="F164" s="822" t="s">
        <v>831</v>
      </c>
      <c r="G164" s="822" t="s">
        <v>1016</v>
      </c>
      <c r="H164" s="822" t="s">
        <v>329</v>
      </c>
      <c r="I164" s="822" t="s">
        <v>1017</v>
      </c>
      <c r="J164" s="822" t="s">
        <v>1018</v>
      </c>
      <c r="K164" s="822" t="s">
        <v>1019</v>
      </c>
      <c r="L164" s="825">
        <v>35.11</v>
      </c>
      <c r="M164" s="825">
        <v>210.66</v>
      </c>
      <c r="N164" s="822">
        <v>6</v>
      </c>
      <c r="O164" s="826">
        <v>1.5</v>
      </c>
      <c r="P164" s="825"/>
      <c r="Q164" s="827">
        <v>0</v>
      </c>
      <c r="R164" s="822"/>
      <c r="S164" s="827">
        <v>0</v>
      </c>
      <c r="T164" s="826"/>
      <c r="U164" s="828">
        <v>0</v>
      </c>
    </row>
    <row r="165" spans="1:21" ht="14.45" customHeight="1" x14ac:dyDescent="0.2">
      <c r="A165" s="821">
        <v>22</v>
      </c>
      <c r="B165" s="822" t="s">
        <v>830</v>
      </c>
      <c r="C165" s="822" t="s">
        <v>834</v>
      </c>
      <c r="D165" s="823" t="s">
        <v>1308</v>
      </c>
      <c r="E165" s="824" t="s">
        <v>841</v>
      </c>
      <c r="F165" s="822" t="s">
        <v>831</v>
      </c>
      <c r="G165" s="822" t="s">
        <v>1130</v>
      </c>
      <c r="H165" s="822" t="s">
        <v>329</v>
      </c>
      <c r="I165" s="822" t="s">
        <v>1131</v>
      </c>
      <c r="J165" s="822" t="s">
        <v>1132</v>
      </c>
      <c r="K165" s="822" t="s">
        <v>1133</v>
      </c>
      <c r="L165" s="825">
        <v>86.02</v>
      </c>
      <c r="M165" s="825">
        <v>258.06</v>
      </c>
      <c r="N165" s="822">
        <v>3</v>
      </c>
      <c r="O165" s="826">
        <v>2.5</v>
      </c>
      <c r="P165" s="825">
        <v>86.02</v>
      </c>
      <c r="Q165" s="827">
        <v>0.33333333333333331</v>
      </c>
      <c r="R165" s="822">
        <v>1</v>
      </c>
      <c r="S165" s="827">
        <v>0.33333333333333331</v>
      </c>
      <c r="T165" s="826">
        <v>0.5</v>
      </c>
      <c r="U165" s="828">
        <v>0.2</v>
      </c>
    </row>
    <row r="166" spans="1:21" ht="14.45" customHeight="1" x14ac:dyDescent="0.2">
      <c r="A166" s="821">
        <v>22</v>
      </c>
      <c r="B166" s="822" t="s">
        <v>830</v>
      </c>
      <c r="C166" s="822" t="s">
        <v>834</v>
      </c>
      <c r="D166" s="823" t="s">
        <v>1308</v>
      </c>
      <c r="E166" s="824" t="s">
        <v>841</v>
      </c>
      <c r="F166" s="822" t="s">
        <v>831</v>
      </c>
      <c r="G166" s="822" t="s">
        <v>1134</v>
      </c>
      <c r="H166" s="822" t="s">
        <v>329</v>
      </c>
      <c r="I166" s="822" t="s">
        <v>1135</v>
      </c>
      <c r="J166" s="822" t="s">
        <v>1136</v>
      </c>
      <c r="K166" s="822" t="s">
        <v>1137</v>
      </c>
      <c r="L166" s="825">
        <v>182.22</v>
      </c>
      <c r="M166" s="825">
        <v>364.44</v>
      </c>
      <c r="N166" s="822">
        <v>2</v>
      </c>
      <c r="O166" s="826">
        <v>2</v>
      </c>
      <c r="P166" s="825">
        <v>182.22</v>
      </c>
      <c r="Q166" s="827">
        <v>0.5</v>
      </c>
      <c r="R166" s="822">
        <v>1</v>
      </c>
      <c r="S166" s="827">
        <v>0.5</v>
      </c>
      <c r="T166" s="826">
        <v>1</v>
      </c>
      <c r="U166" s="828">
        <v>0.5</v>
      </c>
    </row>
    <row r="167" spans="1:21" ht="14.45" customHeight="1" x14ac:dyDescent="0.2">
      <c r="A167" s="821">
        <v>22</v>
      </c>
      <c r="B167" s="822" t="s">
        <v>830</v>
      </c>
      <c r="C167" s="822" t="s">
        <v>834</v>
      </c>
      <c r="D167" s="823" t="s">
        <v>1308</v>
      </c>
      <c r="E167" s="824" t="s">
        <v>841</v>
      </c>
      <c r="F167" s="822" t="s">
        <v>831</v>
      </c>
      <c r="G167" s="822" t="s">
        <v>1134</v>
      </c>
      <c r="H167" s="822" t="s">
        <v>329</v>
      </c>
      <c r="I167" s="822" t="s">
        <v>1138</v>
      </c>
      <c r="J167" s="822" t="s">
        <v>1136</v>
      </c>
      <c r="K167" s="822" t="s">
        <v>1139</v>
      </c>
      <c r="L167" s="825">
        <v>273.33</v>
      </c>
      <c r="M167" s="825">
        <v>273.33</v>
      </c>
      <c r="N167" s="822">
        <v>1</v>
      </c>
      <c r="O167" s="826">
        <v>1</v>
      </c>
      <c r="P167" s="825">
        <v>273.33</v>
      </c>
      <c r="Q167" s="827">
        <v>1</v>
      </c>
      <c r="R167" s="822">
        <v>1</v>
      </c>
      <c r="S167" s="827">
        <v>1</v>
      </c>
      <c r="T167" s="826">
        <v>1</v>
      </c>
      <c r="U167" s="828">
        <v>1</v>
      </c>
    </row>
    <row r="168" spans="1:21" ht="14.45" customHeight="1" x14ac:dyDescent="0.2">
      <c r="A168" s="821">
        <v>22</v>
      </c>
      <c r="B168" s="822" t="s">
        <v>830</v>
      </c>
      <c r="C168" s="822" t="s">
        <v>834</v>
      </c>
      <c r="D168" s="823" t="s">
        <v>1308</v>
      </c>
      <c r="E168" s="824" t="s">
        <v>841</v>
      </c>
      <c r="F168" s="822" t="s">
        <v>831</v>
      </c>
      <c r="G168" s="822" t="s">
        <v>1134</v>
      </c>
      <c r="H168" s="822" t="s">
        <v>329</v>
      </c>
      <c r="I168" s="822" t="s">
        <v>1140</v>
      </c>
      <c r="J168" s="822" t="s">
        <v>1136</v>
      </c>
      <c r="K168" s="822" t="s">
        <v>1141</v>
      </c>
      <c r="L168" s="825">
        <v>273.33</v>
      </c>
      <c r="M168" s="825">
        <v>273.33</v>
      </c>
      <c r="N168" s="822">
        <v>1</v>
      </c>
      <c r="O168" s="826">
        <v>0.5</v>
      </c>
      <c r="P168" s="825">
        <v>273.33</v>
      </c>
      <c r="Q168" s="827">
        <v>1</v>
      </c>
      <c r="R168" s="822">
        <v>1</v>
      </c>
      <c r="S168" s="827">
        <v>1</v>
      </c>
      <c r="T168" s="826">
        <v>0.5</v>
      </c>
      <c r="U168" s="828">
        <v>1</v>
      </c>
    </row>
    <row r="169" spans="1:21" ht="14.45" customHeight="1" x14ac:dyDescent="0.2">
      <c r="A169" s="821">
        <v>22</v>
      </c>
      <c r="B169" s="822" t="s">
        <v>830</v>
      </c>
      <c r="C169" s="822" t="s">
        <v>834</v>
      </c>
      <c r="D169" s="823" t="s">
        <v>1308</v>
      </c>
      <c r="E169" s="824" t="s">
        <v>841</v>
      </c>
      <c r="F169" s="822" t="s">
        <v>831</v>
      </c>
      <c r="G169" s="822" t="s">
        <v>1028</v>
      </c>
      <c r="H169" s="822" t="s">
        <v>329</v>
      </c>
      <c r="I169" s="822" t="s">
        <v>1029</v>
      </c>
      <c r="J169" s="822" t="s">
        <v>1030</v>
      </c>
      <c r="K169" s="822" t="s">
        <v>1031</v>
      </c>
      <c r="L169" s="825">
        <v>94.7</v>
      </c>
      <c r="M169" s="825">
        <v>94.7</v>
      </c>
      <c r="N169" s="822">
        <v>1</v>
      </c>
      <c r="O169" s="826">
        <v>1</v>
      </c>
      <c r="P169" s="825">
        <v>94.7</v>
      </c>
      <c r="Q169" s="827">
        <v>1</v>
      </c>
      <c r="R169" s="822">
        <v>1</v>
      </c>
      <c r="S169" s="827">
        <v>1</v>
      </c>
      <c r="T169" s="826">
        <v>1</v>
      </c>
      <c r="U169" s="828">
        <v>1</v>
      </c>
    </row>
    <row r="170" spans="1:21" ht="14.45" customHeight="1" x14ac:dyDescent="0.2">
      <c r="A170" s="821">
        <v>22</v>
      </c>
      <c r="B170" s="822" t="s">
        <v>830</v>
      </c>
      <c r="C170" s="822" t="s">
        <v>834</v>
      </c>
      <c r="D170" s="823" t="s">
        <v>1308</v>
      </c>
      <c r="E170" s="824" t="s">
        <v>841</v>
      </c>
      <c r="F170" s="822" t="s">
        <v>831</v>
      </c>
      <c r="G170" s="822" t="s">
        <v>1028</v>
      </c>
      <c r="H170" s="822" t="s">
        <v>329</v>
      </c>
      <c r="I170" s="822" t="s">
        <v>1029</v>
      </c>
      <c r="J170" s="822" t="s">
        <v>1030</v>
      </c>
      <c r="K170" s="822" t="s">
        <v>1031</v>
      </c>
      <c r="L170" s="825">
        <v>49.04</v>
      </c>
      <c r="M170" s="825">
        <v>49.04</v>
      </c>
      <c r="N170" s="822">
        <v>1</v>
      </c>
      <c r="O170" s="826">
        <v>1</v>
      </c>
      <c r="P170" s="825"/>
      <c r="Q170" s="827">
        <v>0</v>
      </c>
      <c r="R170" s="822"/>
      <c r="S170" s="827">
        <v>0</v>
      </c>
      <c r="T170" s="826"/>
      <c r="U170" s="828">
        <v>0</v>
      </c>
    </row>
    <row r="171" spans="1:21" ht="14.45" customHeight="1" x14ac:dyDescent="0.2">
      <c r="A171" s="821">
        <v>22</v>
      </c>
      <c r="B171" s="822" t="s">
        <v>830</v>
      </c>
      <c r="C171" s="822" t="s">
        <v>834</v>
      </c>
      <c r="D171" s="823" t="s">
        <v>1308</v>
      </c>
      <c r="E171" s="824" t="s">
        <v>841</v>
      </c>
      <c r="F171" s="822" t="s">
        <v>831</v>
      </c>
      <c r="G171" s="822" t="s">
        <v>1142</v>
      </c>
      <c r="H171" s="822" t="s">
        <v>329</v>
      </c>
      <c r="I171" s="822" t="s">
        <v>1143</v>
      </c>
      <c r="J171" s="822" t="s">
        <v>1144</v>
      </c>
      <c r="K171" s="822" t="s">
        <v>1145</v>
      </c>
      <c r="L171" s="825">
        <v>42.14</v>
      </c>
      <c r="M171" s="825">
        <v>42.14</v>
      </c>
      <c r="N171" s="822">
        <v>1</v>
      </c>
      <c r="O171" s="826">
        <v>1</v>
      </c>
      <c r="P171" s="825"/>
      <c r="Q171" s="827">
        <v>0</v>
      </c>
      <c r="R171" s="822"/>
      <c r="S171" s="827">
        <v>0</v>
      </c>
      <c r="T171" s="826"/>
      <c r="U171" s="828">
        <v>0</v>
      </c>
    </row>
    <row r="172" spans="1:21" ht="14.45" customHeight="1" x14ac:dyDescent="0.2">
      <c r="A172" s="821">
        <v>22</v>
      </c>
      <c r="B172" s="822" t="s">
        <v>830</v>
      </c>
      <c r="C172" s="822" t="s">
        <v>834</v>
      </c>
      <c r="D172" s="823" t="s">
        <v>1308</v>
      </c>
      <c r="E172" s="824" t="s">
        <v>841</v>
      </c>
      <c r="F172" s="822" t="s">
        <v>831</v>
      </c>
      <c r="G172" s="822" t="s">
        <v>1142</v>
      </c>
      <c r="H172" s="822" t="s">
        <v>329</v>
      </c>
      <c r="I172" s="822" t="s">
        <v>1146</v>
      </c>
      <c r="J172" s="822" t="s">
        <v>1147</v>
      </c>
      <c r="K172" s="822" t="s">
        <v>1148</v>
      </c>
      <c r="L172" s="825">
        <v>89.91</v>
      </c>
      <c r="M172" s="825">
        <v>89.91</v>
      </c>
      <c r="N172" s="822">
        <v>1</v>
      </c>
      <c r="O172" s="826">
        <v>1</v>
      </c>
      <c r="P172" s="825"/>
      <c r="Q172" s="827">
        <v>0</v>
      </c>
      <c r="R172" s="822"/>
      <c r="S172" s="827">
        <v>0</v>
      </c>
      <c r="T172" s="826"/>
      <c r="U172" s="828">
        <v>0</v>
      </c>
    </row>
    <row r="173" spans="1:21" ht="14.45" customHeight="1" x14ac:dyDescent="0.2">
      <c r="A173" s="821">
        <v>22</v>
      </c>
      <c r="B173" s="822" t="s">
        <v>830</v>
      </c>
      <c r="C173" s="822" t="s">
        <v>834</v>
      </c>
      <c r="D173" s="823" t="s">
        <v>1308</v>
      </c>
      <c r="E173" s="824" t="s">
        <v>841</v>
      </c>
      <c r="F173" s="822" t="s">
        <v>831</v>
      </c>
      <c r="G173" s="822" t="s">
        <v>1036</v>
      </c>
      <c r="H173" s="822" t="s">
        <v>329</v>
      </c>
      <c r="I173" s="822" t="s">
        <v>1037</v>
      </c>
      <c r="J173" s="822" t="s">
        <v>1038</v>
      </c>
      <c r="K173" s="822" t="s">
        <v>1039</v>
      </c>
      <c r="L173" s="825">
        <v>106.09</v>
      </c>
      <c r="M173" s="825">
        <v>318.27</v>
      </c>
      <c r="N173" s="822">
        <v>3</v>
      </c>
      <c r="O173" s="826">
        <v>1</v>
      </c>
      <c r="P173" s="825">
        <v>318.27</v>
      </c>
      <c r="Q173" s="827">
        <v>1</v>
      </c>
      <c r="R173" s="822">
        <v>3</v>
      </c>
      <c r="S173" s="827">
        <v>1</v>
      </c>
      <c r="T173" s="826">
        <v>1</v>
      </c>
      <c r="U173" s="828">
        <v>1</v>
      </c>
    </row>
    <row r="174" spans="1:21" ht="14.45" customHeight="1" x14ac:dyDescent="0.2">
      <c r="A174" s="821">
        <v>22</v>
      </c>
      <c r="B174" s="822" t="s">
        <v>830</v>
      </c>
      <c r="C174" s="822" t="s">
        <v>834</v>
      </c>
      <c r="D174" s="823" t="s">
        <v>1308</v>
      </c>
      <c r="E174" s="824" t="s">
        <v>841</v>
      </c>
      <c r="F174" s="822" t="s">
        <v>831</v>
      </c>
      <c r="G174" s="822" t="s">
        <v>906</v>
      </c>
      <c r="H174" s="822" t="s">
        <v>329</v>
      </c>
      <c r="I174" s="822" t="s">
        <v>907</v>
      </c>
      <c r="J174" s="822" t="s">
        <v>908</v>
      </c>
      <c r="K174" s="822" t="s">
        <v>909</v>
      </c>
      <c r="L174" s="825">
        <v>218.62</v>
      </c>
      <c r="M174" s="825">
        <v>218.62</v>
      </c>
      <c r="N174" s="822">
        <v>1</v>
      </c>
      <c r="O174" s="826">
        <v>0.5</v>
      </c>
      <c r="P174" s="825"/>
      <c r="Q174" s="827">
        <v>0</v>
      </c>
      <c r="R174" s="822"/>
      <c r="S174" s="827">
        <v>0</v>
      </c>
      <c r="T174" s="826"/>
      <c r="U174" s="828">
        <v>0</v>
      </c>
    </row>
    <row r="175" spans="1:21" ht="14.45" customHeight="1" x14ac:dyDescent="0.2">
      <c r="A175" s="821">
        <v>22</v>
      </c>
      <c r="B175" s="822" t="s">
        <v>830</v>
      </c>
      <c r="C175" s="822" t="s">
        <v>834</v>
      </c>
      <c r="D175" s="823" t="s">
        <v>1308</v>
      </c>
      <c r="E175" s="824" t="s">
        <v>841</v>
      </c>
      <c r="F175" s="822" t="s">
        <v>831</v>
      </c>
      <c r="G175" s="822" t="s">
        <v>1043</v>
      </c>
      <c r="H175" s="822" t="s">
        <v>329</v>
      </c>
      <c r="I175" s="822" t="s">
        <v>1044</v>
      </c>
      <c r="J175" s="822" t="s">
        <v>1045</v>
      </c>
      <c r="K175" s="822" t="s">
        <v>1046</v>
      </c>
      <c r="L175" s="825">
        <v>279.52999999999997</v>
      </c>
      <c r="M175" s="825">
        <v>279.52999999999997</v>
      </c>
      <c r="N175" s="822">
        <v>1</v>
      </c>
      <c r="O175" s="826">
        <v>1</v>
      </c>
      <c r="P175" s="825"/>
      <c r="Q175" s="827">
        <v>0</v>
      </c>
      <c r="R175" s="822"/>
      <c r="S175" s="827">
        <v>0</v>
      </c>
      <c r="T175" s="826"/>
      <c r="U175" s="828">
        <v>0</v>
      </c>
    </row>
    <row r="176" spans="1:21" ht="14.45" customHeight="1" x14ac:dyDescent="0.2">
      <c r="A176" s="821">
        <v>22</v>
      </c>
      <c r="B176" s="822" t="s">
        <v>830</v>
      </c>
      <c r="C176" s="822" t="s">
        <v>834</v>
      </c>
      <c r="D176" s="823" t="s">
        <v>1308</v>
      </c>
      <c r="E176" s="824" t="s">
        <v>841</v>
      </c>
      <c r="F176" s="822" t="s">
        <v>831</v>
      </c>
      <c r="G176" s="822" t="s">
        <v>1149</v>
      </c>
      <c r="H176" s="822" t="s">
        <v>329</v>
      </c>
      <c r="I176" s="822" t="s">
        <v>1150</v>
      </c>
      <c r="J176" s="822" t="s">
        <v>1151</v>
      </c>
      <c r="K176" s="822" t="s">
        <v>1152</v>
      </c>
      <c r="L176" s="825">
        <v>128.69999999999999</v>
      </c>
      <c r="M176" s="825">
        <v>128.69999999999999</v>
      </c>
      <c r="N176" s="822">
        <v>1</v>
      </c>
      <c r="O176" s="826">
        <v>1</v>
      </c>
      <c r="P176" s="825"/>
      <c r="Q176" s="827">
        <v>0</v>
      </c>
      <c r="R176" s="822"/>
      <c r="S176" s="827">
        <v>0</v>
      </c>
      <c r="T176" s="826"/>
      <c r="U176" s="828">
        <v>0</v>
      </c>
    </row>
    <row r="177" spans="1:21" ht="14.45" customHeight="1" x14ac:dyDescent="0.2">
      <c r="A177" s="821">
        <v>22</v>
      </c>
      <c r="B177" s="822" t="s">
        <v>830</v>
      </c>
      <c r="C177" s="822" t="s">
        <v>834</v>
      </c>
      <c r="D177" s="823" t="s">
        <v>1308</v>
      </c>
      <c r="E177" s="824" t="s">
        <v>841</v>
      </c>
      <c r="F177" s="822" t="s">
        <v>831</v>
      </c>
      <c r="G177" s="822" t="s">
        <v>927</v>
      </c>
      <c r="H177" s="822" t="s">
        <v>329</v>
      </c>
      <c r="I177" s="822" t="s">
        <v>928</v>
      </c>
      <c r="J177" s="822" t="s">
        <v>588</v>
      </c>
      <c r="K177" s="822" t="s">
        <v>929</v>
      </c>
      <c r="L177" s="825">
        <v>74.08</v>
      </c>
      <c r="M177" s="825">
        <v>148.16</v>
      </c>
      <c r="N177" s="822">
        <v>2</v>
      </c>
      <c r="O177" s="826">
        <v>2</v>
      </c>
      <c r="P177" s="825"/>
      <c r="Q177" s="827">
        <v>0</v>
      </c>
      <c r="R177" s="822"/>
      <c r="S177" s="827">
        <v>0</v>
      </c>
      <c r="T177" s="826"/>
      <c r="U177" s="828">
        <v>0</v>
      </c>
    </row>
    <row r="178" spans="1:21" ht="14.45" customHeight="1" x14ac:dyDescent="0.2">
      <c r="A178" s="821">
        <v>22</v>
      </c>
      <c r="B178" s="822" t="s">
        <v>830</v>
      </c>
      <c r="C178" s="822" t="s">
        <v>834</v>
      </c>
      <c r="D178" s="823" t="s">
        <v>1308</v>
      </c>
      <c r="E178" s="824" t="s">
        <v>841</v>
      </c>
      <c r="F178" s="822" t="s">
        <v>831</v>
      </c>
      <c r="G178" s="822" t="s">
        <v>927</v>
      </c>
      <c r="H178" s="822" t="s">
        <v>329</v>
      </c>
      <c r="I178" s="822" t="s">
        <v>800</v>
      </c>
      <c r="J178" s="822" t="s">
        <v>588</v>
      </c>
      <c r="K178" s="822" t="s">
        <v>591</v>
      </c>
      <c r="L178" s="825">
        <v>94.28</v>
      </c>
      <c r="M178" s="825">
        <v>377.12</v>
      </c>
      <c r="N178" s="822">
        <v>4</v>
      </c>
      <c r="O178" s="826">
        <v>4</v>
      </c>
      <c r="P178" s="825">
        <v>94.28</v>
      </c>
      <c r="Q178" s="827">
        <v>0.25</v>
      </c>
      <c r="R178" s="822">
        <v>1</v>
      </c>
      <c r="S178" s="827">
        <v>0.25</v>
      </c>
      <c r="T178" s="826">
        <v>1</v>
      </c>
      <c r="U178" s="828">
        <v>0.25</v>
      </c>
    </row>
    <row r="179" spans="1:21" ht="14.45" customHeight="1" x14ac:dyDescent="0.2">
      <c r="A179" s="821">
        <v>22</v>
      </c>
      <c r="B179" s="822" t="s">
        <v>830</v>
      </c>
      <c r="C179" s="822" t="s">
        <v>834</v>
      </c>
      <c r="D179" s="823" t="s">
        <v>1308</v>
      </c>
      <c r="E179" s="824" t="s">
        <v>841</v>
      </c>
      <c r="F179" s="822" t="s">
        <v>831</v>
      </c>
      <c r="G179" s="822" t="s">
        <v>927</v>
      </c>
      <c r="H179" s="822" t="s">
        <v>329</v>
      </c>
      <c r="I179" s="822" t="s">
        <v>930</v>
      </c>
      <c r="J179" s="822" t="s">
        <v>588</v>
      </c>
      <c r="K179" s="822" t="s">
        <v>931</v>
      </c>
      <c r="L179" s="825">
        <v>168.36</v>
      </c>
      <c r="M179" s="825">
        <v>841.80000000000007</v>
      </c>
      <c r="N179" s="822">
        <v>5</v>
      </c>
      <c r="O179" s="826">
        <v>4.5</v>
      </c>
      <c r="P179" s="825">
        <v>336.72</v>
      </c>
      <c r="Q179" s="827">
        <v>0.4</v>
      </c>
      <c r="R179" s="822">
        <v>2</v>
      </c>
      <c r="S179" s="827">
        <v>0.4</v>
      </c>
      <c r="T179" s="826">
        <v>1.5</v>
      </c>
      <c r="U179" s="828">
        <v>0.33333333333333331</v>
      </c>
    </row>
    <row r="180" spans="1:21" ht="14.45" customHeight="1" x14ac:dyDescent="0.2">
      <c r="A180" s="821">
        <v>22</v>
      </c>
      <c r="B180" s="822" t="s">
        <v>830</v>
      </c>
      <c r="C180" s="822" t="s">
        <v>834</v>
      </c>
      <c r="D180" s="823" t="s">
        <v>1308</v>
      </c>
      <c r="E180" s="824" t="s">
        <v>841</v>
      </c>
      <c r="F180" s="822" t="s">
        <v>831</v>
      </c>
      <c r="G180" s="822" t="s">
        <v>927</v>
      </c>
      <c r="H180" s="822" t="s">
        <v>329</v>
      </c>
      <c r="I180" s="822" t="s">
        <v>932</v>
      </c>
      <c r="J180" s="822" t="s">
        <v>588</v>
      </c>
      <c r="K180" s="822" t="s">
        <v>933</v>
      </c>
      <c r="L180" s="825">
        <v>115.33</v>
      </c>
      <c r="M180" s="825">
        <v>345.99</v>
      </c>
      <c r="N180" s="822">
        <v>3</v>
      </c>
      <c r="O180" s="826">
        <v>3</v>
      </c>
      <c r="P180" s="825"/>
      <c r="Q180" s="827">
        <v>0</v>
      </c>
      <c r="R180" s="822"/>
      <c r="S180" s="827">
        <v>0</v>
      </c>
      <c r="T180" s="826"/>
      <c r="U180" s="828">
        <v>0</v>
      </c>
    </row>
    <row r="181" spans="1:21" ht="14.45" customHeight="1" x14ac:dyDescent="0.2">
      <c r="A181" s="821">
        <v>22</v>
      </c>
      <c r="B181" s="822" t="s">
        <v>830</v>
      </c>
      <c r="C181" s="822" t="s">
        <v>834</v>
      </c>
      <c r="D181" s="823" t="s">
        <v>1308</v>
      </c>
      <c r="E181" s="824" t="s">
        <v>841</v>
      </c>
      <c r="F181" s="822" t="s">
        <v>831</v>
      </c>
      <c r="G181" s="822" t="s">
        <v>927</v>
      </c>
      <c r="H181" s="822" t="s">
        <v>587</v>
      </c>
      <c r="I181" s="822" t="s">
        <v>801</v>
      </c>
      <c r="J181" s="822" t="s">
        <v>802</v>
      </c>
      <c r="K181" s="822" t="s">
        <v>803</v>
      </c>
      <c r="L181" s="825">
        <v>105.23</v>
      </c>
      <c r="M181" s="825">
        <v>3262.13</v>
      </c>
      <c r="N181" s="822">
        <v>31</v>
      </c>
      <c r="O181" s="826">
        <v>30.5</v>
      </c>
      <c r="P181" s="825">
        <v>1052.3</v>
      </c>
      <c r="Q181" s="827">
        <v>0.32258064516129031</v>
      </c>
      <c r="R181" s="822">
        <v>10</v>
      </c>
      <c r="S181" s="827">
        <v>0.32258064516129031</v>
      </c>
      <c r="T181" s="826">
        <v>9.5</v>
      </c>
      <c r="U181" s="828">
        <v>0.31147540983606559</v>
      </c>
    </row>
    <row r="182" spans="1:21" ht="14.45" customHeight="1" x14ac:dyDescent="0.2">
      <c r="A182" s="821">
        <v>22</v>
      </c>
      <c r="B182" s="822" t="s">
        <v>830</v>
      </c>
      <c r="C182" s="822" t="s">
        <v>834</v>
      </c>
      <c r="D182" s="823" t="s">
        <v>1308</v>
      </c>
      <c r="E182" s="824" t="s">
        <v>841</v>
      </c>
      <c r="F182" s="822" t="s">
        <v>831</v>
      </c>
      <c r="G182" s="822" t="s">
        <v>927</v>
      </c>
      <c r="H182" s="822" t="s">
        <v>587</v>
      </c>
      <c r="I182" s="822" t="s">
        <v>934</v>
      </c>
      <c r="J182" s="822" t="s">
        <v>802</v>
      </c>
      <c r="K182" s="822" t="s">
        <v>935</v>
      </c>
      <c r="L182" s="825">
        <v>126.27</v>
      </c>
      <c r="M182" s="825">
        <v>6060.96</v>
      </c>
      <c r="N182" s="822">
        <v>48</v>
      </c>
      <c r="O182" s="826">
        <v>46.5</v>
      </c>
      <c r="P182" s="825">
        <v>3030.48</v>
      </c>
      <c r="Q182" s="827">
        <v>0.5</v>
      </c>
      <c r="R182" s="822">
        <v>24</v>
      </c>
      <c r="S182" s="827">
        <v>0.5</v>
      </c>
      <c r="T182" s="826">
        <v>23.5</v>
      </c>
      <c r="U182" s="828">
        <v>0.5053763440860215</v>
      </c>
    </row>
    <row r="183" spans="1:21" ht="14.45" customHeight="1" x14ac:dyDescent="0.2">
      <c r="A183" s="821">
        <v>22</v>
      </c>
      <c r="B183" s="822" t="s">
        <v>830</v>
      </c>
      <c r="C183" s="822" t="s">
        <v>834</v>
      </c>
      <c r="D183" s="823" t="s">
        <v>1308</v>
      </c>
      <c r="E183" s="824" t="s">
        <v>841</v>
      </c>
      <c r="F183" s="822" t="s">
        <v>831</v>
      </c>
      <c r="G183" s="822" t="s">
        <v>927</v>
      </c>
      <c r="H183" s="822" t="s">
        <v>587</v>
      </c>
      <c r="I183" s="822" t="s">
        <v>936</v>
      </c>
      <c r="J183" s="822" t="s">
        <v>802</v>
      </c>
      <c r="K183" s="822" t="s">
        <v>937</v>
      </c>
      <c r="L183" s="825">
        <v>63.14</v>
      </c>
      <c r="M183" s="825">
        <v>378.84000000000003</v>
      </c>
      <c r="N183" s="822">
        <v>6</v>
      </c>
      <c r="O183" s="826">
        <v>5.5</v>
      </c>
      <c r="P183" s="825">
        <v>252.56</v>
      </c>
      <c r="Q183" s="827">
        <v>0.66666666666666663</v>
      </c>
      <c r="R183" s="822">
        <v>4</v>
      </c>
      <c r="S183" s="827">
        <v>0.66666666666666663</v>
      </c>
      <c r="T183" s="826">
        <v>3.5</v>
      </c>
      <c r="U183" s="828">
        <v>0.63636363636363635</v>
      </c>
    </row>
    <row r="184" spans="1:21" ht="14.45" customHeight="1" x14ac:dyDescent="0.2">
      <c r="A184" s="821">
        <v>22</v>
      </c>
      <c r="B184" s="822" t="s">
        <v>830</v>
      </c>
      <c r="C184" s="822" t="s">
        <v>834</v>
      </c>
      <c r="D184" s="823" t="s">
        <v>1308</v>
      </c>
      <c r="E184" s="824" t="s">
        <v>841</v>
      </c>
      <c r="F184" s="822" t="s">
        <v>831</v>
      </c>
      <c r="G184" s="822" t="s">
        <v>927</v>
      </c>
      <c r="H184" s="822" t="s">
        <v>587</v>
      </c>
      <c r="I184" s="822" t="s">
        <v>806</v>
      </c>
      <c r="J184" s="822" t="s">
        <v>802</v>
      </c>
      <c r="K184" s="822" t="s">
        <v>807</v>
      </c>
      <c r="L184" s="825">
        <v>84.18</v>
      </c>
      <c r="M184" s="825">
        <v>3788.1000000000004</v>
      </c>
      <c r="N184" s="822">
        <v>45</v>
      </c>
      <c r="O184" s="826">
        <v>42.5</v>
      </c>
      <c r="P184" s="825">
        <v>1094.3400000000004</v>
      </c>
      <c r="Q184" s="827">
        <v>0.28888888888888897</v>
      </c>
      <c r="R184" s="822">
        <v>13</v>
      </c>
      <c r="S184" s="827">
        <v>0.28888888888888886</v>
      </c>
      <c r="T184" s="826">
        <v>11.5</v>
      </c>
      <c r="U184" s="828">
        <v>0.27058823529411763</v>
      </c>
    </row>
    <row r="185" spans="1:21" ht="14.45" customHeight="1" x14ac:dyDescent="0.2">
      <c r="A185" s="821">
        <v>22</v>
      </c>
      <c r="B185" s="822" t="s">
        <v>830</v>
      </c>
      <c r="C185" s="822" t="s">
        <v>834</v>
      </c>
      <c r="D185" s="823" t="s">
        <v>1308</v>
      </c>
      <c r="E185" s="824" t="s">
        <v>841</v>
      </c>
      <c r="F185" s="822" t="s">
        <v>831</v>
      </c>
      <c r="G185" s="822" t="s">
        <v>927</v>
      </c>
      <c r="H185" s="822" t="s">
        <v>329</v>
      </c>
      <c r="I185" s="822" t="s">
        <v>938</v>
      </c>
      <c r="J185" s="822" t="s">
        <v>588</v>
      </c>
      <c r="K185" s="822" t="s">
        <v>939</v>
      </c>
      <c r="L185" s="825">
        <v>63.14</v>
      </c>
      <c r="M185" s="825">
        <v>63.14</v>
      </c>
      <c r="N185" s="822">
        <v>1</v>
      </c>
      <c r="O185" s="826">
        <v>1</v>
      </c>
      <c r="P185" s="825">
        <v>63.14</v>
      </c>
      <c r="Q185" s="827">
        <v>1</v>
      </c>
      <c r="R185" s="822">
        <v>1</v>
      </c>
      <c r="S185" s="827">
        <v>1</v>
      </c>
      <c r="T185" s="826">
        <v>1</v>
      </c>
      <c r="U185" s="828">
        <v>1</v>
      </c>
    </row>
    <row r="186" spans="1:21" ht="14.45" customHeight="1" x14ac:dyDescent="0.2">
      <c r="A186" s="821">
        <v>22</v>
      </c>
      <c r="B186" s="822" t="s">
        <v>830</v>
      </c>
      <c r="C186" s="822" t="s">
        <v>834</v>
      </c>
      <c r="D186" s="823" t="s">
        <v>1308</v>
      </c>
      <c r="E186" s="824" t="s">
        <v>841</v>
      </c>
      <c r="F186" s="822" t="s">
        <v>831</v>
      </c>
      <c r="G186" s="822" t="s">
        <v>927</v>
      </c>
      <c r="H186" s="822" t="s">
        <v>329</v>
      </c>
      <c r="I186" s="822" t="s">
        <v>940</v>
      </c>
      <c r="J186" s="822" t="s">
        <v>588</v>
      </c>
      <c r="K186" s="822" t="s">
        <v>941</v>
      </c>
      <c r="L186" s="825">
        <v>105.23</v>
      </c>
      <c r="M186" s="825">
        <v>420.92</v>
      </c>
      <c r="N186" s="822">
        <v>4</v>
      </c>
      <c r="O186" s="826">
        <v>3.5</v>
      </c>
      <c r="P186" s="825">
        <v>105.23</v>
      </c>
      <c r="Q186" s="827">
        <v>0.25</v>
      </c>
      <c r="R186" s="822">
        <v>1</v>
      </c>
      <c r="S186" s="827">
        <v>0.25</v>
      </c>
      <c r="T186" s="826">
        <v>0.5</v>
      </c>
      <c r="U186" s="828">
        <v>0.14285714285714285</v>
      </c>
    </row>
    <row r="187" spans="1:21" ht="14.45" customHeight="1" x14ac:dyDescent="0.2">
      <c r="A187" s="821">
        <v>22</v>
      </c>
      <c r="B187" s="822" t="s">
        <v>830</v>
      </c>
      <c r="C187" s="822" t="s">
        <v>834</v>
      </c>
      <c r="D187" s="823" t="s">
        <v>1308</v>
      </c>
      <c r="E187" s="824" t="s">
        <v>841</v>
      </c>
      <c r="F187" s="822" t="s">
        <v>831</v>
      </c>
      <c r="G187" s="822" t="s">
        <v>927</v>
      </c>
      <c r="H187" s="822" t="s">
        <v>329</v>
      </c>
      <c r="I187" s="822" t="s">
        <v>942</v>
      </c>
      <c r="J187" s="822" t="s">
        <v>588</v>
      </c>
      <c r="K187" s="822" t="s">
        <v>811</v>
      </c>
      <c r="L187" s="825">
        <v>49.08</v>
      </c>
      <c r="M187" s="825">
        <v>98.16</v>
      </c>
      <c r="N187" s="822">
        <v>2</v>
      </c>
      <c r="O187" s="826">
        <v>2</v>
      </c>
      <c r="P187" s="825">
        <v>49.08</v>
      </c>
      <c r="Q187" s="827">
        <v>0.5</v>
      </c>
      <c r="R187" s="822">
        <v>1</v>
      </c>
      <c r="S187" s="827">
        <v>0.5</v>
      </c>
      <c r="T187" s="826">
        <v>1</v>
      </c>
      <c r="U187" s="828">
        <v>0.5</v>
      </c>
    </row>
    <row r="188" spans="1:21" ht="14.45" customHeight="1" x14ac:dyDescent="0.2">
      <c r="A188" s="821">
        <v>22</v>
      </c>
      <c r="B188" s="822" t="s">
        <v>830</v>
      </c>
      <c r="C188" s="822" t="s">
        <v>834</v>
      </c>
      <c r="D188" s="823" t="s">
        <v>1308</v>
      </c>
      <c r="E188" s="824" t="s">
        <v>841</v>
      </c>
      <c r="F188" s="822" t="s">
        <v>831</v>
      </c>
      <c r="G188" s="822" t="s">
        <v>927</v>
      </c>
      <c r="H188" s="822" t="s">
        <v>329</v>
      </c>
      <c r="I188" s="822" t="s">
        <v>943</v>
      </c>
      <c r="J188" s="822" t="s">
        <v>588</v>
      </c>
      <c r="K188" s="822" t="s">
        <v>944</v>
      </c>
      <c r="L188" s="825">
        <v>126.27</v>
      </c>
      <c r="M188" s="825">
        <v>1388.97</v>
      </c>
      <c r="N188" s="822">
        <v>11</v>
      </c>
      <c r="O188" s="826">
        <v>10</v>
      </c>
      <c r="P188" s="825">
        <v>757.62</v>
      </c>
      <c r="Q188" s="827">
        <v>0.54545454545454541</v>
      </c>
      <c r="R188" s="822">
        <v>6</v>
      </c>
      <c r="S188" s="827">
        <v>0.54545454545454541</v>
      </c>
      <c r="T188" s="826">
        <v>5</v>
      </c>
      <c r="U188" s="828">
        <v>0.5</v>
      </c>
    </row>
    <row r="189" spans="1:21" ht="14.45" customHeight="1" x14ac:dyDescent="0.2">
      <c r="A189" s="821">
        <v>22</v>
      </c>
      <c r="B189" s="822" t="s">
        <v>830</v>
      </c>
      <c r="C189" s="822" t="s">
        <v>834</v>
      </c>
      <c r="D189" s="823" t="s">
        <v>1308</v>
      </c>
      <c r="E189" s="824" t="s">
        <v>841</v>
      </c>
      <c r="F189" s="822" t="s">
        <v>831</v>
      </c>
      <c r="G189" s="822" t="s">
        <v>927</v>
      </c>
      <c r="H189" s="822" t="s">
        <v>329</v>
      </c>
      <c r="I189" s="822" t="s">
        <v>945</v>
      </c>
      <c r="J189" s="822" t="s">
        <v>588</v>
      </c>
      <c r="K189" s="822" t="s">
        <v>589</v>
      </c>
      <c r="L189" s="825">
        <v>84.18</v>
      </c>
      <c r="M189" s="825">
        <v>505.08000000000004</v>
      </c>
      <c r="N189" s="822">
        <v>6</v>
      </c>
      <c r="O189" s="826">
        <v>6</v>
      </c>
      <c r="P189" s="825">
        <v>252.54000000000002</v>
      </c>
      <c r="Q189" s="827">
        <v>0.5</v>
      </c>
      <c r="R189" s="822">
        <v>3</v>
      </c>
      <c r="S189" s="827">
        <v>0.5</v>
      </c>
      <c r="T189" s="826">
        <v>3</v>
      </c>
      <c r="U189" s="828">
        <v>0.5</v>
      </c>
    </row>
    <row r="190" spans="1:21" ht="14.45" customHeight="1" x14ac:dyDescent="0.2">
      <c r="A190" s="821">
        <v>22</v>
      </c>
      <c r="B190" s="822" t="s">
        <v>830</v>
      </c>
      <c r="C190" s="822" t="s">
        <v>834</v>
      </c>
      <c r="D190" s="823" t="s">
        <v>1308</v>
      </c>
      <c r="E190" s="824" t="s">
        <v>841</v>
      </c>
      <c r="F190" s="822" t="s">
        <v>831</v>
      </c>
      <c r="G190" s="822" t="s">
        <v>927</v>
      </c>
      <c r="H190" s="822" t="s">
        <v>587</v>
      </c>
      <c r="I190" s="822" t="s">
        <v>804</v>
      </c>
      <c r="J190" s="822" t="s">
        <v>802</v>
      </c>
      <c r="K190" s="822" t="s">
        <v>805</v>
      </c>
      <c r="L190" s="825">
        <v>49.08</v>
      </c>
      <c r="M190" s="825">
        <v>245.39999999999998</v>
      </c>
      <c r="N190" s="822">
        <v>5</v>
      </c>
      <c r="O190" s="826">
        <v>4.5</v>
      </c>
      <c r="P190" s="825">
        <v>49.08</v>
      </c>
      <c r="Q190" s="827">
        <v>0.2</v>
      </c>
      <c r="R190" s="822">
        <v>1</v>
      </c>
      <c r="S190" s="827">
        <v>0.2</v>
      </c>
      <c r="T190" s="826">
        <v>0.5</v>
      </c>
      <c r="U190" s="828">
        <v>0.1111111111111111</v>
      </c>
    </row>
    <row r="191" spans="1:21" ht="14.45" customHeight="1" x14ac:dyDescent="0.2">
      <c r="A191" s="821">
        <v>22</v>
      </c>
      <c r="B191" s="822" t="s">
        <v>830</v>
      </c>
      <c r="C191" s="822" t="s">
        <v>834</v>
      </c>
      <c r="D191" s="823" t="s">
        <v>1308</v>
      </c>
      <c r="E191" s="824" t="s">
        <v>841</v>
      </c>
      <c r="F191" s="822" t="s">
        <v>831</v>
      </c>
      <c r="G191" s="822" t="s">
        <v>927</v>
      </c>
      <c r="H191" s="822" t="s">
        <v>587</v>
      </c>
      <c r="I191" s="822" t="s">
        <v>808</v>
      </c>
      <c r="J191" s="822" t="s">
        <v>588</v>
      </c>
      <c r="K191" s="822" t="s">
        <v>589</v>
      </c>
      <c r="L191" s="825">
        <v>84.18</v>
      </c>
      <c r="M191" s="825">
        <v>336.72</v>
      </c>
      <c r="N191" s="822">
        <v>4</v>
      </c>
      <c r="O191" s="826">
        <v>4</v>
      </c>
      <c r="P191" s="825">
        <v>252.54000000000002</v>
      </c>
      <c r="Q191" s="827">
        <v>0.75</v>
      </c>
      <c r="R191" s="822">
        <v>3</v>
      </c>
      <c r="S191" s="827">
        <v>0.75</v>
      </c>
      <c r="T191" s="826">
        <v>3</v>
      </c>
      <c r="U191" s="828">
        <v>0.75</v>
      </c>
    </row>
    <row r="192" spans="1:21" ht="14.45" customHeight="1" x14ac:dyDescent="0.2">
      <c r="A192" s="821">
        <v>22</v>
      </c>
      <c r="B192" s="822" t="s">
        <v>830</v>
      </c>
      <c r="C192" s="822" t="s">
        <v>834</v>
      </c>
      <c r="D192" s="823" t="s">
        <v>1308</v>
      </c>
      <c r="E192" s="824" t="s">
        <v>841</v>
      </c>
      <c r="F192" s="822" t="s">
        <v>831</v>
      </c>
      <c r="G192" s="822" t="s">
        <v>927</v>
      </c>
      <c r="H192" s="822" t="s">
        <v>587</v>
      </c>
      <c r="I192" s="822" t="s">
        <v>946</v>
      </c>
      <c r="J192" s="822" t="s">
        <v>588</v>
      </c>
      <c r="K192" s="822" t="s">
        <v>941</v>
      </c>
      <c r="L192" s="825">
        <v>105.23</v>
      </c>
      <c r="M192" s="825">
        <v>315.69</v>
      </c>
      <c r="N192" s="822">
        <v>3</v>
      </c>
      <c r="O192" s="826">
        <v>3</v>
      </c>
      <c r="P192" s="825">
        <v>105.23</v>
      </c>
      <c r="Q192" s="827">
        <v>0.33333333333333337</v>
      </c>
      <c r="R192" s="822">
        <v>1</v>
      </c>
      <c r="S192" s="827">
        <v>0.33333333333333331</v>
      </c>
      <c r="T192" s="826">
        <v>1</v>
      </c>
      <c r="U192" s="828">
        <v>0.33333333333333331</v>
      </c>
    </row>
    <row r="193" spans="1:21" ht="14.45" customHeight="1" x14ac:dyDescent="0.2">
      <c r="A193" s="821">
        <v>22</v>
      </c>
      <c r="B193" s="822" t="s">
        <v>830</v>
      </c>
      <c r="C193" s="822" t="s">
        <v>834</v>
      </c>
      <c r="D193" s="823" t="s">
        <v>1308</v>
      </c>
      <c r="E193" s="824" t="s">
        <v>841</v>
      </c>
      <c r="F193" s="822" t="s">
        <v>831</v>
      </c>
      <c r="G193" s="822" t="s">
        <v>927</v>
      </c>
      <c r="H193" s="822" t="s">
        <v>587</v>
      </c>
      <c r="I193" s="822" t="s">
        <v>1125</v>
      </c>
      <c r="J193" s="822" t="s">
        <v>588</v>
      </c>
      <c r="K193" s="822" t="s">
        <v>939</v>
      </c>
      <c r="L193" s="825">
        <v>63.14</v>
      </c>
      <c r="M193" s="825">
        <v>252.56</v>
      </c>
      <c r="N193" s="822">
        <v>4</v>
      </c>
      <c r="O193" s="826">
        <v>4</v>
      </c>
      <c r="P193" s="825">
        <v>126.28</v>
      </c>
      <c r="Q193" s="827">
        <v>0.5</v>
      </c>
      <c r="R193" s="822">
        <v>2</v>
      </c>
      <c r="S193" s="827">
        <v>0.5</v>
      </c>
      <c r="T193" s="826">
        <v>2</v>
      </c>
      <c r="U193" s="828">
        <v>0.5</v>
      </c>
    </row>
    <row r="194" spans="1:21" ht="14.45" customHeight="1" x14ac:dyDescent="0.2">
      <c r="A194" s="821">
        <v>22</v>
      </c>
      <c r="B194" s="822" t="s">
        <v>830</v>
      </c>
      <c r="C194" s="822" t="s">
        <v>834</v>
      </c>
      <c r="D194" s="823" t="s">
        <v>1308</v>
      </c>
      <c r="E194" s="824" t="s">
        <v>841</v>
      </c>
      <c r="F194" s="822" t="s">
        <v>831</v>
      </c>
      <c r="G194" s="822" t="s">
        <v>927</v>
      </c>
      <c r="H194" s="822" t="s">
        <v>587</v>
      </c>
      <c r="I194" s="822" t="s">
        <v>810</v>
      </c>
      <c r="J194" s="822" t="s">
        <v>588</v>
      </c>
      <c r="K194" s="822" t="s">
        <v>811</v>
      </c>
      <c r="L194" s="825">
        <v>49.08</v>
      </c>
      <c r="M194" s="825">
        <v>49.08</v>
      </c>
      <c r="N194" s="822">
        <v>1</v>
      </c>
      <c r="O194" s="826">
        <v>0.5</v>
      </c>
      <c r="P194" s="825"/>
      <c r="Q194" s="827">
        <v>0</v>
      </c>
      <c r="R194" s="822"/>
      <c r="S194" s="827">
        <v>0</v>
      </c>
      <c r="T194" s="826"/>
      <c r="U194" s="828">
        <v>0</v>
      </c>
    </row>
    <row r="195" spans="1:21" ht="14.45" customHeight="1" x14ac:dyDescent="0.2">
      <c r="A195" s="821">
        <v>22</v>
      </c>
      <c r="B195" s="822" t="s">
        <v>830</v>
      </c>
      <c r="C195" s="822" t="s">
        <v>834</v>
      </c>
      <c r="D195" s="823" t="s">
        <v>1308</v>
      </c>
      <c r="E195" s="824" t="s">
        <v>841</v>
      </c>
      <c r="F195" s="822" t="s">
        <v>831</v>
      </c>
      <c r="G195" s="822" t="s">
        <v>927</v>
      </c>
      <c r="H195" s="822" t="s">
        <v>587</v>
      </c>
      <c r="I195" s="822" t="s">
        <v>947</v>
      </c>
      <c r="J195" s="822" t="s">
        <v>588</v>
      </c>
      <c r="K195" s="822" t="s">
        <v>944</v>
      </c>
      <c r="L195" s="825">
        <v>126.27</v>
      </c>
      <c r="M195" s="825">
        <v>1010.1600000000001</v>
      </c>
      <c r="N195" s="822">
        <v>8</v>
      </c>
      <c r="O195" s="826">
        <v>7</v>
      </c>
      <c r="P195" s="825">
        <v>631.35</v>
      </c>
      <c r="Q195" s="827">
        <v>0.625</v>
      </c>
      <c r="R195" s="822">
        <v>5</v>
      </c>
      <c r="S195" s="827">
        <v>0.625</v>
      </c>
      <c r="T195" s="826">
        <v>4</v>
      </c>
      <c r="U195" s="828">
        <v>0.5714285714285714</v>
      </c>
    </row>
    <row r="196" spans="1:21" ht="14.45" customHeight="1" x14ac:dyDescent="0.2">
      <c r="A196" s="821">
        <v>22</v>
      </c>
      <c r="B196" s="822" t="s">
        <v>830</v>
      </c>
      <c r="C196" s="822" t="s">
        <v>834</v>
      </c>
      <c r="D196" s="823" t="s">
        <v>1308</v>
      </c>
      <c r="E196" s="824" t="s">
        <v>841</v>
      </c>
      <c r="F196" s="822" t="s">
        <v>831</v>
      </c>
      <c r="G196" s="822" t="s">
        <v>927</v>
      </c>
      <c r="H196" s="822" t="s">
        <v>587</v>
      </c>
      <c r="I196" s="822" t="s">
        <v>809</v>
      </c>
      <c r="J196" s="822" t="s">
        <v>588</v>
      </c>
      <c r="K196" s="822" t="s">
        <v>591</v>
      </c>
      <c r="L196" s="825">
        <v>94.28</v>
      </c>
      <c r="M196" s="825">
        <v>377.12</v>
      </c>
      <c r="N196" s="822">
        <v>4</v>
      </c>
      <c r="O196" s="826">
        <v>3.5</v>
      </c>
      <c r="P196" s="825">
        <v>188.56</v>
      </c>
      <c r="Q196" s="827">
        <v>0.5</v>
      </c>
      <c r="R196" s="822">
        <v>2</v>
      </c>
      <c r="S196" s="827">
        <v>0.5</v>
      </c>
      <c r="T196" s="826">
        <v>2</v>
      </c>
      <c r="U196" s="828">
        <v>0.5714285714285714</v>
      </c>
    </row>
    <row r="197" spans="1:21" ht="14.45" customHeight="1" x14ac:dyDescent="0.2">
      <c r="A197" s="821">
        <v>22</v>
      </c>
      <c r="B197" s="822" t="s">
        <v>830</v>
      </c>
      <c r="C197" s="822" t="s">
        <v>834</v>
      </c>
      <c r="D197" s="823" t="s">
        <v>1308</v>
      </c>
      <c r="E197" s="824" t="s">
        <v>841</v>
      </c>
      <c r="F197" s="822" t="s">
        <v>831</v>
      </c>
      <c r="G197" s="822" t="s">
        <v>927</v>
      </c>
      <c r="H197" s="822" t="s">
        <v>587</v>
      </c>
      <c r="I197" s="822" t="s">
        <v>948</v>
      </c>
      <c r="J197" s="822" t="s">
        <v>588</v>
      </c>
      <c r="K197" s="822" t="s">
        <v>931</v>
      </c>
      <c r="L197" s="825">
        <v>168.36</v>
      </c>
      <c r="M197" s="825">
        <v>336.72</v>
      </c>
      <c r="N197" s="822">
        <v>2</v>
      </c>
      <c r="O197" s="826">
        <v>1</v>
      </c>
      <c r="P197" s="825">
        <v>336.72</v>
      </c>
      <c r="Q197" s="827">
        <v>1</v>
      </c>
      <c r="R197" s="822">
        <v>2</v>
      </c>
      <c r="S197" s="827">
        <v>1</v>
      </c>
      <c r="T197" s="826">
        <v>1</v>
      </c>
      <c r="U197" s="828">
        <v>1</v>
      </c>
    </row>
    <row r="198" spans="1:21" ht="14.45" customHeight="1" x14ac:dyDescent="0.2">
      <c r="A198" s="821">
        <v>22</v>
      </c>
      <c r="B198" s="822" t="s">
        <v>830</v>
      </c>
      <c r="C198" s="822" t="s">
        <v>834</v>
      </c>
      <c r="D198" s="823" t="s">
        <v>1308</v>
      </c>
      <c r="E198" s="824" t="s">
        <v>841</v>
      </c>
      <c r="F198" s="822" t="s">
        <v>831</v>
      </c>
      <c r="G198" s="822" t="s">
        <v>927</v>
      </c>
      <c r="H198" s="822" t="s">
        <v>587</v>
      </c>
      <c r="I198" s="822" t="s">
        <v>949</v>
      </c>
      <c r="J198" s="822" t="s">
        <v>588</v>
      </c>
      <c r="K198" s="822" t="s">
        <v>933</v>
      </c>
      <c r="L198" s="825">
        <v>115.33</v>
      </c>
      <c r="M198" s="825">
        <v>115.33</v>
      </c>
      <c r="N198" s="822">
        <v>1</v>
      </c>
      <c r="O198" s="826">
        <v>1</v>
      </c>
      <c r="P198" s="825">
        <v>115.33</v>
      </c>
      <c r="Q198" s="827">
        <v>1</v>
      </c>
      <c r="R198" s="822">
        <v>1</v>
      </c>
      <c r="S198" s="827">
        <v>1</v>
      </c>
      <c r="T198" s="826">
        <v>1</v>
      </c>
      <c r="U198" s="828">
        <v>1</v>
      </c>
    </row>
    <row r="199" spans="1:21" ht="14.45" customHeight="1" x14ac:dyDescent="0.2">
      <c r="A199" s="821">
        <v>22</v>
      </c>
      <c r="B199" s="822" t="s">
        <v>830</v>
      </c>
      <c r="C199" s="822" t="s">
        <v>834</v>
      </c>
      <c r="D199" s="823" t="s">
        <v>1308</v>
      </c>
      <c r="E199" s="824" t="s">
        <v>841</v>
      </c>
      <c r="F199" s="822" t="s">
        <v>831</v>
      </c>
      <c r="G199" s="822" t="s">
        <v>950</v>
      </c>
      <c r="H199" s="822" t="s">
        <v>329</v>
      </c>
      <c r="I199" s="822" t="s">
        <v>951</v>
      </c>
      <c r="J199" s="822" t="s">
        <v>952</v>
      </c>
      <c r="K199" s="822" t="s">
        <v>953</v>
      </c>
      <c r="L199" s="825">
        <v>0</v>
      </c>
      <c r="M199" s="825">
        <v>0</v>
      </c>
      <c r="N199" s="822">
        <v>13</v>
      </c>
      <c r="O199" s="826">
        <v>12.5</v>
      </c>
      <c r="P199" s="825">
        <v>0</v>
      </c>
      <c r="Q199" s="827"/>
      <c r="R199" s="822">
        <v>12</v>
      </c>
      <c r="S199" s="827">
        <v>0.92307692307692313</v>
      </c>
      <c r="T199" s="826">
        <v>11.5</v>
      </c>
      <c r="U199" s="828">
        <v>0.92</v>
      </c>
    </row>
    <row r="200" spans="1:21" ht="14.45" customHeight="1" x14ac:dyDescent="0.2">
      <c r="A200" s="821">
        <v>22</v>
      </c>
      <c r="B200" s="822" t="s">
        <v>830</v>
      </c>
      <c r="C200" s="822" t="s">
        <v>834</v>
      </c>
      <c r="D200" s="823" t="s">
        <v>1308</v>
      </c>
      <c r="E200" s="824" t="s">
        <v>849</v>
      </c>
      <c r="F200" s="822" t="s">
        <v>831</v>
      </c>
      <c r="G200" s="822" t="s">
        <v>851</v>
      </c>
      <c r="H200" s="822" t="s">
        <v>329</v>
      </c>
      <c r="I200" s="822" t="s">
        <v>1020</v>
      </c>
      <c r="J200" s="822" t="s">
        <v>955</v>
      </c>
      <c r="K200" s="822" t="s">
        <v>1021</v>
      </c>
      <c r="L200" s="825">
        <v>105.32</v>
      </c>
      <c r="M200" s="825">
        <v>105.32</v>
      </c>
      <c r="N200" s="822">
        <v>1</v>
      </c>
      <c r="O200" s="826">
        <v>0.5</v>
      </c>
      <c r="P200" s="825">
        <v>105.32</v>
      </c>
      <c r="Q200" s="827">
        <v>1</v>
      </c>
      <c r="R200" s="822">
        <v>1</v>
      </c>
      <c r="S200" s="827">
        <v>1</v>
      </c>
      <c r="T200" s="826">
        <v>0.5</v>
      </c>
      <c r="U200" s="828">
        <v>1</v>
      </c>
    </row>
    <row r="201" spans="1:21" ht="14.45" customHeight="1" x14ac:dyDescent="0.2">
      <c r="A201" s="821">
        <v>22</v>
      </c>
      <c r="B201" s="822" t="s">
        <v>830</v>
      </c>
      <c r="C201" s="822" t="s">
        <v>834</v>
      </c>
      <c r="D201" s="823" t="s">
        <v>1308</v>
      </c>
      <c r="E201" s="824" t="s">
        <v>849</v>
      </c>
      <c r="F201" s="822" t="s">
        <v>831</v>
      </c>
      <c r="G201" s="822" t="s">
        <v>1153</v>
      </c>
      <c r="H201" s="822" t="s">
        <v>329</v>
      </c>
      <c r="I201" s="822" t="s">
        <v>1154</v>
      </c>
      <c r="J201" s="822" t="s">
        <v>1155</v>
      </c>
      <c r="K201" s="822" t="s">
        <v>1156</v>
      </c>
      <c r="L201" s="825">
        <v>140.96</v>
      </c>
      <c r="M201" s="825">
        <v>140.96</v>
      </c>
      <c r="N201" s="822">
        <v>1</v>
      </c>
      <c r="O201" s="826">
        <v>0.5</v>
      </c>
      <c r="P201" s="825"/>
      <c r="Q201" s="827">
        <v>0</v>
      </c>
      <c r="R201" s="822"/>
      <c r="S201" s="827">
        <v>0</v>
      </c>
      <c r="T201" s="826"/>
      <c r="U201" s="828">
        <v>0</v>
      </c>
    </row>
    <row r="202" spans="1:21" ht="14.45" customHeight="1" x14ac:dyDescent="0.2">
      <c r="A202" s="821">
        <v>22</v>
      </c>
      <c r="B202" s="822" t="s">
        <v>830</v>
      </c>
      <c r="C202" s="822" t="s">
        <v>834</v>
      </c>
      <c r="D202" s="823" t="s">
        <v>1308</v>
      </c>
      <c r="E202" s="824" t="s">
        <v>849</v>
      </c>
      <c r="F202" s="822" t="s">
        <v>831</v>
      </c>
      <c r="G202" s="822" t="s">
        <v>1157</v>
      </c>
      <c r="H202" s="822" t="s">
        <v>329</v>
      </c>
      <c r="I202" s="822" t="s">
        <v>1158</v>
      </c>
      <c r="J202" s="822" t="s">
        <v>1159</v>
      </c>
      <c r="K202" s="822" t="s">
        <v>1160</v>
      </c>
      <c r="L202" s="825">
        <v>164.01</v>
      </c>
      <c r="M202" s="825">
        <v>164.01</v>
      </c>
      <c r="N202" s="822">
        <v>1</v>
      </c>
      <c r="O202" s="826">
        <v>0.5</v>
      </c>
      <c r="P202" s="825">
        <v>164.01</v>
      </c>
      <c r="Q202" s="827">
        <v>1</v>
      </c>
      <c r="R202" s="822">
        <v>1</v>
      </c>
      <c r="S202" s="827">
        <v>1</v>
      </c>
      <c r="T202" s="826">
        <v>0.5</v>
      </c>
      <c r="U202" s="828">
        <v>1</v>
      </c>
    </row>
    <row r="203" spans="1:21" ht="14.45" customHeight="1" x14ac:dyDescent="0.2">
      <c r="A203" s="821">
        <v>22</v>
      </c>
      <c r="B203" s="822" t="s">
        <v>830</v>
      </c>
      <c r="C203" s="822" t="s">
        <v>834</v>
      </c>
      <c r="D203" s="823" t="s">
        <v>1308</v>
      </c>
      <c r="E203" s="824" t="s">
        <v>849</v>
      </c>
      <c r="F203" s="822" t="s">
        <v>831</v>
      </c>
      <c r="G203" s="822" t="s">
        <v>1142</v>
      </c>
      <c r="H203" s="822" t="s">
        <v>329</v>
      </c>
      <c r="I203" s="822" t="s">
        <v>1146</v>
      </c>
      <c r="J203" s="822" t="s">
        <v>1147</v>
      </c>
      <c r="K203" s="822" t="s">
        <v>1148</v>
      </c>
      <c r="L203" s="825">
        <v>89.91</v>
      </c>
      <c r="M203" s="825">
        <v>89.91</v>
      </c>
      <c r="N203" s="822">
        <v>1</v>
      </c>
      <c r="O203" s="826">
        <v>1</v>
      </c>
      <c r="P203" s="825">
        <v>89.91</v>
      </c>
      <c r="Q203" s="827">
        <v>1</v>
      </c>
      <c r="R203" s="822">
        <v>1</v>
      </c>
      <c r="S203" s="827">
        <v>1</v>
      </c>
      <c r="T203" s="826">
        <v>1</v>
      </c>
      <c r="U203" s="828">
        <v>1</v>
      </c>
    </row>
    <row r="204" spans="1:21" ht="14.45" customHeight="1" x14ac:dyDescent="0.2">
      <c r="A204" s="821">
        <v>22</v>
      </c>
      <c r="B204" s="822" t="s">
        <v>830</v>
      </c>
      <c r="C204" s="822" t="s">
        <v>834</v>
      </c>
      <c r="D204" s="823" t="s">
        <v>1308</v>
      </c>
      <c r="E204" s="824" t="s">
        <v>849</v>
      </c>
      <c r="F204" s="822" t="s">
        <v>831</v>
      </c>
      <c r="G204" s="822" t="s">
        <v>1161</v>
      </c>
      <c r="H204" s="822" t="s">
        <v>587</v>
      </c>
      <c r="I204" s="822" t="s">
        <v>1162</v>
      </c>
      <c r="J204" s="822" t="s">
        <v>1163</v>
      </c>
      <c r="K204" s="822" t="s">
        <v>1164</v>
      </c>
      <c r="L204" s="825">
        <v>186.87</v>
      </c>
      <c r="M204" s="825">
        <v>186.87</v>
      </c>
      <c r="N204" s="822">
        <v>1</v>
      </c>
      <c r="O204" s="826">
        <v>1</v>
      </c>
      <c r="P204" s="825">
        <v>186.87</v>
      </c>
      <c r="Q204" s="827">
        <v>1</v>
      </c>
      <c r="R204" s="822">
        <v>1</v>
      </c>
      <c r="S204" s="827">
        <v>1</v>
      </c>
      <c r="T204" s="826">
        <v>1</v>
      </c>
      <c r="U204" s="828">
        <v>1</v>
      </c>
    </row>
    <row r="205" spans="1:21" ht="14.45" customHeight="1" x14ac:dyDescent="0.2">
      <c r="A205" s="821">
        <v>22</v>
      </c>
      <c r="B205" s="822" t="s">
        <v>830</v>
      </c>
      <c r="C205" s="822" t="s">
        <v>834</v>
      </c>
      <c r="D205" s="823" t="s">
        <v>1308</v>
      </c>
      <c r="E205" s="824" t="s">
        <v>849</v>
      </c>
      <c r="F205" s="822" t="s">
        <v>831</v>
      </c>
      <c r="G205" s="822" t="s">
        <v>1165</v>
      </c>
      <c r="H205" s="822" t="s">
        <v>329</v>
      </c>
      <c r="I205" s="822" t="s">
        <v>1166</v>
      </c>
      <c r="J205" s="822" t="s">
        <v>1167</v>
      </c>
      <c r="K205" s="822" t="s">
        <v>1168</v>
      </c>
      <c r="L205" s="825">
        <v>73.989999999999995</v>
      </c>
      <c r="M205" s="825">
        <v>73.989999999999995</v>
      </c>
      <c r="N205" s="822">
        <v>1</v>
      </c>
      <c r="O205" s="826">
        <v>0.5</v>
      </c>
      <c r="P205" s="825"/>
      <c r="Q205" s="827">
        <v>0</v>
      </c>
      <c r="R205" s="822"/>
      <c r="S205" s="827">
        <v>0</v>
      </c>
      <c r="T205" s="826"/>
      <c r="U205" s="828">
        <v>0</v>
      </c>
    </row>
    <row r="206" spans="1:21" ht="14.45" customHeight="1" x14ac:dyDescent="0.2">
      <c r="A206" s="821">
        <v>22</v>
      </c>
      <c r="B206" s="822" t="s">
        <v>830</v>
      </c>
      <c r="C206" s="822" t="s">
        <v>834</v>
      </c>
      <c r="D206" s="823" t="s">
        <v>1308</v>
      </c>
      <c r="E206" s="824" t="s">
        <v>849</v>
      </c>
      <c r="F206" s="822" t="s">
        <v>831</v>
      </c>
      <c r="G206" s="822" t="s">
        <v>878</v>
      </c>
      <c r="H206" s="822" t="s">
        <v>329</v>
      </c>
      <c r="I206" s="822" t="s">
        <v>882</v>
      </c>
      <c r="J206" s="822" t="s">
        <v>883</v>
      </c>
      <c r="K206" s="822" t="s">
        <v>884</v>
      </c>
      <c r="L206" s="825">
        <v>35.25</v>
      </c>
      <c r="M206" s="825">
        <v>35.25</v>
      </c>
      <c r="N206" s="822">
        <v>1</v>
      </c>
      <c r="O206" s="826">
        <v>0.5</v>
      </c>
      <c r="P206" s="825">
        <v>35.25</v>
      </c>
      <c r="Q206" s="827">
        <v>1</v>
      </c>
      <c r="R206" s="822">
        <v>1</v>
      </c>
      <c r="S206" s="827">
        <v>1</v>
      </c>
      <c r="T206" s="826">
        <v>0.5</v>
      </c>
      <c r="U206" s="828">
        <v>1</v>
      </c>
    </row>
    <row r="207" spans="1:21" ht="14.45" customHeight="1" x14ac:dyDescent="0.2">
      <c r="A207" s="821">
        <v>22</v>
      </c>
      <c r="B207" s="822" t="s">
        <v>830</v>
      </c>
      <c r="C207" s="822" t="s">
        <v>834</v>
      </c>
      <c r="D207" s="823" t="s">
        <v>1308</v>
      </c>
      <c r="E207" s="824" t="s">
        <v>849</v>
      </c>
      <c r="F207" s="822" t="s">
        <v>831</v>
      </c>
      <c r="G207" s="822" t="s">
        <v>902</v>
      </c>
      <c r="H207" s="822" t="s">
        <v>587</v>
      </c>
      <c r="I207" s="822" t="s">
        <v>903</v>
      </c>
      <c r="J207" s="822" t="s">
        <v>904</v>
      </c>
      <c r="K207" s="822" t="s">
        <v>905</v>
      </c>
      <c r="L207" s="825">
        <v>103.4</v>
      </c>
      <c r="M207" s="825">
        <v>103.4</v>
      </c>
      <c r="N207" s="822">
        <v>1</v>
      </c>
      <c r="O207" s="826">
        <v>0.5</v>
      </c>
      <c r="P207" s="825">
        <v>103.4</v>
      </c>
      <c r="Q207" s="827">
        <v>1</v>
      </c>
      <c r="R207" s="822">
        <v>1</v>
      </c>
      <c r="S207" s="827">
        <v>1</v>
      </c>
      <c r="T207" s="826">
        <v>0.5</v>
      </c>
      <c r="U207" s="828">
        <v>1</v>
      </c>
    </row>
    <row r="208" spans="1:21" ht="14.45" customHeight="1" x14ac:dyDescent="0.2">
      <c r="A208" s="821">
        <v>22</v>
      </c>
      <c r="B208" s="822" t="s">
        <v>830</v>
      </c>
      <c r="C208" s="822" t="s">
        <v>834</v>
      </c>
      <c r="D208" s="823" t="s">
        <v>1308</v>
      </c>
      <c r="E208" s="824" t="s">
        <v>849</v>
      </c>
      <c r="F208" s="822" t="s">
        <v>831</v>
      </c>
      <c r="G208" s="822" t="s">
        <v>1169</v>
      </c>
      <c r="H208" s="822" t="s">
        <v>329</v>
      </c>
      <c r="I208" s="822" t="s">
        <v>1170</v>
      </c>
      <c r="J208" s="822" t="s">
        <v>1171</v>
      </c>
      <c r="K208" s="822" t="s">
        <v>1172</v>
      </c>
      <c r="L208" s="825">
        <v>0</v>
      </c>
      <c r="M208" s="825">
        <v>0</v>
      </c>
      <c r="N208" s="822">
        <v>1</v>
      </c>
      <c r="O208" s="826">
        <v>0.5</v>
      </c>
      <c r="P208" s="825">
        <v>0</v>
      </c>
      <c r="Q208" s="827"/>
      <c r="R208" s="822">
        <v>1</v>
      </c>
      <c r="S208" s="827">
        <v>1</v>
      </c>
      <c r="T208" s="826">
        <v>0.5</v>
      </c>
      <c r="U208" s="828">
        <v>1</v>
      </c>
    </row>
    <row r="209" spans="1:21" ht="14.45" customHeight="1" x14ac:dyDescent="0.2">
      <c r="A209" s="821">
        <v>22</v>
      </c>
      <c r="B209" s="822" t="s">
        <v>830</v>
      </c>
      <c r="C209" s="822" t="s">
        <v>834</v>
      </c>
      <c r="D209" s="823" t="s">
        <v>1308</v>
      </c>
      <c r="E209" s="824" t="s">
        <v>849</v>
      </c>
      <c r="F209" s="822" t="s">
        <v>831</v>
      </c>
      <c r="G209" s="822" t="s">
        <v>1173</v>
      </c>
      <c r="H209" s="822" t="s">
        <v>329</v>
      </c>
      <c r="I209" s="822" t="s">
        <v>1174</v>
      </c>
      <c r="J209" s="822" t="s">
        <v>1175</v>
      </c>
      <c r="K209" s="822" t="s">
        <v>1176</v>
      </c>
      <c r="L209" s="825">
        <v>311.02</v>
      </c>
      <c r="M209" s="825">
        <v>311.02</v>
      </c>
      <c r="N209" s="822">
        <v>1</v>
      </c>
      <c r="O209" s="826">
        <v>1</v>
      </c>
      <c r="P209" s="825">
        <v>311.02</v>
      </c>
      <c r="Q209" s="827">
        <v>1</v>
      </c>
      <c r="R209" s="822">
        <v>1</v>
      </c>
      <c r="S209" s="827">
        <v>1</v>
      </c>
      <c r="T209" s="826">
        <v>1</v>
      </c>
      <c r="U209" s="828">
        <v>1</v>
      </c>
    </row>
    <row r="210" spans="1:21" ht="14.45" customHeight="1" x14ac:dyDescent="0.2">
      <c r="A210" s="821">
        <v>22</v>
      </c>
      <c r="B210" s="822" t="s">
        <v>830</v>
      </c>
      <c r="C210" s="822" t="s">
        <v>834</v>
      </c>
      <c r="D210" s="823" t="s">
        <v>1308</v>
      </c>
      <c r="E210" s="824" t="s">
        <v>849</v>
      </c>
      <c r="F210" s="822" t="s">
        <v>831</v>
      </c>
      <c r="G210" s="822" t="s">
        <v>1177</v>
      </c>
      <c r="H210" s="822" t="s">
        <v>329</v>
      </c>
      <c r="I210" s="822" t="s">
        <v>1178</v>
      </c>
      <c r="J210" s="822" t="s">
        <v>1179</v>
      </c>
      <c r="K210" s="822" t="s">
        <v>1180</v>
      </c>
      <c r="L210" s="825">
        <v>0</v>
      </c>
      <c r="M210" s="825">
        <v>0</v>
      </c>
      <c r="N210" s="822">
        <v>1</v>
      </c>
      <c r="O210" s="826">
        <v>0.5</v>
      </c>
      <c r="P210" s="825">
        <v>0</v>
      </c>
      <c r="Q210" s="827"/>
      <c r="R210" s="822">
        <v>1</v>
      </c>
      <c r="S210" s="827">
        <v>1</v>
      </c>
      <c r="T210" s="826">
        <v>0.5</v>
      </c>
      <c r="U210" s="828">
        <v>1</v>
      </c>
    </row>
    <row r="211" spans="1:21" ht="14.45" customHeight="1" x14ac:dyDescent="0.2">
      <c r="A211" s="821">
        <v>22</v>
      </c>
      <c r="B211" s="822" t="s">
        <v>830</v>
      </c>
      <c r="C211" s="822" t="s">
        <v>834</v>
      </c>
      <c r="D211" s="823" t="s">
        <v>1308</v>
      </c>
      <c r="E211" s="824" t="s">
        <v>849</v>
      </c>
      <c r="F211" s="822" t="s">
        <v>831</v>
      </c>
      <c r="G211" s="822" t="s">
        <v>927</v>
      </c>
      <c r="H211" s="822" t="s">
        <v>329</v>
      </c>
      <c r="I211" s="822" t="s">
        <v>928</v>
      </c>
      <c r="J211" s="822" t="s">
        <v>588</v>
      </c>
      <c r="K211" s="822" t="s">
        <v>929</v>
      </c>
      <c r="L211" s="825">
        <v>74.08</v>
      </c>
      <c r="M211" s="825">
        <v>148.16</v>
      </c>
      <c r="N211" s="822">
        <v>2</v>
      </c>
      <c r="O211" s="826">
        <v>2</v>
      </c>
      <c r="P211" s="825">
        <v>74.08</v>
      </c>
      <c r="Q211" s="827">
        <v>0.5</v>
      </c>
      <c r="R211" s="822">
        <v>1</v>
      </c>
      <c r="S211" s="827">
        <v>0.5</v>
      </c>
      <c r="T211" s="826">
        <v>1</v>
      </c>
      <c r="U211" s="828">
        <v>0.5</v>
      </c>
    </row>
    <row r="212" spans="1:21" ht="14.45" customHeight="1" x14ac:dyDescent="0.2">
      <c r="A212" s="821">
        <v>22</v>
      </c>
      <c r="B212" s="822" t="s">
        <v>830</v>
      </c>
      <c r="C212" s="822" t="s">
        <v>834</v>
      </c>
      <c r="D212" s="823" t="s">
        <v>1308</v>
      </c>
      <c r="E212" s="824" t="s">
        <v>849</v>
      </c>
      <c r="F212" s="822" t="s">
        <v>831</v>
      </c>
      <c r="G212" s="822" t="s">
        <v>927</v>
      </c>
      <c r="H212" s="822" t="s">
        <v>329</v>
      </c>
      <c r="I212" s="822" t="s">
        <v>800</v>
      </c>
      <c r="J212" s="822" t="s">
        <v>588</v>
      </c>
      <c r="K212" s="822" t="s">
        <v>591</v>
      </c>
      <c r="L212" s="825">
        <v>94.28</v>
      </c>
      <c r="M212" s="825">
        <v>942.8</v>
      </c>
      <c r="N212" s="822">
        <v>10</v>
      </c>
      <c r="O212" s="826">
        <v>9.5</v>
      </c>
      <c r="P212" s="825">
        <v>471.4</v>
      </c>
      <c r="Q212" s="827">
        <v>0.5</v>
      </c>
      <c r="R212" s="822">
        <v>5</v>
      </c>
      <c r="S212" s="827">
        <v>0.5</v>
      </c>
      <c r="T212" s="826">
        <v>4.5</v>
      </c>
      <c r="U212" s="828">
        <v>0.47368421052631576</v>
      </c>
    </row>
    <row r="213" spans="1:21" ht="14.45" customHeight="1" x14ac:dyDescent="0.2">
      <c r="A213" s="821">
        <v>22</v>
      </c>
      <c r="B213" s="822" t="s">
        <v>830</v>
      </c>
      <c r="C213" s="822" t="s">
        <v>834</v>
      </c>
      <c r="D213" s="823" t="s">
        <v>1308</v>
      </c>
      <c r="E213" s="824" t="s">
        <v>849</v>
      </c>
      <c r="F213" s="822" t="s">
        <v>831</v>
      </c>
      <c r="G213" s="822" t="s">
        <v>927</v>
      </c>
      <c r="H213" s="822" t="s">
        <v>329</v>
      </c>
      <c r="I213" s="822" t="s">
        <v>930</v>
      </c>
      <c r="J213" s="822" t="s">
        <v>588</v>
      </c>
      <c r="K213" s="822" t="s">
        <v>931</v>
      </c>
      <c r="L213" s="825">
        <v>168.36</v>
      </c>
      <c r="M213" s="825">
        <v>336.72</v>
      </c>
      <c r="N213" s="822">
        <v>2</v>
      </c>
      <c r="O213" s="826">
        <v>1.5</v>
      </c>
      <c r="P213" s="825">
        <v>168.36</v>
      </c>
      <c r="Q213" s="827">
        <v>0.5</v>
      </c>
      <c r="R213" s="822">
        <v>1</v>
      </c>
      <c r="S213" s="827">
        <v>0.5</v>
      </c>
      <c r="T213" s="826">
        <v>0.5</v>
      </c>
      <c r="U213" s="828">
        <v>0.33333333333333331</v>
      </c>
    </row>
    <row r="214" spans="1:21" ht="14.45" customHeight="1" x14ac:dyDescent="0.2">
      <c r="A214" s="821">
        <v>22</v>
      </c>
      <c r="B214" s="822" t="s">
        <v>830</v>
      </c>
      <c r="C214" s="822" t="s">
        <v>834</v>
      </c>
      <c r="D214" s="823" t="s">
        <v>1308</v>
      </c>
      <c r="E214" s="824" t="s">
        <v>849</v>
      </c>
      <c r="F214" s="822" t="s">
        <v>831</v>
      </c>
      <c r="G214" s="822" t="s">
        <v>927</v>
      </c>
      <c r="H214" s="822" t="s">
        <v>329</v>
      </c>
      <c r="I214" s="822" t="s">
        <v>932</v>
      </c>
      <c r="J214" s="822" t="s">
        <v>588</v>
      </c>
      <c r="K214" s="822" t="s">
        <v>933</v>
      </c>
      <c r="L214" s="825">
        <v>115.33</v>
      </c>
      <c r="M214" s="825">
        <v>461.32</v>
      </c>
      <c r="N214" s="822">
        <v>4</v>
      </c>
      <c r="O214" s="826">
        <v>3.5</v>
      </c>
      <c r="P214" s="825">
        <v>115.33</v>
      </c>
      <c r="Q214" s="827">
        <v>0.25</v>
      </c>
      <c r="R214" s="822">
        <v>1</v>
      </c>
      <c r="S214" s="827">
        <v>0.25</v>
      </c>
      <c r="T214" s="826">
        <v>1</v>
      </c>
      <c r="U214" s="828">
        <v>0.2857142857142857</v>
      </c>
    </row>
    <row r="215" spans="1:21" ht="14.45" customHeight="1" x14ac:dyDescent="0.2">
      <c r="A215" s="821">
        <v>22</v>
      </c>
      <c r="B215" s="822" t="s">
        <v>830</v>
      </c>
      <c r="C215" s="822" t="s">
        <v>834</v>
      </c>
      <c r="D215" s="823" t="s">
        <v>1308</v>
      </c>
      <c r="E215" s="824" t="s">
        <v>849</v>
      </c>
      <c r="F215" s="822" t="s">
        <v>831</v>
      </c>
      <c r="G215" s="822" t="s">
        <v>927</v>
      </c>
      <c r="H215" s="822" t="s">
        <v>587</v>
      </c>
      <c r="I215" s="822" t="s">
        <v>801</v>
      </c>
      <c r="J215" s="822" t="s">
        <v>802</v>
      </c>
      <c r="K215" s="822" t="s">
        <v>803</v>
      </c>
      <c r="L215" s="825">
        <v>105.23</v>
      </c>
      <c r="M215" s="825">
        <v>1262.76</v>
      </c>
      <c r="N215" s="822">
        <v>12</v>
      </c>
      <c r="O215" s="826">
        <v>12</v>
      </c>
      <c r="P215" s="825">
        <v>315.69</v>
      </c>
      <c r="Q215" s="827">
        <v>0.25</v>
      </c>
      <c r="R215" s="822">
        <v>3</v>
      </c>
      <c r="S215" s="827">
        <v>0.25</v>
      </c>
      <c r="T215" s="826">
        <v>3</v>
      </c>
      <c r="U215" s="828">
        <v>0.25</v>
      </c>
    </row>
    <row r="216" spans="1:21" ht="14.45" customHeight="1" x14ac:dyDescent="0.2">
      <c r="A216" s="821">
        <v>22</v>
      </c>
      <c r="B216" s="822" t="s">
        <v>830</v>
      </c>
      <c r="C216" s="822" t="s">
        <v>834</v>
      </c>
      <c r="D216" s="823" t="s">
        <v>1308</v>
      </c>
      <c r="E216" s="824" t="s">
        <v>849</v>
      </c>
      <c r="F216" s="822" t="s">
        <v>831</v>
      </c>
      <c r="G216" s="822" t="s">
        <v>927</v>
      </c>
      <c r="H216" s="822" t="s">
        <v>587</v>
      </c>
      <c r="I216" s="822" t="s">
        <v>934</v>
      </c>
      <c r="J216" s="822" t="s">
        <v>802</v>
      </c>
      <c r="K216" s="822" t="s">
        <v>935</v>
      </c>
      <c r="L216" s="825">
        <v>126.27</v>
      </c>
      <c r="M216" s="825">
        <v>4545.72</v>
      </c>
      <c r="N216" s="822">
        <v>36</v>
      </c>
      <c r="O216" s="826">
        <v>32</v>
      </c>
      <c r="P216" s="825">
        <v>1894.05</v>
      </c>
      <c r="Q216" s="827">
        <v>0.41666666666666663</v>
      </c>
      <c r="R216" s="822">
        <v>15</v>
      </c>
      <c r="S216" s="827">
        <v>0.41666666666666669</v>
      </c>
      <c r="T216" s="826">
        <v>12.5</v>
      </c>
      <c r="U216" s="828">
        <v>0.390625</v>
      </c>
    </row>
    <row r="217" spans="1:21" ht="14.45" customHeight="1" x14ac:dyDescent="0.2">
      <c r="A217" s="821">
        <v>22</v>
      </c>
      <c r="B217" s="822" t="s">
        <v>830</v>
      </c>
      <c r="C217" s="822" t="s">
        <v>834</v>
      </c>
      <c r="D217" s="823" t="s">
        <v>1308</v>
      </c>
      <c r="E217" s="824" t="s">
        <v>849</v>
      </c>
      <c r="F217" s="822" t="s">
        <v>831</v>
      </c>
      <c r="G217" s="822" t="s">
        <v>927</v>
      </c>
      <c r="H217" s="822" t="s">
        <v>587</v>
      </c>
      <c r="I217" s="822" t="s">
        <v>936</v>
      </c>
      <c r="J217" s="822" t="s">
        <v>802</v>
      </c>
      <c r="K217" s="822" t="s">
        <v>937</v>
      </c>
      <c r="L217" s="825">
        <v>63.14</v>
      </c>
      <c r="M217" s="825">
        <v>63.14</v>
      </c>
      <c r="N217" s="822">
        <v>1</v>
      </c>
      <c r="O217" s="826">
        <v>1</v>
      </c>
      <c r="P217" s="825">
        <v>63.14</v>
      </c>
      <c r="Q217" s="827">
        <v>1</v>
      </c>
      <c r="R217" s="822">
        <v>1</v>
      </c>
      <c r="S217" s="827">
        <v>1</v>
      </c>
      <c r="T217" s="826">
        <v>1</v>
      </c>
      <c r="U217" s="828">
        <v>1</v>
      </c>
    </row>
    <row r="218" spans="1:21" ht="14.45" customHeight="1" x14ac:dyDescent="0.2">
      <c r="A218" s="821">
        <v>22</v>
      </c>
      <c r="B218" s="822" t="s">
        <v>830</v>
      </c>
      <c r="C218" s="822" t="s">
        <v>834</v>
      </c>
      <c r="D218" s="823" t="s">
        <v>1308</v>
      </c>
      <c r="E218" s="824" t="s">
        <v>849</v>
      </c>
      <c r="F218" s="822" t="s">
        <v>831</v>
      </c>
      <c r="G218" s="822" t="s">
        <v>927</v>
      </c>
      <c r="H218" s="822" t="s">
        <v>587</v>
      </c>
      <c r="I218" s="822" t="s">
        <v>806</v>
      </c>
      <c r="J218" s="822" t="s">
        <v>802</v>
      </c>
      <c r="K218" s="822" t="s">
        <v>807</v>
      </c>
      <c r="L218" s="825">
        <v>84.18</v>
      </c>
      <c r="M218" s="825">
        <v>2020.3200000000004</v>
      </c>
      <c r="N218" s="822">
        <v>24</v>
      </c>
      <c r="O218" s="826">
        <v>20</v>
      </c>
      <c r="P218" s="825">
        <v>1094.3400000000004</v>
      </c>
      <c r="Q218" s="827">
        <v>0.54166666666666674</v>
      </c>
      <c r="R218" s="822">
        <v>13</v>
      </c>
      <c r="S218" s="827">
        <v>0.54166666666666663</v>
      </c>
      <c r="T218" s="826">
        <v>10.5</v>
      </c>
      <c r="U218" s="828">
        <v>0.52500000000000002</v>
      </c>
    </row>
    <row r="219" spans="1:21" ht="14.45" customHeight="1" x14ac:dyDescent="0.2">
      <c r="A219" s="821">
        <v>22</v>
      </c>
      <c r="B219" s="822" t="s">
        <v>830</v>
      </c>
      <c r="C219" s="822" t="s">
        <v>834</v>
      </c>
      <c r="D219" s="823" t="s">
        <v>1308</v>
      </c>
      <c r="E219" s="824" t="s">
        <v>849</v>
      </c>
      <c r="F219" s="822" t="s">
        <v>831</v>
      </c>
      <c r="G219" s="822" t="s">
        <v>927</v>
      </c>
      <c r="H219" s="822" t="s">
        <v>329</v>
      </c>
      <c r="I219" s="822" t="s">
        <v>938</v>
      </c>
      <c r="J219" s="822" t="s">
        <v>588</v>
      </c>
      <c r="K219" s="822" t="s">
        <v>939</v>
      </c>
      <c r="L219" s="825">
        <v>63.14</v>
      </c>
      <c r="M219" s="825">
        <v>63.14</v>
      </c>
      <c r="N219" s="822">
        <v>1</v>
      </c>
      <c r="O219" s="826">
        <v>0.5</v>
      </c>
      <c r="P219" s="825">
        <v>63.14</v>
      </c>
      <c r="Q219" s="827">
        <v>1</v>
      </c>
      <c r="R219" s="822">
        <v>1</v>
      </c>
      <c r="S219" s="827">
        <v>1</v>
      </c>
      <c r="T219" s="826">
        <v>0.5</v>
      </c>
      <c r="U219" s="828">
        <v>1</v>
      </c>
    </row>
    <row r="220" spans="1:21" ht="14.45" customHeight="1" x14ac:dyDescent="0.2">
      <c r="A220" s="821">
        <v>22</v>
      </c>
      <c r="B220" s="822" t="s">
        <v>830</v>
      </c>
      <c r="C220" s="822" t="s">
        <v>834</v>
      </c>
      <c r="D220" s="823" t="s">
        <v>1308</v>
      </c>
      <c r="E220" s="824" t="s">
        <v>849</v>
      </c>
      <c r="F220" s="822" t="s">
        <v>831</v>
      </c>
      <c r="G220" s="822" t="s">
        <v>927</v>
      </c>
      <c r="H220" s="822" t="s">
        <v>329</v>
      </c>
      <c r="I220" s="822" t="s">
        <v>940</v>
      </c>
      <c r="J220" s="822" t="s">
        <v>588</v>
      </c>
      <c r="K220" s="822" t="s">
        <v>941</v>
      </c>
      <c r="L220" s="825">
        <v>105.23</v>
      </c>
      <c r="M220" s="825">
        <v>210.46</v>
      </c>
      <c r="N220" s="822">
        <v>2</v>
      </c>
      <c r="O220" s="826">
        <v>1.5</v>
      </c>
      <c r="P220" s="825"/>
      <c r="Q220" s="827">
        <v>0</v>
      </c>
      <c r="R220" s="822"/>
      <c r="S220" s="827">
        <v>0</v>
      </c>
      <c r="T220" s="826"/>
      <c r="U220" s="828">
        <v>0</v>
      </c>
    </row>
    <row r="221" spans="1:21" ht="14.45" customHeight="1" x14ac:dyDescent="0.2">
      <c r="A221" s="821">
        <v>22</v>
      </c>
      <c r="B221" s="822" t="s">
        <v>830</v>
      </c>
      <c r="C221" s="822" t="s">
        <v>834</v>
      </c>
      <c r="D221" s="823" t="s">
        <v>1308</v>
      </c>
      <c r="E221" s="824" t="s">
        <v>849</v>
      </c>
      <c r="F221" s="822" t="s">
        <v>831</v>
      </c>
      <c r="G221" s="822" t="s">
        <v>927</v>
      </c>
      <c r="H221" s="822" t="s">
        <v>329</v>
      </c>
      <c r="I221" s="822" t="s">
        <v>943</v>
      </c>
      <c r="J221" s="822" t="s">
        <v>588</v>
      </c>
      <c r="K221" s="822" t="s">
        <v>944</v>
      </c>
      <c r="L221" s="825">
        <v>126.27</v>
      </c>
      <c r="M221" s="825">
        <v>378.81</v>
      </c>
      <c r="N221" s="822">
        <v>3</v>
      </c>
      <c r="O221" s="826">
        <v>2.5</v>
      </c>
      <c r="P221" s="825">
        <v>126.27</v>
      </c>
      <c r="Q221" s="827">
        <v>0.33333333333333331</v>
      </c>
      <c r="R221" s="822">
        <v>1</v>
      </c>
      <c r="S221" s="827">
        <v>0.33333333333333331</v>
      </c>
      <c r="T221" s="826">
        <v>0.5</v>
      </c>
      <c r="U221" s="828">
        <v>0.2</v>
      </c>
    </row>
    <row r="222" spans="1:21" ht="14.45" customHeight="1" x14ac:dyDescent="0.2">
      <c r="A222" s="821">
        <v>22</v>
      </c>
      <c r="B222" s="822" t="s">
        <v>830</v>
      </c>
      <c r="C222" s="822" t="s">
        <v>834</v>
      </c>
      <c r="D222" s="823" t="s">
        <v>1308</v>
      </c>
      <c r="E222" s="824" t="s">
        <v>849</v>
      </c>
      <c r="F222" s="822" t="s">
        <v>831</v>
      </c>
      <c r="G222" s="822" t="s">
        <v>927</v>
      </c>
      <c r="H222" s="822" t="s">
        <v>329</v>
      </c>
      <c r="I222" s="822" t="s">
        <v>945</v>
      </c>
      <c r="J222" s="822" t="s">
        <v>588</v>
      </c>
      <c r="K222" s="822" t="s">
        <v>589</v>
      </c>
      <c r="L222" s="825">
        <v>84.18</v>
      </c>
      <c r="M222" s="825">
        <v>420.90000000000003</v>
      </c>
      <c r="N222" s="822">
        <v>5</v>
      </c>
      <c r="O222" s="826">
        <v>5</v>
      </c>
      <c r="P222" s="825">
        <v>84.18</v>
      </c>
      <c r="Q222" s="827">
        <v>0.2</v>
      </c>
      <c r="R222" s="822">
        <v>1</v>
      </c>
      <c r="S222" s="827">
        <v>0.2</v>
      </c>
      <c r="T222" s="826">
        <v>1</v>
      </c>
      <c r="U222" s="828">
        <v>0.2</v>
      </c>
    </row>
    <row r="223" spans="1:21" ht="14.45" customHeight="1" x14ac:dyDescent="0.2">
      <c r="A223" s="821">
        <v>22</v>
      </c>
      <c r="B223" s="822" t="s">
        <v>830</v>
      </c>
      <c r="C223" s="822" t="s">
        <v>834</v>
      </c>
      <c r="D223" s="823" t="s">
        <v>1308</v>
      </c>
      <c r="E223" s="824" t="s">
        <v>849</v>
      </c>
      <c r="F223" s="822" t="s">
        <v>831</v>
      </c>
      <c r="G223" s="822" t="s">
        <v>927</v>
      </c>
      <c r="H223" s="822" t="s">
        <v>587</v>
      </c>
      <c r="I223" s="822" t="s">
        <v>804</v>
      </c>
      <c r="J223" s="822" t="s">
        <v>802</v>
      </c>
      <c r="K223" s="822" t="s">
        <v>805</v>
      </c>
      <c r="L223" s="825">
        <v>49.08</v>
      </c>
      <c r="M223" s="825">
        <v>638.04</v>
      </c>
      <c r="N223" s="822">
        <v>13</v>
      </c>
      <c r="O223" s="826">
        <v>9</v>
      </c>
      <c r="P223" s="825">
        <v>343.56</v>
      </c>
      <c r="Q223" s="827">
        <v>0.53846153846153855</v>
      </c>
      <c r="R223" s="822">
        <v>7</v>
      </c>
      <c r="S223" s="827">
        <v>0.53846153846153844</v>
      </c>
      <c r="T223" s="826">
        <v>5</v>
      </c>
      <c r="U223" s="828">
        <v>0.55555555555555558</v>
      </c>
    </row>
    <row r="224" spans="1:21" ht="14.45" customHeight="1" x14ac:dyDescent="0.2">
      <c r="A224" s="821">
        <v>22</v>
      </c>
      <c r="B224" s="822" t="s">
        <v>830</v>
      </c>
      <c r="C224" s="822" t="s">
        <v>834</v>
      </c>
      <c r="D224" s="823" t="s">
        <v>1308</v>
      </c>
      <c r="E224" s="824" t="s">
        <v>849</v>
      </c>
      <c r="F224" s="822" t="s">
        <v>831</v>
      </c>
      <c r="G224" s="822" t="s">
        <v>927</v>
      </c>
      <c r="H224" s="822" t="s">
        <v>587</v>
      </c>
      <c r="I224" s="822" t="s">
        <v>809</v>
      </c>
      <c r="J224" s="822" t="s">
        <v>588</v>
      </c>
      <c r="K224" s="822" t="s">
        <v>591</v>
      </c>
      <c r="L224" s="825">
        <v>94.28</v>
      </c>
      <c r="M224" s="825">
        <v>94.28</v>
      </c>
      <c r="N224" s="822">
        <v>1</v>
      </c>
      <c r="O224" s="826">
        <v>1</v>
      </c>
      <c r="P224" s="825"/>
      <c r="Q224" s="827">
        <v>0</v>
      </c>
      <c r="R224" s="822"/>
      <c r="S224" s="827">
        <v>0</v>
      </c>
      <c r="T224" s="826"/>
      <c r="U224" s="828">
        <v>0</v>
      </c>
    </row>
    <row r="225" spans="1:21" ht="14.45" customHeight="1" x14ac:dyDescent="0.2">
      <c r="A225" s="821">
        <v>22</v>
      </c>
      <c r="B225" s="822" t="s">
        <v>830</v>
      </c>
      <c r="C225" s="822" t="s">
        <v>834</v>
      </c>
      <c r="D225" s="823" t="s">
        <v>1308</v>
      </c>
      <c r="E225" s="824" t="s">
        <v>849</v>
      </c>
      <c r="F225" s="822" t="s">
        <v>831</v>
      </c>
      <c r="G225" s="822" t="s">
        <v>950</v>
      </c>
      <c r="H225" s="822" t="s">
        <v>329</v>
      </c>
      <c r="I225" s="822" t="s">
        <v>951</v>
      </c>
      <c r="J225" s="822" t="s">
        <v>952</v>
      </c>
      <c r="K225" s="822" t="s">
        <v>953</v>
      </c>
      <c r="L225" s="825">
        <v>0</v>
      </c>
      <c r="M225" s="825">
        <v>0</v>
      </c>
      <c r="N225" s="822">
        <v>6</v>
      </c>
      <c r="O225" s="826">
        <v>6</v>
      </c>
      <c r="P225" s="825">
        <v>0</v>
      </c>
      <c r="Q225" s="827"/>
      <c r="R225" s="822">
        <v>6</v>
      </c>
      <c r="S225" s="827">
        <v>1</v>
      </c>
      <c r="T225" s="826">
        <v>6</v>
      </c>
      <c r="U225" s="828">
        <v>1</v>
      </c>
    </row>
    <row r="226" spans="1:21" ht="14.45" customHeight="1" x14ac:dyDescent="0.2">
      <c r="A226" s="821">
        <v>22</v>
      </c>
      <c r="B226" s="822" t="s">
        <v>830</v>
      </c>
      <c r="C226" s="822" t="s">
        <v>834</v>
      </c>
      <c r="D226" s="823" t="s">
        <v>1308</v>
      </c>
      <c r="E226" s="824" t="s">
        <v>849</v>
      </c>
      <c r="F226" s="822" t="s">
        <v>831</v>
      </c>
      <c r="G226" s="822" t="s">
        <v>1181</v>
      </c>
      <c r="H226" s="822" t="s">
        <v>329</v>
      </c>
      <c r="I226" s="822" t="s">
        <v>1182</v>
      </c>
      <c r="J226" s="822" t="s">
        <v>1183</v>
      </c>
      <c r="K226" s="822" t="s">
        <v>1184</v>
      </c>
      <c r="L226" s="825">
        <v>121.92</v>
      </c>
      <c r="M226" s="825">
        <v>121.92</v>
      </c>
      <c r="N226" s="822">
        <v>1</v>
      </c>
      <c r="O226" s="826">
        <v>1</v>
      </c>
      <c r="P226" s="825"/>
      <c r="Q226" s="827">
        <v>0</v>
      </c>
      <c r="R226" s="822"/>
      <c r="S226" s="827">
        <v>0</v>
      </c>
      <c r="T226" s="826"/>
      <c r="U226" s="828">
        <v>0</v>
      </c>
    </row>
    <row r="227" spans="1:21" ht="14.45" customHeight="1" x14ac:dyDescent="0.2">
      <c r="A227" s="821">
        <v>22</v>
      </c>
      <c r="B227" s="822" t="s">
        <v>830</v>
      </c>
      <c r="C227" s="822" t="s">
        <v>834</v>
      </c>
      <c r="D227" s="823" t="s">
        <v>1308</v>
      </c>
      <c r="E227" s="824" t="s">
        <v>849</v>
      </c>
      <c r="F227" s="822" t="s">
        <v>831</v>
      </c>
      <c r="G227" s="822" t="s">
        <v>1181</v>
      </c>
      <c r="H227" s="822" t="s">
        <v>329</v>
      </c>
      <c r="I227" s="822" t="s">
        <v>1185</v>
      </c>
      <c r="J227" s="822" t="s">
        <v>1183</v>
      </c>
      <c r="K227" s="822" t="s">
        <v>1184</v>
      </c>
      <c r="L227" s="825">
        <v>121.92</v>
      </c>
      <c r="M227" s="825">
        <v>243.84</v>
      </c>
      <c r="N227" s="822">
        <v>2</v>
      </c>
      <c r="O227" s="826">
        <v>2</v>
      </c>
      <c r="P227" s="825"/>
      <c r="Q227" s="827">
        <v>0</v>
      </c>
      <c r="R227" s="822"/>
      <c r="S227" s="827">
        <v>0</v>
      </c>
      <c r="T227" s="826"/>
      <c r="U227" s="828">
        <v>0</v>
      </c>
    </row>
    <row r="228" spans="1:21" ht="14.45" customHeight="1" x14ac:dyDescent="0.2">
      <c r="A228" s="821">
        <v>22</v>
      </c>
      <c r="B228" s="822" t="s">
        <v>830</v>
      </c>
      <c r="C228" s="822" t="s">
        <v>834</v>
      </c>
      <c r="D228" s="823" t="s">
        <v>1308</v>
      </c>
      <c r="E228" s="824" t="s">
        <v>850</v>
      </c>
      <c r="F228" s="822" t="s">
        <v>831</v>
      </c>
      <c r="G228" s="822" t="s">
        <v>957</v>
      </c>
      <c r="H228" s="822" t="s">
        <v>587</v>
      </c>
      <c r="I228" s="822" t="s">
        <v>1186</v>
      </c>
      <c r="J228" s="822" t="s">
        <v>959</v>
      </c>
      <c r="K228" s="822" t="s">
        <v>1046</v>
      </c>
      <c r="L228" s="825">
        <v>176.32</v>
      </c>
      <c r="M228" s="825">
        <v>176.32</v>
      </c>
      <c r="N228" s="822">
        <v>1</v>
      </c>
      <c r="O228" s="826">
        <v>1</v>
      </c>
      <c r="P228" s="825">
        <v>176.32</v>
      </c>
      <c r="Q228" s="827">
        <v>1</v>
      </c>
      <c r="R228" s="822">
        <v>1</v>
      </c>
      <c r="S228" s="827">
        <v>1</v>
      </c>
      <c r="T228" s="826">
        <v>1</v>
      </c>
      <c r="U228" s="828">
        <v>1</v>
      </c>
    </row>
    <row r="229" spans="1:21" ht="14.45" customHeight="1" x14ac:dyDescent="0.2">
      <c r="A229" s="821">
        <v>22</v>
      </c>
      <c r="B229" s="822" t="s">
        <v>830</v>
      </c>
      <c r="C229" s="822" t="s">
        <v>834</v>
      </c>
      <c r="D229" s="823" t="s">
        <v>1308</v>
      </c>
      <c r="E229" s="824" t="s">
        <v>850</v>
      </c>
      <c r="F229" s="822" t="s">
        <v>831</v>
      </c>
      <c r="G229" s="822" t="s">
        <v>1187</v>
      </c>
      <c r="H229" s="822" t="s">
        <v>329</v>
      </c>
      <c r="I229" s="822" t="s">
        <v>1188</v>
      </c>
      <c r="J229" s="822" t="s">
        <v>1189</v>
      </c>
      <c r="K229" s="822" t="s">
        <v>1190</v>
      </c>
      <c r="L229" s="825">
        <v>42.05</v>
      </c>
      <c r="M229" s="825">
        <v>42.05</v>
      </c>
      <c r="N229" s="822">
        <v>1</v>
      </c>
      <c r="O229" s="826">
        <v>1</v>
      </c>
      <c r="P229" s="825">
        <v>42.05</v>
      </c>
      <c r="Q229" s="827">
        <v>1</v>
      </c>
      <c r="R229" s="822">
        <v>1</v>
      </c>
      <c r="S229" s="827">
        <v>1</v>
      </c>
      <c r="T229" s="826">
        <v>1</v>
      </c>
      <c r="U229" s="828">
        <v>1</v>
      </c>
    </row>
    <row r="230" spans="1:21" ht="14.45" customHeight="1" x14ac:dyDescent="0.2">
      <c r="A230" s="821">
        <v>22</v>
      </c>
      <c r="B230" s="822" t="s">
        <v>830</v>
      </c>
      <c r="C230" s="822" t="s">
        <v>834</v>
      </c>
      <c r="D230" s="823" t="s">
        <v>1308</v>
      </c>
      <c r="E230" s="824" t="s">
        <v>850</v>
      </c>
      <c r="F230" s="822" t="s">
        <v>831</v>
      </c>
      <c r="G230" s="822" t="s">
        <v>1191</v>
      </c>
      <c r="H230" s="822" t="s">
        <v>329</v>
      </c>
      <c r="I230" s="822" t="s">
        <v>1192</v>
      </c>
      <c r="J230" s="822" t="s">
        <v>674</v>
      </c>
      <c r="K230" s="822" t="s">
        <v>1193</v>
      </c>
      <c r="L230" s="825">
        <v>46.81</v>
      </c>
      <c r="M230" s="825">
        <v>46.81</v>
      </c>
      <c r="N230" s="822">
        <v>1</v>
      </c>
      <c r="O230" s="826">
        <v>0.5</v>
      </c>
      <c r="P230" s="825">
        <v>46.81</v>
      </c>
      <c r="Q230" s="827">
        <v>1</v>
      </c>
      <c r="R230" s="822">
        <v>1</v>
      </c>
      <c r="S230" s="827">
        <v>1</v>
      </c>
      <c r="T230" s="826">
        <v>0.5</v>
      </c>
      <c r="U230" s="828">
        <v>1</v>
      </c>
    </row>
    <row r="231" spans="1:21" ht="14.45" customHeight="1" x14ac:dyDescent="0.2">
      <c r="A231" s="821">
        <v>22</v>
      </c>
      <c r="B231" s="822" t="s">
        <v>830</v>
      </c>
      <c r="C231" s="822" t="s">
        <v>834</v>
      </c>
      <c r="D231" s="823" t="s">
        <v>1308</v>
      </c>
      <c r="E231" s="824" t="s">
        <v>850</v>
      </c>
      <c r="F231" s="822" t="s">
        <v>831</v>
      </c>
      <c r="G231" s="822" t="s">
        <v>1134</v>
      </c>
      <c r="H231" s="822" t="s">
        <v>329</v>
      </c>
      <c r="I231" s="822" t="s">
        <v>1194</v>
      </c>
      <c r="J231" s="822" t="s">
        <v>1136</v>
      </c>
      <c r="K231" s="822" t="s">
        <v>1137</v>
      </c>
      <c r="L231" s="825">
        <v>182.22</v>
      </c>
      <c r="M231" s="825">
        <v>182.22</v>
      </c>
      <c r="N231" s="822">
        <v>1</v>
      </c>
      <c r="O231" s="826">
        <v>0.5</v>
      </c>
      <c r="P231" s="825">
        <v>182.22</v>
      </c>
      <c r="Q231" s="827">
        <v>1</v>
      </c>
      <c r="R231" s="822">
        <v>1</v>
      </c>
      <c r="S231" s="827">
        <v>1</v>
      </c>
      <c r="T231" s="826">
        <v>0.5</v>
      </c>
      <c r="U231" s="828">
        <v>1</v>
      </c>
    </row>
    <row r="232" spans="1:21" ht="14.45" customHeight="1" x14ac:dyDescent="0.2">
      <c r="A232" s="821">
        <v>22</v>
      </c>
      <c r="B232" s="822" t="s">
        <v>830</v>
      </c>
      <c r="C232" s="822" t="s">
        <v>834</v>
      </c>
      <c r="D232" s="823" t="s">
        <v>1308</v>
      </c>
      <c r="E232" s="824" t="s">
        <v>850</v>
      </c>
      <c r="F232" s="822" t="s">
        <v>831</v>
      </c>
      <c r="G232" s="822" t="s">
        <v>1134</v>
      </c>
      <c r="H232" s="822" t="s">
        <v>329</v>
      </c>
      <c r="I232" s="822" t="s">
        <v>1140</v>
      </c>
      <c r="J232" s="822" t="s">
        <v>1136</v>
      </c>
      <c r="K232" s="822" t="s">
        <v>1141</v>
      </c>
      <c r="L232" s="825">
        <v>273.33</v>
      </c>
      <c r="M232" s="825">
        <v>273.33</v>
      </c>
      <c r="N232" s="822">
        <v>1</v>
      </c>
      <c r="O232" s="826">
        <v>1</v>
      </c>
      <c r="P232" s="825">
        <v>273.33</v>
      </c>
      <c r="Q232" s="827">
        <v>1</v>
      </c>
      <c r="R232" s="822">
        <v>1</v>
      </c>
      <c r="S232" s="827">
        <v>1</v>
      </c>
      <c r="T232" s="826">
        <v>1</v>
      </c>
      <c r="U232" s="828">
        <v>1</v>
      </c>
    </row>
    <row r="233" spans="1:21" ht="14.45" customHeight="1" x14ac:dyDescent="0.2">
      <c r="A233" s="821">
        <v>22</v>
      </c>
      <c r="B233" s="822" t="s">
        <v>830</v>
      </c>
      <c r="C233" s="822" t="s">
        <v>834</v>
      </c>
      <c r="D233" s="823" t="s">
        <v>1308</v>
      </c>
      <c r="E233" s="824" t="s">
        <v>850</v>
      </c>
      <c r="F233" s="822" t="s">
        <v>831</v>
      </c>
      <c r="G233" s="822" t="s">
        <v>1195</v>
      </c>
      <c r="H233" s="822" t="s">
        <v>329</v>
      </c>
      <c r="I233" s="822" t="s">
        <v>1196</v>
      </c>
      <c r="J233" s="822" t="s">
        <v>1197</v>
      </c>
      <c r="K233" s="822" t="s">
        <v>1198</v>
      </c>
      <c r="L233" s="825">
        <v>34.93</v>
      </c>
      <c r="M233" s="825">
        <v>34.93</v>
      </c>
      <c r="N233" s="822">
        <v>1</v>
      </c>
      <c r="O233" s="826">
        <v>1</v>
      </c>
      <c r="P233" s="825">
        <v>34.93</v>
      </c>
      <c r="Q233" s="827">
        <v>1</v>
      </c>
      <c r="R233" s="822">
        <v>1</v>
      </c>
      <c r="S233" s="827">
        <v>1</v>
      </c>
      <c r="T233" s="826">
        <v>1</v>
      </c>
      <c r="U233" s="828">
        <v>1</v>
      </c>
    </row>
    <row r="234" spans="1:21" ht="14.45" customHeight="1" x14ac:dyDescent="0.2">
      <c r="A234" s="821">
        <v>22</v>
      </c>
      <c r="B234" s="822" t="s">
        <v>830</v>
      </c>
      <c r="C234" s="822" t="s">
        <v>834</v>
      </c>
      <c r="D234" s="823" t="s">
        <v>1308</v>
      </c>
      <c r="E234" s="824" t="s">
        <v>850</v>
      </c>
      <c r="F234" s="822" t="s">
        <v>831</v>
      </c>
      <c r="G234" s="822" t="s">
        <v>1199</v>
      </c>
      <c r="H234" s="822" t="s">
        <v>329</v>
      </c>
      <c r="I234" s="822" t="s">
        <v>1200</v>
      </c>
      <c r="J234" s="822" t="s">
        <v>1201</v>
      </c>
      <c r="K234" s="822" t="s">
        <v>1202</v>
      </c>
      <c r="L234" s="825">
        <v>0</v>
      </c>
      <c r="M234" s="825">
        <v>0</v>
      </c>
      <c r="N234" s="822">
        <v>1</v>
      </c>
      <c r="O234" s="826">
        <v>1</v>
      </c>
      <c r="P234" s="825">
        <v>0</v>
      </c>
      <c r="Q234" s="827"/>
      <c r="R234" s="822">
        <v>1</v>
      </c>
      <c r="S234" s="827">
        <v>1</v>
      </c>
      <c r="T234" s="826">
        <v>1</v>
      </c>
      <c r="U234" s="828">
        <v>1</v>
      </c>
    </row>
    <row r="235" spans="1:21" ht="14.45" customHeight="1" x14ac:dyDescent="0.2">
      <c r="A235" s="821">
        <v>22</v>
      </c>
      <c r="B235" s="822" t="s">
        <v>830</v>
      </c>
      <c r="C235" s="822" t="s">
        <v>834</v>
      </c>
      <c r="D235" s="823" t="s">
        <v>1308</v>
      </c>
      <c r="E235" s="824" t="s">
        <v>850</v>
      </c>
      <c r="F235" s="822" t="s">
        <v>831</v>
      </c>
      <c r="G235" s="822" t="s">
        <v>1203</v>
      </c>
      <c r="H235" s="822" t="s">
        <v>329</v>
      </c>
      <c r="I235" s="822" t="s">
        <v>1204</v>
      </c>
      <c r="J235" s="822" t="s">
        <v>668</v>
      </c>
      <c r="K235" s="822" t="s">
        <v>1205</v>
      </c>
      <c r="L235" s="825">
        <v>144.19</v>
      </c>
      <c r="M235" s="825">
        <v>144.19</v>
      </c>
      <c r="N235" s="822">
        <v>1</v>
      </c>
      <c r="O235" s="826">
        <v>1</v>
      </c>
      <c r="P235" s="825">
        <v>144.19</v>
      </c>
      <c r="Q235" s="827">
        <v>1</v>
      </c>
      <c r="R235" s="822">
        <v>1</v>
      </c>
      <c r="S235" s="827">
        <v>1</v>
      </c>
      <c r="T235" s="826">
        <v>1</v>
      </c>
      <c r="U235" s="828">
        <v>1</v>
      </c>
    </row>
    <row r="236" spans="1:21" ht="14.45" customHeight="1" x14ac:dyDescent="0.2">
      <c r="A236" s="821">
        <v>22</v>
      </c>
      <c r="B236" s="822" t="s">
        <v>830</v>
      </c>
      <c r="C236" s="822" t="s">
        <v>834</v>
      </c>
      <c r="D236" s="823" t="s">
        <v>1308</v>
      </c>
      <c r="E236" s="824" t="s">
        <v>850</v>
      </c>
      <c r="F236" s="822" t="s">
        <v>831</v>
      </c>
      <c r="G236" s="822" t="s">
        <v>1142</v>
      </c>
      <c r="H236" s="822" t="s">
        <v>329</v>
      </c>
      <c r="I236" s="822" t="s">
        <v>1143</v>
      </c>
      <c r="J236" s="822" t="s">
        <v>1144</v>
      </c>
      <c r="K236" s="822" t="s">
        <v>1145</v>
      </c>
      <c r="L236" s="825">
        <v>42.14</v>
      </c>
      <c r="M236" s="825">
        <v>42.14</v>
      </c>
      <c r="N236" s="822">
        <v>1</v>
      </c>
      <c r="O236" s="826">
        <v>1</v>
      </c>
      <c r="P236" s="825">
        <v>42.14</v>
      </c>
      <c r="Q236" s="827">
        <v>1</v>
      </c>
      <c r="R236" s="822">
        <v>1</v>
      </c>
      <c r="S236" s="827">
        <v>1</v>
      </c>
      <c r="T236" s="826">
        <v>1</v>
      </c>
      <c r="U236" s="828">
        <v>1</v>
      </c>
    </row>
    <row r="237" spans="1:21" ht="14.45" customHeight="1" x14ac:dyDescent="0.2">
      <c r="A237" s="821">
        <v>22</v>
      </c>
      <c r="B237" s="822" t="s">
        <v>830</v>
      </c>
      <c r="C237" s="822" t="s">
        <v>834</v>
      </c>
      <c r="D237" s="823" t="s">
        <v>1308</v>
      </c>
      <c r="E237" s="824" t="s">
        <v>850</v>
      </c>
      <c r="F237" s="822" t="s">
        <v>831</v>
      </c>
      <c r="G237" s="822" t="s">
        <v>878</v>
      </c>
      <c r="H237" s="822" t="s">
        <v>329</v>
      </c>
      <c r="I237" s="822" t="s">
        <v>882</v>
      </c>
      <c r="J237" s="822" t="s">
        <v>883</v>
      </c>
      <c r="K237" s="822" t="s">
        <v>884</v>
      </c>
      <c r="L237" s="825">
        <v>35.25</v>
      </c>
      <c r="M237" s="825">
        <v>35.25</v>
      </c>
      <c r="N237" s="822">
        <v>1</v>
      </c>
      <c r="O237" s="826">
        <v>1</v>
      </c>
      <c r="P237" s="825">
        <v>35.25</v>
      </c>
      <c r="Q237" s="827">
        <v>1</v>
      </c>
      <c r="R237" s="822">
        <v>1</v>
      </c>
      <c r="S237" s="827">
        <v>1</v>
      </c>
      <c r="T237" s="826">
        <v>1</v>
      </c>
      <c r="U237" s="828">
        <v>1</v>
      </c>
    </row>
    <row r="238" spans="1:21" ht="14.45" customHeight="1" x14ac:dyDescent="0.2">
      <c r="A238" s="821">
        <v>22</v>
      </c>
      <c r="B238" s="822" t="s">
        <v>830</v>
      </c>
      <c r="C238" s="822" t="s">
        <v>834</v>
      </c>
      <c r="D238" s="823" t="s">
        <v>1308</v>
      </c>
      <c r="E238" s="824" t="s">
        <v>850</v>
      </c>
      <c r="F238" s="822" t="s">
        <v>831</v>
      </c>
      <c r="G238" s="822" t="s">
        <v>1036</v>
      </c>
      <c r="H238" s="822" t="s">
        <v>329</v>
      </c>
      <c r="I238" s="822" t="s">
        <v>1037</v>
      </c>
      <c r="J238" s="822" t="s">
        <v>1038</v>
      </c>
      <c r="K238" s="822" t="s">
        <v>1039</v>
      </c>
      <c r="L238" s="825">
        <v>106.09</v>
      </c>
      <c r="M238" s="825">
        <v>318.27</v>
      </c>
      <c r="N238" s="822">
        <v>3</v>
      </c>
      <c r="O238" s="826">
        <v>0.5</v>
      </c>
      <c r="P238" s="825">
        <v>318.27</v>
      </c>
      <c r="Q238" s="827">
        <v>1</v>
      </c>
      <c r="R238" s="822">
        <v>3</v>
      </c>
      <c r="S238" s="827">
        <v>1</v>
      </c>
      <c r="T238" s="826">
        <v>0.5</v>
      </c>
      <c r="U238" s="828">
        <v>1</v>
      </c>
    </row>
    <row r="239" spans="1:21" ht="14.45" customHeight="1" x14ac:dyDescent="0.2">
      <c r="A239" s="821">
        <v>22</v>
      </c>
      <c r="B239" s="822" t="s">
        <v>830</v>
      </c>
      <c r="C239" s="822" t="s">
        <v>834</v>
      </c>
      <c r="D239" s="823" t="s">
        <v>1308</v>
      </c>
      <c r="E239" s="824" t="s">
        <v>850</v>
      </c>
      <c r="F239" s="822" t="s">
        <v>831</v>
      </c>
      <c r="G239" s="822" t="s">
        <v>885</v>
      </c>
      <c r="H239" s="822" t="s">
        <v>329</v>
      </c>
      <c r="I239" s="822" t="s">
        <v>886</v>
      </c>
      <c r="J239" s="822" t="s">
        <v>598</v>
      </c>
      <c r="K239" s="822" t="s">
        <v>887</v>
      </c>
      <c r="L239" s="825">
        <v>57.64</v>
      </c>
      <c r="M239" s="825">
        <v>57.64</v>
      </c>
      <c r="N239" s="822">
        <v>1</v>
      </c>
      <c r="O239" s="826">
        <v>1</v>
      </c>
      <c r="P239" s="825"/>
      <c r="Q239" s="827">
        <v>0</v>
      </c>
      <c r="R239" s="822"/>
      <c r="S239" s="827">
        <v>0</v>
      </c>
      <c r="T239" s="826"/>
      <c r="U239" s="828">
        <v>0</v>
      </c>
    </row>
    <row r="240" spans="1:21" ht="14.45" customHeight="1" x14ac:dyDescent="0.2">
      <c r="A240" s="821">
        <v>22</v>
      </c>
      <c r="B240" s="822" t="s">
        <v>830</v>
      </c>
      <c r="C240" s="822" t="s">
        <v>834</v>
      </c>
      <c r="D240" s="823" t="s">
        <v>1308</v>
      </c>
      <c r="E240" s="824" t="s">
        <v>850</v>
      </c>
      <c r="F240" s="822" t="s">
        <v>831</v>
      </c>
      <c r="G240" s="822" t="s">
        <v>885</v>
      </c>
      <c r="H240" s="822" t="s">
        <v>329</v>
      </c>
      <c r="I240" s="822" t="s">
        <v>886</v>
      </c>
      <c r="J240" s="822" t="s">
        <v>598</v>
      </c>
      <c r="K240" s="822" t="s">
        <v>887</v>
      </c>
      <c r="L240" s="825">
        <v>27.37</v>
      </c>
      <c r="M240" s="825">
        <v>27.37</v>
      </c>
      <c r="N240" s="822">
        <v>1</v>
      </c>
      <c r="O240" s="826">
        <v>0.5</v>
      </c>
      <c r="P240" s="825"/>
      <c r="Q240" s="827">
        <v>0</v>
      </c>
      <c r="R240" s="822"/>
      <c r="S240" s="827">
        <v>0</v>
      </c>
      <c r="T240" s="826"/>
      <c r="U240" s="828">
        <v>0</v>
      </c>
    </row>
    <row r="241" spans="1:21" ht="14.45" customHeight="1" x14ac:dyDescent="0.2">
      <c r="A241" s="821">
        <v>22</v>
      </c>
      <c r="B241" s="822" t="s">
        <v>830</v>
      </c>
      <c r="C241" s="822" t="s">
        <v>834</v>
      </c>
      <c r="D241" s="823" t="s">
        <v>1308</v>
      </c>
      <c r="E241" s="824" t="s">
        <v>850</v>
      </c>
      <c r="F241" s="822" t="s">
        <v>831</v>
      </c>
      <c r="G241" s="822" t="s">
        <v>894</v>
      </c>
      <c r="H241" s="822" t="s">
        <v>329</v>
      </c>
      <c r="I241" s="822" t="s">
        <v>898</v>
      </c>
      <c r="J241" s="822" t="s">
        <v>896</v>
      </c>
      <c r="K241" s="822" t="s">
        <v>899</v>
      </c>
      <c r="L241" s="825">
        <v>97.76</v>
      </c>
      <c r="M241" s="825">
        <v>97.76</v>
      </c>
      <c r="N241" s="822">
        <v>1</v>
      </c>
      <c r="O241" s="826">
        <v>0.5</v>
      </c>
      <c r="P241" s="825">
        <v>97.76</v>
      </c>
      <c r="Q241" s="827">
        <v>1</v>
      </c>
      <c r="R241" s="822">
        <v>1</v>
      </c>
      <c r="S241" s="827">
        <v>1</v>
      </c>
      <c r="T241" s="826">
        <v>0.5</v>
      </c>
      <c r="U241" s="828">
        <v>1</v>
      </c>
    </row>
    <row r="242" spans="1:21" ht="14.45" customHeight="1" x14ac:dyDescent="0.2">
      <c r="A242" s="821">
        <v>22</v>
      </c>
      <c r="B242" s="822" t="s">
        <v>830</v>
      </c>
      <c r="C242" s="822" t="s">
        <v>834</v>
      </c>
      <c r="D242" s="823" t="s">
        <v>1308</v>
      </c>
      <c r="E242" s="824" t="s">
        <v>850</v>
      </c>
      <c r="F242" s="822" t="s">
        <v>831</v>
      </c>
      <c r="G242" s="822" t="s">
        <v>910</v>
      </c>
      <c r="H242" s="822" t="s">
        <v>329</v>
      </c>
      <c r="I242" s="822" t="s">
        <v>1206</v>
      </c>
      <c r="J242" s="822" t="s">
        <v>1207</v>
      </c>
      <c r="K242" s="822" t="s">
        <v>1208</v>
      </c>
      <c r="L242" s="825">
        <v>43.85</v>
      </c>
      <c r="M242" s="825">
        <v>43.85</v>
      </c>
      <c r="N242" s="822">
        <v>1</v>
      </c>
      <c r="O242" s="826">
        <v>1</v>
      </c>
      <c r="P242" s="825"/>
      <c r="Q242" s="827">
        <v>0</v>
      </c>
      <c r="R242" s="822"/>
      <c r="S242" s="827">
        <v>0</v>
      </c>
      <c r="T242" s="826"/>
      <c r="U242" s="828">
        <v>0</v>
      </c>
    </row>
    <row r="243" spans="1:21" ht="14.45" customHeight="1" x14ac:dyDescent="0.2">
      <c r="A243" s="821">
        <v>22</v>
      </c>
      <c r="B243" s="822" t="s">
        <v>830</v>
      </c>
      <c r="C243" s="822" t="s">
        <v>834</v>
      </c>
      <c r="D243" s="823" t="s">
        <v>1308</v>
      </c>
      <c r="E243" s="824" t="s">
        <v>850</v>
      </c>
      <c r="F243" s="822" t="s">
        <v>831</v>
      </c>
      <c r="G243" s="822" t="s">
        <v>1209</v>
      </c>
      <c r="H243" s="822" t="s">
        <v>587</v>
      </c>
      <c r="I243" s="822" t="s">
        <v>1210</v>
      </c>
      <c r="J243" s="822" t="s">
        <v>1211</v>
      </c>
      <c r="K243" s="822" t="s">
        <v>1212</v>
      </c>
      <c r="L243" s="825">
        <v>63.75</v>
      </c>
      <c r="M243" s="825">
        <v>63.75</v>
      </c>
      <c r="N243" s="822">
        <v>1</v>
      </c>
      <c r="O243" s="826">
        <v>1</v>
      </c>
      <c r="P243" s="825">
        <v>63.75</v>
      </c>
      <c r="Q243" s="827">
        <v>1</v>
      </c>
      <c r="R243" s="822">
        <v>1</v>
      </c>
      <c r="S243" s="827">
        <v>1</v>
      </c>
      <c r="T243" s="826">
        <v>1</v>
      </c>
      <c r="U243" s="828">
        <v>1</v>
      </c>
    </row>
    <row r="244" spans="1:21" ht="14.45" customHeight="1" x14ac:dyDescent="0.2">
      <c r="A244" s="821">
        <v>22</v>
      </c>
      <c r="B244" s="822" t="s">
        <v>830</v>
      </c>
      <c r="C244" s="822" t="s">
        <v>834</v>
      </c>
      <c r="D244" s="823" t="s">
        <v>1308</v>
      </c>
      <c r="E244" s="824" t="s">
        <v>850</v>
      </c>
      <c r="F244" s="822" t="s">
        <v>831</v>
      </c>
      <c r="G244" s="822" t="s">
        <v>1209</v>
      </c>
      <c r="H244" s="822" t="s">
        <v>329</v>
      </c>
      <c r="I244" s="822" t="s">
        <v>1213</v>
      </c>
      <c r="J244" s="822" t="s">
        <v>1214</v>
      </c>
      <c r="K244" s="822" t="s">
        <v>1215</v>
      </c>
      <c r="L244" s="825">
        <v>25.5</v>
      </c>
      <c r="M244" s="825">
        <v>25.5</v>
      </c>
      <c r="N244" s="822">
        <v>1</v>
      </c>
      <c r="O244" s="826">
        <v>1</v>
      </c>
      <c r="P244" s="825">
        <v>25.5</v>
      </c>
      <c r="Q244" s="827">
        <v>1</v>
      </c>
      <c r="R244" s="822">
        <v>1</v>
      </c>
      <c r="S244" s="827">
        <v>1</v>
      </c>
      <c r="T244" s="826">
        <v>1</v>
      </c>
      <c r="U244" s="828">
        <v>1</v>
      </c>
    </row>
    <row r="245" spans="1:21" ht="14.45" customHeight="1" x14ac:dyDescent="0.2">
      <c r="A245" s="821">
        <v>22</v>
      </c>
      <c r="B245" s="822" t="s">
        <v>830</v>
      </c>
      <c r="C245" s="822" t="s">
        <v>834</v>
      </c>
      <c r="D245" s="823" t="s">
        <v>1308</v>
      </c>
      <c r="E245" s="824" t="s">
        <v>850</v>
      </c>
      <c r="F245" s="822" t="s">
        <v>831</v>
      </c>
      <c r="G245" s="822" t="s">
        <v>1216</v>
      </c>
      <c r="H245" s="822" t="s">
        <v>329</v>
      </c>
      <c r="I245" s="822" t="s">
        <v>1217</v>
      </c>
      <c r="J245" s="822" t="s">
        <v>1218</v>
      </c>
      <c r="K245" s="822" t="s">
        <v>1219</v>
      </c>
      <c r="L245" s="825">
        <v>45.8</v>
      </c>
      <c r="M245" s="825">
        <v>91.6</v>
      </c>
      <c r="N245" s="822">
        <v>2</v>
      </c>
      <c r="O245" s="826">
        <v>1</v>
      </c>
      <c r="P245" s="825">
        <v>91.6</v>
      </c>
      <c r="Q245" s="827">
        <v>1</v>
      </c>
      <c r="R245" s="822">
        <v>2</v>
      </c>
      <c r="S245" s="827">
        <v>1</v>
      </c>
      <c r="T245" s="826">
        <v>1</v>
      </c>
      <c r="U245" s="828">
        <v>1</v>
      </c>
    </row>
    <row r="246" spans="1:21" ht="14.45" customHeight="1" x14ac:dyDescent="0.2">
      <c r="A246" s="821">
        <v>22</v>
      </c>
      <c r="B246" s="822" t="s">
        <v>830</v>
      </c>
      <c r="C246" s="822" t="s">
        <v>834</v>
      </c>
      <c r="D246" s="823" t="s">
        <v>1308</v>
      </c>
      <c r="E246" s="824" t="s">
        <v>850</v>
      </c>
      <c r="F246" s="822" t="s">
        <v>831</v>
      </c>
      <c r="G246" s="822" t="s">
        <v>1114</v>
      </c>
      <c r="H246" s="822" t="s">
        <v>329</v>
      </c>
      <c r="I246" s="822" t="s">
        <v>1115</v>
      </c>
      <c r="J246" s="822" t="s">
        <v>1116</v>
      </c>
      <c r="K246" s="822" t="s">
        <v>816</v>
      </c>
      <c r="L246" s="825">
        <v>192.28</v>
      </c>
      <c r="M246" s="825">
        <v>192.28</v>
      </c>
      <c r="N246" s="822">
        <v>1</v>
      </c>
      <c r="O246" s="826">
        <v>1</v>
      </c>
      <c r="P246" s="825">
        <v>192.28</v>
      </c>
      <c r="Q246" s="827">
        <v>1</v>
      </c>
      <c r="R246" s="822">
        <v>1</v>
      </c>
      <c r="S246" s="827">
        <v>1</v>
      </c>
      <c r="T246" s="826">
        <v>1</v>
      </c>
      <c r="U246" s="828">
        <v>1</v>
      </c>
    </row>
    <row r="247" spans="1:21" ht="14.45" customHeight="1" x14ac:dyDescent="0.2">
      <c r="A247" s="821">
        <v>22</v>
      </c>
      <c r="B247" s="822" t="s">
        <v>830</v>
      </c>
      <c r="C247" s="822" t="s">
        <v>834</v>
      </c>
      <c r="D247" s="823" t="s">
        <v>1308</v>
      </c>
      <c r="E247" s="824" t="s">
        <v>850</v>
      </c>
      <c r="F247" s="822" t="s">
        <v>831</v>
      </c>
      <c r="G247" s="822" t="s">
        <v>1220</v>
      </c>
      <c r="H247" s="822" t="s">
        <v>329</v>
      </c>
      <c r="I247" s="822" t="s">
        <v>1221</v>
      </c>
      <c r="J247" s="822" t="s">
        <v>1222</v>
      </c>
      <c r="K247" s="822" t="s">
        <v>1223</v>
      </c>
      <c r="L247" s="825">
        <v>179.83</v>
      </c>
      <c r="M247" s="825">
        <v>179.83</v>
      </c>
      <c r="N247" s="822">
        <v>1</v>
      </c>
      <c r="O247" s="826">
        <v>0.5</v>
      </c>
      <c r="P247" s="825">
        <v>179.83</v>
      </c>
      <c r="Q247" s="827">
        <v>1</v>
      </c>
      <c r="R247" s="822">
        <v>1</v>
      </c>
      <c r="S247" s="827">
        <v>1</v>
      </c>
      <c r="T247" s="826">
        <v>0.5</v>
      </c>
      <c r="U247" s="828">
        <v>1</v>
      </c>
    </row>
    <row r="248" spans="1:21" ht="14.45" customHeight="1" x14ac:dyDescent="0.2">
      <c r="A248" s="821">
        <v>22</v>
      </c>
      <c r="B248" s="822" t="s">
        <v>830</v>
      </c>
      <c r="C248" s="822" t="s">
        <v>834</v>
      </c>
      <c r="D248" s="823" t="s">
        <v>1308</v>
      </c>
      <c r="E248" s="824" t="s">
        <v>850</v>
      </c>
      <c r="F248" s="822" t="s">
        <v>831</v>
      </c>
      <c r="G248" s="822" t="s">
        <v>923</v>
      </c>
      <c r="H248" s="822" t="s">
        <v>587</v>
      </c>
      <c r="I248" s="822" t="s">
        <v>924</v>
      </c>
      <c r="J248" s="822" t="s">
        <v>925</v>
      </c>
      <c r="K248" s="822" t="s">
        <v>926</v>
      </c>
      <c r="L248" s="825">
        <v>414.07</v>
      </c>
      <c r="M248" s="825">
        <v>414.07</v>
      </c>
      <c r="N248" s="822">
        <v>1</v>
      </c>
      <c r="O248" s="826">
        <v>0.5</v>
      </c>
      <c r="P248" s="825">
        <v>414.07</v>
      </c>
      <c r="Q248" s="827">
        <v>1</v>
      </c>
      <c r="R248" s="822">
        <v>1</v>
      </c>
      <c r="S248" s="827">
        <v>1</v>
      </c>
      <c r="T248" s="826">
        <v>0.5</v>
      </c>
      <c r="U248" s="828">
        <v>1</v>
      </c>
    </row>
    <row r="249" spans="1:21" ht="14.45" customHeight="1" x14ac:dyDescent="0.2">
      <c r="A249" s="821">
        <v>22</v>
      </c>
      <c r="B249" s="822" t="s">
        <v>830</v>
      </c>
      <c r="C249" s="822" t="s">
        <v>834</v>
      </c>
      <c r="D249" s="823" t="s">
        <v>1308</v>
      </c>
      <c r="E249" s="824" t="s">
        <v>850</v>
      </c>
      <c r="F249" s="822" t="s">
        <v>831</v>
      </c>
      <c r="G249" s="822" t="s">
        <v>1224</v>
      </c>
      <c r="H249" s="822" t="s">
        <v>329</v>
      </c>
      <c r="I249" s="822" t="s">
        <v>1225</v>
      </c>
      <c r="J249" s="822" t="s">
        <v>1226</v>
      </c>
      <c r="K249" s="822" t="s">
        <v>1227</v>
      </c>
      <c r="L249" s="825">
        <v>1061.95</v>
      </c>
      <c r="M249" s="825">
        <v>2123.9</v>
      </c>
      <c r="N249" s="822">
        <v>2</v>
      </c>
      <c r="O249" s="826">
        <v>1</v>
      </c>
      <c r="P249" s="825">
        <v>2123.9</v>
      </c>
      <c r="Q249" s="827">
        <v>1</v>
      </c>
      <c r="R249" s="822">
        <v>2</v>
      </c>
      <c r="S249" s="827">
        <v>1</v>
      </c>
      <c r="T249" s="826">
        <v>1</v>
      </c>
      <c r="U249" s="828">
        <v>1</v>
      </c>
    </row>
    <row r="250" spans="1:21" ht="14.45" customHeight="1" x14ac:dyDescent="0.2">
      <c r="A250" s="821">
        <v>22</v>
      </c>
      <c r="B250" s="822" t="s">
        <v>830</v>
      </c>
      <c r="C250" s="822" t="s">
        <v>834</v>
      </c>
      <c r="D250" s="823" t="s">
        <v>1308</v>
      </c>
      <c r="E250" s="824" t="s">
        <v>850</v>
      </c>
      <c r="F250" s="822" t="s">
        <v>831</v>
      </c>
      <c r="G250" s="822" t="s">
        <v>1121</v>
      </c>
      <c r="H250" s="822" t="s">
        <v>329</v>
      </c>
      <c r="I250" s="822" t="s">
        <v>1122</v>
      </c>
      <c r="J250" s="822" t="s">
        <v>1123</v>
      </c>
      <c r="K250" s="822" t="s">
        <v>1124</v>
      </c>
      <c r="L250" s="825">
        <v>50.32</v>
      </c>
      <c r="M250" s="825">
        <v>50.32</v>
      </c>
      <c r="N250" s="822">
        <v>1</v>
      </c>
      <c r="O250" s="826">
        <v>1</v>
      </c>
      <c r="P250" s="825"/>
      <c r="Q250" s="827">
        <v>0</v>
      </c>
      <c r="R250" s="822"/>
      <c r="S250" s="827">
        <v>0</v>
      </c>
      <c r="T250" s="826"/>
      <c r="U250" s="828">
        <v>0</v>
      </c>
    </row>
    <row r="251" spans="1:21" ht="14.45" customHeight="1" x14ac:dyDescent="0.2">
      <c r="A251" s="821">
        <v>22</v>
      </c>
      <c r="B251" s="822" t="s">
        <v>830</v>
      </c>
      <c r="C251" s="822" t="s">
        <v>834</v>
      </c>
      <c r="D251" s="823" t="s">
        <v>1308</v>
      </c>
      <c r="E251" s="824" t="s">
        <v>850</v>
      </c>
      <c r="F251" s="822" t="s">
        <v>831</v>
      </c>
      <c r="G251" s="822" t="s">
        <v>927</v>
      </c>
      <c r="H251" s="822" t="s">
        <v>329</v>
      </c>
      <c r="I251" s="822" t="s">
        <v>928</v>
      </c>
      <c r="J251" s="822" t="s">
        <v>588</v>
      </c>
      <c r="K251" s="822" t="s">
        <v>929</v>
      </c>
      <c r="L251" s="825">
        <v>74.08</v>
      </c>
      <c r="M251" s="825">
        <v>222.24</v>
      </c>
      <c r="N251" s="822">
        <v>3</v>
      </c>
      <c r="O251" s="826">
        <v>3</v>
      </c>
      <c r="P251" s="825"/>
      <c r="Q251" s="827">
        <v>0</v>
      </c>
      <c r="R251" s="822"/>
      <c r="S251" s="827">
        <v>0</v>
      </c>
      <c r="T251" s="826"/>
      <c r="U251" s="828">
        <v>0</v>
      </c>
    </row>
    <row r="252" spans="1:21" ht="14.45" customHeight="1" x14ac:dyDescent="0.2">
      <c r="A252" s="821">
        <v>22</v>
      </c>
      <c r="B252" s="822" t="s">
        <v>830</v>
      </c>
      <c r="C252" s="822" t="s">
        <v>834</v>
      </c>
      <c r="D252" s="823" t="s">
        <v>1308</v>
      </c>
      <c r="E252" s="824" t="s">
        <v>850</v>
      </c>
      <c r="F252" s="822" t="s">
        <v>831</v>
      </c>
      <c r="G252" s="822" t="s">
        <v>927</v>
      </c>
      <c r="H252" s="822" t="s">
        <v>329</v>
      </c>
      <c r="I252" s="822" t="s">
        <v>800</v>
      </c>
      <c r="J252" s="822" t="s">
        <v>588</v>
      </c>
      <c r="K252" s="822" t="s">
        <v>591</v>
      </c>
      <c r="L252" s="825">
        <v>94.28</v>
      </c>
      <c r="M252" s="825">
        <v>1602.7599999999998</v>
      </c>
      <c r="N252" s="822">
        <v>17</v>
      </c>
      <c r="O252" s="826">
        <v>16</v>
      </c>
      <c r="P252" s="825">
        <v>659.95999999999992</v>
      </c>
      <c r="Q252" s="827">
        <v>0.41176470588235298</v>
      </c>
      <c r="R252" s="822">
        <v>7</v>
      </c>
      <c r="S252" s="827">
        <v>0.41176470588235292</v>
      </c>
      <c r="T252" s="826">
        <v>6</v>
      </c>
      <c r="U252" s="828">
        <v>0.375</v>
      </c>
    </row>
    <row r="253" spans="1:21" ht="14.45" customHeight="1" x14ac:dyDescent="0.2">
      <c r="A253" s="821">
        <v>22</v>
      </c>
      <c r="B253" s="822" t="s">
        <v>830</v>
      </c>
      <c r="C253" s="822" t="s">
        <v>834</v>
      </c>
      <c r="D253" s="823" t="s">
        <v>1308</v>
      </c>
      <c r="E253" s="824" t="s">
        <v>850</v>
      </c>
      <c r="F253" s="822" t="s">
        <v>831</v>
      </c>
      <c r="G253" s="822" t="s">
        <v>927</v>
      </c>
      <c r="H253" s="822" t="s">
        <v>329</v>
      </c>
      <c r="I253" s="822" t="s">
        <v>930</v>
      </c>
      <c r="J253" s="822" t="s">
        <v>588</v>
      </c>
      <c r="K253" s="822" t="s">
        <v>931</v>
      </c>
      <c r="L253" s="825">
        <v>168.36</v>
      </c>
      <c r="M253" s="825">
        <v>1178.52</v>
      </c>
      <c r="N253" s="822">
        <v>7</v>
      </c>
      <c r="O253" s="826">
        <v>6.5</v>
      </c>
      <c r="P253" s="825">
        <v>168.36</v>
      </c>
      <c r="Q253" s="827">
        <v>0.14285714285714288</v>
      </c>
      <c r="R253" s="822">
        <v>1</v>
      </c>
      <c r="S253" s="827">
        <v>0.14285714285714285</v>
      </c>
      <c r="T253" s="826">
        <v>1</v>
      </c>
      <c r="U253" s="828">
        <v>0.15384615384615385</v>
      </c>
    </row>
    <row r="254" spans="1:21" ht="14.45" customHeight="1" x14ac:dyDescent="0.2">
      <c r="A254" s="821">
        <v>22</v>
      </c>
      <c r="B254" s="822" t="s">
        <v>830</v>
      </c>
      <c r="C254" s="822" t="s">
        <v>834</v>
      </c>
      <c r="D254" s="823" t="s">
        <v>1308</v>
      </c>
      <c r="E254" s="824" t="s">
        <v>850</v>
      </c>
      <c r="F254" s="822" t="s">
        <v>831</v>
      </c>
      <c r="G254" s="822" t="s">
        <v>927</v>
      </c>
      <c r="H254" s="822" t="s">
        <v>329</v>
      </c>
      <c r="I254" s="822" t="s">
        <v>932</v>
      </c>
      <c r="J254" s="822" t="s">
        <v>588</v>
      </c>
      <c r="K254" s="822" t="s">
        <v>933</v>
      </c>
      <c r="L254" s="825">
        <v>115.33</v>
      </c>
      <c r="M254" s="825">
        <v>1499.29</v>
      </c>
      <c r="N254" s="822">
        <v>13</v>
      </c>
      <c r="O254" s="826">
        <v>12</v>
      </c>
      <c r="P254" s="825">
        <v>461.32</v>
      </c>
      <c r="Q254" s="827">
        <v>0.30769230769230771</v>
      </c>
      <c r="R254" s="822">
        <v>4</v>
      </c>
      <c r="S254" s="827">
        <v>0.30769230769230771</v>
      </c>
      <c r="T254" s="826">
        <v>3</v>
      </c>
      <c r="U254" s="828">
        <v>0.25</v>
      </c>
    </row>
    <row r="255" spans="1:21" ht="14.45" customHeight="1" x14ac:dyDescent="0.2">
      <c r="A255" s="821">
        <v>22</v>
      </c>
      <c r="B255" s="822" t="s">
        <v>830</v>
      </c>
      <c r="C255" s="822" t="s">
        <v>834</v>
      </c>
      <c r="D255" s="823" t="s">
        <v>1308</v>
      </c>
      <c r="E255" s="824" t="s">
        <v>850</v>
      </c>
      <c r="F255" s="822" t="s">
        <v>831</v>
      </c>
      <c r="G255" s="822" t="s">
        <v>927</v>
      </c>
      <c r="H255" s="822" t="s">
        <v>587</v>
      </c>
      <c r="I255" s="822" t="s">
        <v>801</v>
      </c>
      <c r="J255" s="822" t="s">
        <v>802</v>
      </c>
      <c r="K255" s="822" t="s">
        <v>803</v>
      </c>
      <c r="L255" s="825">
        <v>105.23</v>
      </c>
      <c r="M255" s="825">
        <v>4840.58</v>
      </c>
      <c r="N255" s="822">
        <v>46</v>
      </c>
      <c r="O255" s="826">
        <v>41.5</v>
      </c>
      <c r="P255" s="825">
        <v>1262.76</v>
      </c>
      <c r="Q255" s="827">
        <v>0.2608695652173913</v>
      </c>
      <c r="R255" s="822">
        <v>12</v>
      </c>
      <c r="S255" s="827">
        <v>0.2608695652173913</v>
      </c>
      <c r="T255" s="826">
        <v>9.5</v>
      </c>
      <c r="U255" s="828">
        <v>0.2289156626506024</v>
      </c>
    </row>
    <row r="256" spans="1:21" ht="14.45" customHeight="1" x14ac:dyDescent="0.2">
      <c r="A256" s="821">
        <v>22</v>
      </c>
      <c r="B256" s="822" t="s">
        <v>830</v>
      </c>
      <c r="C256" s="822" t="s">
        <v>834</v>
      </c>
      <c r="D256" s="823" t="s">
        <v>1308</v>
      </c>
      <c r="E256" s="824" t="s">
        <v>850</v>
      </c>
      <c r="F256" s="822" t="s">
        <v>831</v>
      </c>
      <c r="G256" s="822" t="s">
        <v>927</v>
      </c>
      <c r="H256" s="822" t="s">
        <v>587</v>
      </c>
      <c r="I256" s="822" t="s">
        <v>934</v>
      </c>
      <c r="J256" s="822" t="s">
        <v>802</v>
      </c>
      <c r="K256" s="822" t="s">
        <v>935</v>
      </c>
      <c r="L256" s="825">
        <v>126.27</v>
      </c>
      <c r="M256" s="825">
        <v>10227.870000000006</v>
      </c>
      <c r="N256" s="822">
        <v>81</v>
      </c>
      <c r="O256" s="826">
        <v>76.5</v>
      </c>
      <c r="P256" s="825">
        <v>4040.64</v>
      </c>
      <c r="Q256" s="827">
        <v>0.39506172839506148</v>
      </c>
      <c r="R256" s="822">
        <v>32</v>
      </c>
      <c r="S256" s="827">
        <v>0.39506172839506171</v>
      </c>
      <c r="T256" s="826">
        <v>31</v>
      </c>
      <c r="U256" s="828">
        <v>0.40522875816993464</v>
      </c>
    </row>
    <row r="257" spans="1:21" ht="14.45" customHeight="1" x14ac:dyDescent="0.2">
      <c r="A257" s="821">
        <v>22</v>
      </c>
      <c r="B257" s="822" t="s">
        <v>830</v>
      </c>
      <c r="C257" s="822" t="s">
        <v>834</v>
      </c>
      <c r="D257" s="823" t="s">
        <v>1308</v>
      </c>
      <c r="E257" s="824" t="s">
        <v>850</v>
      </c>
      <c r="F257" s="822" t="s">
        <v>831</v>
      </c>
      <c r="G257" s="822" t="s">
        <v>927</v>
      </c>
      <c r="H257" s="822" t="s">
        <v>587</v>
      </c>
      <c r="I257" s="822" t="s">
        <v>936</v>
      </c>
      <c r="J257" s="822" t="s">
        <v>802</v>
      </c>
      <c r="K257" s="822" t="s">
        <v>937</v>
      </c>
      <c r="L257" s="825">
        <v>63.14</v>
      </c>
      <c r="M257" s="825">
        <v>694.54</v>
      </c>
      <c r="N257" s="822">
        <v>11</v>
      </c>
      <c r="O257" s="826">
        <v>10.5</v>
      </c>
      <c r="P257" s="825">
        <v>189.42000000000002</v>
      </c>
      <c r="Q257" s="827">
        <v>0.27272727272727276</v>
      </c>
      <c r="R257" s="822">
        <v>3</v>
      </c>
      <c r="S257" s="827">
        <v>0.27272727272727271</v>
      </c>
      <c r="T257" s="826">
        <v>3</v>
      </c>
      <c r="U257" s="828">
        <v>0.2857142857142857</v>
      </c>
    </row>
    <row r="258" spans="1:21" ht="14.45" customHeight="1" x14ac:dyDescent="0.2">
      <c r="A258" s="821">
        <v>22</v>
      </c>
      <c r="B258" s="822" t="s">
        <v>830</v>
      </c>
      <c r="C258" s="822" t="s">
        <v>834</v>
      </c>
      <c r="D258" s="823" t="s">
        <v>1308</v>
      </c>
      <c r="E258" s="824" t="s">
        <v>850</v>
      </c>
      <c r="F258" s="822" t="s">
        <v>831</v>
      </c>
      <c r="G258" s="822" t="s">
        <v>927</v>
      </c>
      <c r="H258" s="822" t="s">
        <v>587</v>
      </c>
      <c r="I258" s="822" t="s">
        <v>806</v>
      </c>
      <c r="J258" s="822" t="s">
        <v>802</v>
      </c>
      <c r="K258" s="822" t="s">
        <v>807</v>
      </c>
      <c r="L258" s="825">
        <v>84.18</v>
      </c>
      <c r="M258" s="825">
        <v>8418</v>
      </c>
      <c r="N258" s="822">
        <v>100</v>
      </c>
      <c r="O258" s="826">
        <v>82.5</v>
      </c>
      <c r="P258" s="825">
        <v>2609.58</v>
      </c>
      <c r="Q258" s="827">
        <v>0.31</v>
      </c>
      <c r="R258" s="822">
        <v>31</v>
      </c>
      <c r="S258" s="827">
        <v>0.31</v>
      </c>
      <c r="T258" s="826">
        <v>25.5</v>
      </c>
      <c r="U258" s="828">
        <v>0.30909090909090908</v>
      </c>
    </row>
    <row r="259" spans="1:21" ht="14.45" customHeight="1" x14ac:dyDescent="0.2">
      <c r="A259" s="821">
        <v>22</v>
      </c>
      <c r="B259" s="822" t="s">
        <v>830</v>
      </c>
      <c r="C259" s="822" t="s">
        <v>834</v>
      </c>
      <c r="D259" s="823" t="s">
        <v>1308</v>
      </c>
      <c r="E259" s="824" t="s">
        <v>850</v>
      </c>
      <c r="F259" s="822" t="s">
        <v>831</v>
      </c>
      <c r="G259" s="822" t="s">
        <v>927</v>
      </c>
      <c r="H259" s="822" t="s">
        <v>329</v>
      </c>
      <c r="I259" s="822" t="s">
        <v>938</v>
      </c>
      <c r="J259" s="822" t="s">
        <v>588</v>
      </c>
      <c r="K259" s="822" t="s">
        <v>939</v>
      </c>
      <c r="L259" s="825">
        <v>63.14</v>
      </c>
      <c r="M259" s="825">
        <v>378.84000000000003</v>
      </c>
      <c r="N259" s="822">
        <v>6</v>
      </c>
      <c r="O259" s="826">
        <v>6</v>
      </c>
      <c r="P259" s="825">
        <v>126.28</v>
      </c>
      <c r="Q259" s="827">
        <v>0.33333333333333331</v>
      </c>
      <c r="R259" s="822">
        <v>2</v>
      </c>
      <c r="S259" s="827">
        <v>0.33333333333333331</v>
      </c>
      <c r="T259" s="826">
        <v>2</v>
      </c>
      <c r="U259" s="828">
        <v>0.33333333333333331</v>
      </c>
    </row>
    <row r="260" spans="1:21" ht="14.45" customHeight="1" x14ac:dyDescent="0.2">
      <c r="A260" s="821">
        <v>22</v>
      </c>
      <c r="B260" s="822" t="s">
        <v>830</v>
      </c>
      <c r="C260" s="822" t="s">
        <v>834</v>
      </c>
      <c r="D260" s="823" t="s">
        <v>1308</v>
      </c>
      <c r="E260" s="824" t="s">
        <v>850</v>
      </c>
      <c r="F260" s="822" t="s">
        <v>831</v>
      </c>
      <c r="G260" s="822" t="s">
        <v>927</v>
      </c>
      <c r="H260" s="822" t="s">
        <v>329</v>
      </c>
      <c r="I260" s="822" t="s">
        <v>940</v>
      </c>
      <c r="J260" s="822" t="s">
        <v>588</v>
      </c>
      <c r="K260" s="822" t="s">
        <v>941</v>
      </c>
      <c r="L260" s="825">
        <v>105.23</v>
      </c>
      <c r="M260" s="825">
        <v>1788.9099999999999</v>
      </c>
      <c r="N260" s="822">
        <v>17</v>
      </c>
      <c r="O260" s="826">
        <v>15</v>
      </c>
      <c r="P260" s="825">
        <v>526.15</v>
      </c>
      <c r="Q260" s="827">
        <v>0.29411764705882354</v>
      </c>
      <c r="R260" s="822">
        <v>5</v>
      </c>
      <c r="S260" s="827">
        <v>0.29411764705882354</v>
      </c>
      <c r="T260" s="826">
        <v>5</v>
      </c>
      <c r="U260" s="828">
        <v>0.33333333333333331</v>
      </c>
    </row>
    <row r="261" spans="1:21" ht="14.45" customHeight="1" x14ac:dyDescent="0.2">
      <c r="A261" s="821">
        <v>22</v>
      </c>
      <c r="B261" s="822" t="s">
        <v>830</v>
      </c>
      <c r="C261" s="822" t="s">
        <v>834</v>
      </c>
      <c r="D261" s="823" t="s">
        <v>1308</v>
      </c>
      <c r="E261" s="824" t="s">
        <v>850</v>
      </c>
      <c r="F261" s="822" t="s">
        <v>831</v>
      </c>
      <c r="G261" s="822" t="s">
        <v>927</v>
      </c>
      <c r="H261" s="822" t="s">
        <v>329</v>
      </c>
      <c r="I261" s="822" t="s">
        <v>942</v>
      </c>
      <c r="J261" s="822" t="s">
        <v>588</v>
      </c>
      <c r="K261" s="822" t="s">
        <v>811</v>
      </c>
      <c r="L261" s="825">
        <v>49.08</v>
      </c>
      <c r="M261" s="825">
        <v>49.08</v>
      </c>
      <c r="N261" s="822">
        <v>1</v>
      </c>
      <c r="O261" s="826">
        <v>0.5</v>
      </c>
      <c r="P261" s="825"/>
      <c r="Q261" s="827">
        <v>0</v>
      </c>
      <c r="R261" s="822"/>
      <c r="S261" s="827">
        <v>0</v>
      </c>
      <c r="T261" s="826"/>
      <c r="U261" s="828">
        <v>0</v>
      </c>
    </row>
    <row r="262" spans="1:21" ht="14.45" customHeight="1" x14ac:dyDescent="0.2">
      <c r="A262" s="821">
        <v>22</v>
      </c>
      <c r="B262" s="822" t="s">
        <v>830</v>
      </c>
      <c r="C262" s="822" t="s">
        <v>834</v>
      </c>
      <c r="D262" s="823" t="s">
        <v>1308</v>
      </c>
      <c r="E262" s="824" t="s">
        <v>850</v>
      </c>
      <c r="F262" s="822" t="s">
        <v>831</v>
      </c>
      <c r="G262" s="822" t="s">
        <v>927</v>
      </c>
      <c r="H262" s="822" t="s">
        <v>329</v>
      </c>
      <c r="I262" s="822" t="s">
        <v>943</v>
      </c>
      <c r="J262" s="822" t="s">
        <v>588</v>
      </c>
      <c r="K262" s="822" t="s">
        <v>944</v>
      </c>
      <c r="L262" s="825">
        <v>126.27</v>
      </c>
      <c r="M262" s="825">
        <v>1388.97</v>
      </c>
      <c r="N262" s="822">
        <v>11</v>
      </c>
      <c r="O262" s="826">
        <v>10</v>
      </c>
      <c r="P262" s="825">
        <v>252.54</v>
      </c>
      <c r="Q262" s="827">
        <v>0.1818181818181818</v>
      </c>
      <c r="R262" s="822">
        <v>2</v>
      </c>
      <c r="S262" s="827">
        <v>0.18181818181818182</v>
      </c>
      <c r="T262" s="826">
        <v>2</v>
      </c>
      <c r="U262" s="828">
        <v>0.2</v>
      </c>
    </row>
    <row r="263" spans="1:21" ht="14.45" customHeight="1" x14ac:dyDescent="0.2">
      <c r="A263" s="821">
        <v>22</v>
      </c>
      <c r="B263" s="822" t="s">
        <v>830</v>
      </c>
      <c r="C263" s="822" t="s">
        <v>834</v>
      </c>
      <c r="D263" s="823" t="s">
        <v>1308</v>
      </c>
      <c r="E263" s="824" t="s">
        <v>850</v>
      </c>
      <c r="F263" s="822" t="s">
        <v>831</v>
      </c>
      <c r="G263" s="822" t="s">
        <v>927</v>
      </c>
      <c r="H263" s="822" t="s">
        <v>329</v>
      </c>
      <c r="I263" s="822" t="s">
        <v>945</v>
      </c>
      <c r="J263" s="822" t="s">
        <v>588</v>
      </c>
      <c r="K263" s="822" t="s">
        <v>589</v>
      </c>
      <c r="L263" s="825">
        <v>84.18</v>
      </c>
      <c r="M263" s="825">
        <v>2272.8600000000006</v>
      </c>
      <c r="N263" s="822">
        <v>27</v>
      </c>
      <c r="O263" s="826">
        <v>25</v>
      </c>
      <c r="P263" s="825">
        <v>673.44</v>
      </c>
      <c r="Q263" s="827">
        <v>0.29629629629629622</v>
      </c>
      <c r="R263" s="822">
        <v>8</v>
      </c>
      <c r="S263" s="827">
        <v>0.29629629629629628</v>
      </c>
      <c r="T263" s="826">
        <v>7</v>
      </c>
      <c r="U263" s="828">
        <v>0.28000000000000003</v>
      </c>
    </row>
    <row r="264" spans="1:21" ht="14.45" customHeight="1" x14ac:dyDescent="0.2">
      <c r="A264" s="821">
        <v>22</v>
      </c>
      <c r="B264" s="822" t="s">
        <v>830</v>
      </c>
      <c r="C264" s="822" t="s">
        <v>834</v>
      </c>
      <c r="D264" s="823" t="s">
        <v>1308</v>
      </c>
      <c r="E264" s="824" t="s">
        <v>850</v>
      </c>
      <c r="F264" s="822" t="s">
        <v>831</v>
      </c>
      <c r="G264" s="822" t="s">
        <v>927</v>
      </c>
      <c r="H264" s="822" t="s">
        <v>587</v>
      </c>
      <c r="I264" s="822" t="s">
        <v>804</v>
      </c>
      <c r="J264" s="822" t="s">
        <v>802</v>
      </c>
      <c r="K264" s="822" t="s">
        <v>805</v>
      </c>
      <c r="L264" s="825">
        <v>49.08</v>
      </c>
      <c r="M264" s="825">
        <v>196.32</v>
      </c>
      <c r="N264" s="822">
        <v>4</v>
      </c>
      <c r="O264" s="826">
        <v>3.5</v>
      </c>
      <c r="P264" s="825">
        <v>98.16</v>
      </c>
      <c r="Q264" s="827">
        <v>0.5</v>
      </c>
      <c r="R264" s="822">
        <v>2</v>
      </c>
      <c r="S264" s="827">
        <v>0.5</v>
      </c>
      <c r="T264" s="826">
        <v>2</v>
      </c>
      <c r="U264" s="828">
        <v>0.5714285714285714</v>
      </c>
    </row>
    <row r="265" spans="1:21" ht="14.45" customHeight="1" x14ac:dyDescent="0.2">
      <c r="A265" s="821">
        <v>22</v>
      </c>
      <c r="B265" s="822" t="s">
        <v>830</v>
      </c>
      <c r="C265" s="822" t="s">
        <v>834</v>
      </c>
      <c r="D265" s="823" t="s">
        <v>1308</v>
      </c>
      <c r="E265" s="824" t="s">
        <v>850</v>
      </c>
      <c r="F265" s="822" t="s">
        <v>831</v>
      </c>
      <c r="G265" s="822" t="s">
        <v>927</v>
      </c>
      <c r="H265" s="822" t="s">
        <v>587</v>
      </c>
      <c r="I265" s="822" t="s">
        <v>808</v>
      </c>
      <c r="J265" s="822" t="s">
        <v>588</v>
      </c>
      <c r="K265" s="822" t="s">
        <v>589</v>
      </c>
      <c r="L265" s="825">
        <v>84.18</v>
      </c>
      <c r="M265" s="825">
        <v>252.54000000000002</v>
      </c>
      <c r="N265" s="822">
        <v>3</v>
      </c>
      <c r="O265" s="826">
        <v>2</v>
      </c>
      <c r="P265" s="825"/>
      <c r="Q265" s="827">
        <v>0</v>
      </c>
      <c r="R265" s="822"/>
      <c r="S265" s="827">
        <v>0</v>
      </c>
      <c r="T265" s="826"/>
      <c r="U265" s="828">
        <v>0</v>
      </c>
    </row>
    <row r="266" spans="1:21" ht="14.45" customHeight="1" x14ac:dyDescent="0.2">
      <c r="A266" s="821">
        <v>22</v>
      </c>
      <c r="B266" s="822" t="s">
        <v>830</v>
      </c>
      <c r="C266" s="822" t="s">
        <v>834</v>
      </c>
      <c r="D266" s="823" t="s">
        <v>1308</v>
      </c>
      <c r="E266" s="824" t="s">
        <v>850</v>
      </c>
      <c r="F266" s="822" t="s">
        <v>831</v>
      </c>
      <c r="G266" s="822" t="s">
        <v>927</v>
      </c>
      <c r="H266" s="822" t="s">
        <v>587</v>
      </c>
      <c r="I266" s="822" t="s">
        <v>810</v>
      </c>
      <c r="J266" s="822" t="s">
        <v>588</v>
      </c>
      <c r="K266" s="822" t="s">
        <v>811</v>
      </c>
      <c r="L266" s="825">
        <v>49.08</v>
      </c>
      <c r="M266" s="825">
        <v>147.24</v>
      </c>
      <c r="N266" s="822">
        <v>3</v>
      </c>
      <c r="O266" s="826">
        <v>1.5</v>
      </c>
      <c r="P266" s="825">
        <v>98.16</v>
      </c>
      <c r="Q266" s="827">
        <v>0.66666666666666663</v>
      </c>
      <c r="R266" s="822">
        <v>2</v>
      </c>
      <c r="S266" s="827">
        <v>0.66666666666666663</v>
      </c>
      <c r="T266" s="826">
        <v>1</v>
      </c>
      <c r="U266" s="828">
        <v>0.66666666666666663</v>
      </c>
    </row>
    <row r="267" spans="1:21" ht="14.45" customHeight="1" x14ac:dyDescent="0.2">
      <c r="A267" s="821">
        <v>22</v>
      </c>
      <c r="B267" s="822" t="s">
        <v>830</v>
      </c>
      <c r="C267" s="822" t="s">
        <v>834</v>
      </c>
      <c r="D267" s="823" t="s">
        <v>1308</v>
      </c>
      <c r="E267" s="824" t="s">
        <v>850</v>
      </c>
      <c r="F267" s="822" t="s">
        <v>831</v>
      </c>
      <c r="G267" s="822" t="s">
        <v>927</v>
      </c>
      <c r="H267" s="822" t="s">
        <v>587</v>
      </c>
      <c r="I267" s="822" t="s">
        <v>947</v>
      </c>
      <c r="J267" s="822" t="s">
        <v>588</v>
      </c>
      <c r="K267" s="822" t="s">
        <v>944</v>
      </c>
      <c r="L267" s="825">
        <v>126.27</v>
      </c>
      <c r="M267" s="825">
        <v>126.27</v>
      </c>
      <c r="N267" s="822">
        <v>1</v>
      </c>
      <c r="O267" s="826">
        <v>0.5</v>
      </c>
      <c r="P267" s="825"/>
      <c r="Q267" s="827">
        <v>0</v>
      </c>
      <c r="R267" s="822"/>
      <c r="S267" s="827">
        <v>0</v>
      </c>
      <c r="T267" s="826"/>
      <c r="U267" s="828">
        <v>0</v>
      </c>
    </row>
    <row r="268" spans="1:21" ht="14.45" customHeight="1" x14ac:dyDescent="0.2">
      <c r="A268" s="821">
        <v>22</v>
      </c>
      <c r="B268" s="822" t="s">
        <v>830</v>
      </c>
      <c r="C268" s="822" t="s">
        <v>834</v>
      </c>
      <c r="D268" s="823" t="s">
        <v>1308</v>
      </c>
      <c r="E268" s="824" t="s">
        <v>850</v>
      </c>
      <c r="F268" s="822" t="s">
        <v>831</v>
      </c>
      <c r="G268" s="822" t="s">
        <v>927</v>
      </c>
      <c r="H268" s="822" t="s">
        <v>587</v>
      </c>
      <c r="I268" s="822" t="s">
        <v>948</v>
      </c>
      <c r="J268" s="822" t="s">
        <v>588</v>
      </c>
      <c r="K268" s="822" t="s">
        <v>931</v>
      </c>
      <c r="L268" s="825">
        <v>168.36</v>
      </c>
      <c r="M268" s="825">
        <v>168.36</v>
      </c>
      <c r="N268" s="822">
        <v>1</v>
      </c>
      <c r="O268" s="826">
        <v>0.5</v>
      </c>
      <c r="P268" s="825">
        <v>168.36</v>
      </c>
      <c r="Q268" s="827">
        <v>1</v>
      </c>
      <c r="R268" s="822">
        <v>1</v>
      </c>
      <c r="S268" s="827">
        <v>1</v>
      </c>
      <c r="T268" s="826">
        <v>0.5</v>
      </c>
      <c r="U268" s="828">
        <v>1</v>
      </c>
    </row>
    <row r="269" spans="1:21" ht="14.45" customHeight="1" x14ac:dyDescent="0.2">
      <c r="A269" s="821">
        <v>22</v>
      </c>
      <c r="B269" s="822" t="s">
        <v>830</v>
      </c>
      <c r="C269" s="822" t="s">
        <v>834</v>
      </c>
      <c r="D269" s="823" t="s">
        <v>1308</v>
      </c>
      <c r="E269" s="824" t="s">
        <v>850</v>
      </c>
      <c r="F269" s="822" t="s">
        <v>831</v>
      </c>
      <c r="G269" s="822" t="s">
        <v>950</v>
      </c>
      <c r="H269" s="822" t="s">
        <v>329</v>
      </c>
      <c r="I269" s="822" t="s">
        <v>951</v>
      </c>
      <c r="J269" s="822" t="s">
        <v>952</v>
      </c>
      <c r="K269" s="822" t="s">
        <v>953</v>
      </c>
      <c r="L269" s="825">
        <v>0</v>
      </c>
      <c r="M269" s="825">
        <v>0</v>
      </c>
      <c r="N269" s="822">
        <v>15</v>
      </c>
      <c r="O269" s="826">
        <v>11.5</v>
      </c>
      <c r="P269" s="825">
        <v>0</v>
      </c>
      <c r="Q269" s="827"/>
      <c r="R269" s="822">
        <v>13</v>
      </c>
      <c r="S269" s="827">
        <v>0.8666666666666667</v>
      </c>
      <c r="T269" s="826">
        <v>9.5</v>
      </c>
      <c r="U269" s="828">
        <v>0.82608695652173914</v>
      </c>
    </row>
    <row r="270" spans="1:21" ht="14.45" customHeight="1" x14ac:dyDescent="0.2">
      <c r="A270" s="821">
        <v>22</v>
      </c>
      <c r="B270" s="822" t="s">
        <v>830</v>
      </c>
      <c r="C270" s="822" t="s">
        <v>834</v>
      </c>
      <c r="D270" s="823" t="s">
        <v>1308</v>
      </c>
      <c r="E270" s="824" t="s">
        <v>848</v>
      </c>
      <c r="F270" s="822" t="s">
        <v>831</v>
      </c>
      <c r="G270" s="822" t="s">
        <v>1228</v>
      </c>
      <c r="H270" s="822" t="s">
        <v>329</v>
      </c>
      <c r="I270" s="822" t="s">
        <v>1229</v>
      </c>
      <c r="J270" s="822" t="s">
        <v>1230</v>
      </c>
      <c r="K270" s="822" t="s">
        <v>1231</v>
      </c>
      <c r="L270" s="825">
        <v>56.06</v>
      </c>
      <c r="M270" s="825">
        <v>56.06</v>
      </c>
      <c r="N270" s="822">
        <v>1</v>
      </c>
      <c r="O270" s="826">
        <v>1</v>
      </c>
      <c r="P270" s="825"/>
      <c r="Q270" s="827">
        <v>0</v>
      </c>
      <c r="R270" s="822"/>
      <c r="S270" s="827">
        <v>0</v>
      </c>
      <c r="T270" s="826"/>
      <c r="U270" s="828">
        <v>0</v>
      </c>
    </row>
    <row r="271" spans="1:21" ht="14.45" customHeight="1" x14ac:dyDescent="0.2">
      <c r="A271" s="821">
        <v>22</v>
      </c>
      <c r="B271" s="822" t="s">
        <v>830</v>
      </c>
      <c r="C271" s="822" t="s">
        <v>834</v>
      </c>
      <c r="D271" s="823" t="s">
        <v>1308</v>
      </c>
      <c r="E271" s="824" t="s">
        <v>848</v>
      </c>
      <c r="F271" s="822" t="s">
        <v>831</v>
      </c>
      <c r="G271" s="822" t="s">
        <v>1142</v>
      </c>
      <c r="H271" s="822" t="s">
        <v>329</v>
      </c>
      <c r="I271" s="822" t="s">
        <v>1232</v>
      </c>
      <c r="J271" s="822" t="s">
        <v>1144</v>
      </c>
      <c r="K271" s="822" t="s">
        <v>1233</v>
      </c>
      <c r="L271" s="825">
        <v>16.09</v>
      </c>
      <c r="M271" s="825">
        <v>16.09</v>
      </c>
      <c r="N271" s="822">
        <v>1</v>
      </c>
      <c r="O271" s="826">
        <v>0.5</v>
      </c>
      <c r="P271" s="825"/>
      <c r="Q271" s="827">
        <v>0</v>
      </c>
      <c r="R271" s="822"/>
      <c r="S271" s="827">
        <v>0</v>
      </c>
      <c r="T271" s="826"/>
      <c r="U271" s="828">
        <v>0</v>
      </c>
    </row>
    <row r="272" spans="1:21" ht="14.45" customHeight="1" x14ac:dyDescent="0.2">
      <c r="A272" s="821">
        <v>22</v>
      </c>
      <c r="B272" s="822" t="s">
        <v>830</v>
      </c>
      <c r="C272" s="822" t="s">
        <v>834</v>
      </c>
      <c r="D272" s="823" t="s">
        <v>1308</v>
      </c>
      <c r="E272" s="824" t="s">
        <v>848</v>
      </c>
      <c r="F272" s="822" t="s">
        <v>831</v>
      </c>
      <c r="G272" s="822" t="s">
        <v>1165</v>
      </c>
      <c r="H272" s="822" t="s">
        <v>329</v>
      </c>
      <c r="I272" s="822" t="s">
        <v>1234</v>
      </c>
      <c r="J272" s="822" t="s">
        <v>1167</v>
      </c>
      <c r="K272" s="822" t="s">
        <v>1235</v>
      </c>
      <c r="L272" s="825">
        <v>38.5</v>
      </c>
      <c r="M272" s="825">
        <v>38.5</v>
      </c>
      <c r="N272" s="822">
        <v>1</v>
      </c>
      <c r="O272" s="826">
        <v>0.5</v>
      </c>
      <c r="P272" s="825"/>
      <c r="Q272" s="827">
        <v>0</v>
      </c>
      <c r="R272" s="822"/>
      <c r="S272" s="827">
        <v>0</v>
      </c>
      <c r="T272" s="826"/>
      <c r="U272" s="828">
        <v>0</v>
      </c>
    </row>
    <row r="273" spans="1:21" ht="14.45" customHeight="1" x14ac:dyDescent="0.2">
      <c r="A273" s="821">
        <v>22</v>
      </c>
      <c r="B273" s="822" t="s">
        <v>830</v>
      </c>
      <c r="C273" s="822" t="s">
        <v>834</v>
      </c>
      <c r="D273" s="823" t="s">
        <v>1308</v>
      </c>
      <c r="E273" s="824" t="s">
        <v>848</v>
      </c>
      <c r="F273" s="822" t="s">
        <v>831</v>
      </c>
      <c r="G273" s="822" t="s">
        <v>1165</v>
      </c>
      <c r="H273" s="822" t="s">
        <v>329</v>
      </c>
      <c r="I273" s="822" t="s">
        <v>1166</v>
      </c>
      <c r="J273" s="822" t="s">
        <v>1167</v>
      </c>
      <c r="K273" s="822" t="s">
        <v>1168</v>
      </c>
      <c r="L273" s="825">
        <v>73.989999999999995</v>
      </c>
      <c r="M273" s="825">
        <v>73.989999999999995</v>
      </c>
      <c r="N273" s="822">
        <v>1</v>
      </c>
      <c r="O273" s="826">
        <v>1</v>
      </c>
      <c r="P273" s="825">
        <v>73.989999999999995</v>
      </c>
      <c r="Q273" s="827">
        <v>1</v>
      </c>
      <c r="R273" s="822">
        <v>1</v>
      </c>
      <c r="S273" s="827">
        <v>1</v>
      </c>
      <c r="T273" s="826">
        <v>1</v>
      </c>
      <c r="U273" s="828">
        <v>1</v>
      </c>
    </row>
    <row r="274" spans="1:21" ht="14.45" customHeight="1" x14ac:dyDescent="0.2">
      <c r="A274" s="821">
        <v>22</v>
      </c>
      <c r="B274" s="822" t="s">
        <v>830</v>
      </c>
      <c r="C274" s="822" t="s">
        <v>834</v>
      </c>
      <c r="D274" s="823" t="s">
        <v>1308</v>
      </c>
      <c r="E274" s="824" t="s">
        <v>848</v>
      </c>
      <c r="F274" s="822" t="s">
        <v>831</v>
      </c>
      <c r="G274" s="822" t="s">
        <v>885</v>
      </c>
      <c r="H274" s="822" t="s">
        <v>329</v>
      </c>
      <c r="I274" s="822" t="s">
        <v>1236</v>
      </c>
      <c r="J274" s="822" t="s">
        <v>892</v>
      </c>
      <c r="K274" s="822" t="s">
        <v>1237</v>
      </c>
      <c r="L274" s="825">
        <v>0</v>
      </c>
      <c r="M274" s="825">
        <v>0</v>
      </c>
      <c r="N274" s="822">
        <v>1</v>
      </c>
      <c r="O274" s="826">
        <v>1</v>
      </c>
      <c r="P274" s="825"/>
      <c r="Q274" s="827"/>
      <c r="R274" s="822"/>
      <c r="S274" s="827">
        <v>0</v>
      </c>
      <c r="T274" s="826"/>
      <c r="U274" s="828">
        <v>0</v>
      </c>
    </row>
    <row r="275" spans="1:21" ht="14.45" customHeight="1" x14ac:dyDescent="0.2">
      <c r="A275" s="821">
        <v>22</v>
      </c>
      <c r="B275" s="822" t="s">
        <v>830</v>
      </c>
      <c r="C275" s="822" t="s">
        <v>834</v>
      </c>
      <c r="D275" s="823" t="s">
        <v>1308</v>
      </c>
      <c r="E275" s="824" t="s">
        <v>848</v>
      </c>
      <c r="F275" s="822" t="s">
        <v>831</v>
      </c>
      <c r="G275" s="822" t="s">
        <v>894</v>
      </c>
      <c r="H275" s="822" t="s">
        <v>587</v>
      </c>
      <c r="I275" s="822" t="s">
        <v>900</v>
      </c>
      <c r="J275" s="822" t="s">
        <v>896</v>
      </c>
      <c r="K275" s="822" t="s">
        <v>901</v>
      </c>
      <c r="L275" s="825">
        <v>28.81</v>
      </c>
      <c r="M275" s="825">
        <v>28.81</v>
      </c>
      <c r="N275" s="822">
        <v>1</v>
      </c>
      <c r="O275" s="826">
        <v>1</v>
      </c>
      <c r="P275" s="825">
        <v>28.81</v>
      </c>
      <c r="Q275" s="827">
        <v>1</v>
      </c>
      <c r="R275" s="822">
        <v>1</v>
      </c>
      <c r="S275" s="827">
        <v>1</v>
      </c>
      <c r="T275" s="826">
        <v>1</v>
      </c>
      <c r="U275" s="828">
        <v>1</v>
      </c>
    </row>
    <row r="276" spans="1:21" ht="14.45" customHeight="1" x14ac:dyDescent="0.2">
      <c r="A276" s="821">
        <v>22</v>
      </c>
      <c r="B276" s="822" t="s">
        <v>830</v>
      </c>
      <c r="C276" s="822" t="s">
        <v>834</v>
      </c>
      <c r="D276" s="823" t="s">
        <v>1308</v>
      </c>
      <c r="E276" s="824" t="s">
        <v>848</v>
      </c>
      <c r="F276" s="822" t="s">
        <v>831</v>
      </c>
      <c r="G276" s="822" t="s">
        <v>914</v>
      </c>
      <c r="H276" s="822" t="s">
        <v>587</v>
      </c>
      <c r="I276" s="822" t="s">
        <v>1238</v>
      </c>
      <c r="J276" s="822" t="s">
        <v>916</v>
      </c>
      <c r="K276" s="822" t="s">
        <v>1239</v>
      </c>
      <c r="L276" s="825">
        <v>34.47</v>
      </c>
      <c r="M276" s="825">
        <v>68.94</v>
      </c>
      <c r="N276" s="822">
        <v>2</v>
      </c>
      <c r="O276" s="826">
        <v>1</v>
      </c>
      <c r="P276" s="825"/>
      <c r="Q276" s="827">
        <v>0</v>
      </c>
      <c r="R276" s="822"/>
      <c r="S276" s="827">
        <v>0</v>
      </c>
      <c r="T276" s="826"/>
      <c r="U276" s="828">
        <v>0</v>
      </c>
    </row>
    <row r="277" spans="1:21" ht="14.45" customHeight="1" x14ac:dyDescent="0.2">
      <c r="A277" s="821">
        <v>22</v>
      </c>
      <c r="B277" s="822" t="s">
        <v>830</v>
      </c>
      <c r="C277" s="822" t="s">
        <v>834</v>
      </c>
      <c r="D277" s="823" t="s">
        <v>1308</v>
      </c>
      <c r="E277" s="824" t="s">
        <v>848</v>
      </c>
      <c r="F277" s="822" t="s">
        <v>831</v>
      </c>
      <c r="G277" s="822" t="s">
        <v>922</v>
      </c>
      <c r="H277" s="822" t="s">
        <v>329</v>
      </c>
      <c r="I277" s="822" t="s">
        <v>1240</v>
      </c>
      <c r="J277" s="822" t="s">
        <v>1241</v>
      </c>
      <c r="K277" s="822" t="s">
        <v>814</v>
      </c>
      <c r="L277" s="825">
        <v>0</v>
      </c>
      <c r="M277" s="825">
        <v>0</v>
      </c>
      <c r="N277" s="822">
        <v>1</v>
      </c>
      <c r="O277" s="826">
        <v>1</v>
      </c>
      <c r="P277" s="825"/>
      <c r="Q277" s="827"/>
      <c r="R277" s="822"/>
      <c r="S277" s="827">
        <v>0</v>
      </c>
      <c r="T277" s="826"/>
      <c r="U277" s="828">
        <v>0</v>
      </c>
    </row>
    <row r="278" spans="1:21" ht="14.45" customHeight="1" x14ac:dyDescent="0.2">
      <c r="A278" s="821">
        <v>22</v>
      </c>
      <c r="B278" s="822" t="s">
        <v>830</v>
      </c>
      <c r="C278" s="822" t="s">
        <v>834</v>
      </c>
      <c r="D278" s="823" t="s">
        <v>1308</v>
      </c>
      <c r="E278" s="824" t="s">
        <v>848</v>
      </c>
      <c r="F278" s="822" t="s">
        <v>831</v>
      </c>
      <c r="G278" s="822" t="s">
        <v>1181</v>
      </c>
      <c r="H278" s="822" t="s">
        <v>329</v>
      </c>
      <c r="I278" s="822" t="s">
        <v>1182</v>
      </c>
      <c r="J278" s="822" t="s">
        <v>1183</v>
      </c>
      <c r="K278" s="822" t="s">
        <v>1184</v>
      </c>
      <c r="L278" s="825">
        <v>121.92</v>
      </c>
      <c r="M278" s="825">
        <v>121.92</v>
      </c>
      <c r="N278" s="822">
        <v>1</v>
      </c>
      <c r="O278" s="826">
        <v>1</v>
      </c>
      <c r="P278" s="825">
        <v>121.92</v>
      </c>
      <c r="Q278" s="827">
        <v>1</v>
      </c>
      <c r="R278" s="822">
        <v>1</v>
      </c>
      <c r="S278" s="827">
        <v>1</v>
      </c>
      <c r="T278" s="826">
        <v>1</v>
      </c>
      <c r="U278" s="828">
        <v>1</v>
      </c>
    </row>
    <row r="279" spans="1:21" ht="14.45" customHeight="1" x14ac:dyDescent="0.2">
      <c r="A279" s="821">
        <v>22</v>
      </c>
      <c r="B279" s="822" t="s">
        <v>830</v>
      </c>
      <c r="C279" s="822" t="s">
        <v>834</v>
      </c>
      <c r="D279" s="823" t="s">
        <v>1308</v>
      </c>
      <c r="E279" s="824" t="s">
        <v>844</v>
      </c>
      <c r="F279" s="822" t="s">
        <v>831</v>
      </c>
      <c r="G279" s="822" t="s">
        <v>1242</v>
      </c>
      <c r="H279" s="822" t="s">
        <v>329</v>
      </c>
      <c r="I279" s="822" t="s">
        <v>1243</v>
      </c>
      <c r="J279" s="822" t="s">
        <v>1244</v>
      </c>
      <c r="K279" s="822" t="s">
        <v>1245</v>
      </c>
      <c r="L279" s="825">
        <v>46.03</v>
      </c>
      <c r="M279" s="825">
        <v>46.03</v>
      </c>
      <c r="N279" s="822">
        <v>1</v>
      </c>
      <c r="O279" s="826">
        <v>0.5</v>
      </c>
      <c r="P279" s="825">
        <v>46.03</v>
      </c>
      <c r="Q279" s="827">
        <v>1</v>
      </c>
      <c r="R279" s="822">
        <v>1</v>
      </c>
      <c r="S279" s="827">
        <v>1</v>
      </c>
      <c r="T279" s="826">
        <v>0.5</v>
      </c>
      <c r="U279" s="828">
        <v>1</v>
      </c>
    </row>
    <row r="280" spans="1:21" ht="14.45" customHeight="1" x14ac:dyDescent="0.2">
      <c r="A280" s="821">
        <v>22</v>
      </c>
      <c r="B280" s="822" t="s">
        <v>830</v>
      </c>
      <c r="C280" s="822" t="s">
        <v>834</v>
      </c>
      <c r="D280" s="823" t="s">
        <v>1308</v>
      </c>
      <c r="E280" s="824" t="s">
        <v>844</v>
      </c>
      <c r="F280" s="822" t="s">
        <v>831</v>
      </c>
      <c r="G280" s="822" t="s">
        <v>967</v>
      </c>
      <c r="H280" s="822" t="s">
        <v>329</v>
      </c>
      <c r="I280" s="822" t="s">
        <v>1063</v>
      </c>
      <c r="J280" s="822" t="s">
        <v>969</v>
      </c>
      <c r="K280" s="822" t="s">
        <v>1024</v>
      </c>
      <c r="L280" s="825">
        <v>230.51</v>
      </c>
      <c r="M280" s="825">
        <v>230.51</v>
      </c>
      <c r="N280" s="822">
        <v>1</v>
      </c>
      <c r="O280" s="826">
        <v>1</v>
      </c>
      <c r="P280" s="825"/>
      <c r="Q280" s="827">
        <v>0</v>
      </c>
      <c r="R280" s="822"/>
      <c r="S280" s="827">
        <v>0</v>
      </c>
      <c r="T280" s="826"/>
      <c r="U280" s="828">
        <v>0</v>
      </c>
    </row>
    <row r="281" spans="1:21" ht="14.45" customHeight="1" x14ac:dyDescent="0.2">
      <c r="A281" s="821">
        <v>22</v>
      </c>
      <c r="B281" s="822" t="s">
        <v>830</v>
      </c>
      <c r="C281" s="822" t="s">
        <v>834</v>
      </c>
      <c r="D281" s="823" t="s">
        <v>1308</v>
      </c>
      <c r="E281" s="824" t="s">
        <v>844</v>
      </c>
      <c r="F281" s="822" t="s">
        <v>831</v>
      </c>
      <c r="G281" s="822" t="s">
        <v>1246</v>
      </c>
      <c r="H281" s="822" t="s">
        <v>329</v>
      </c>
      <c r="I281" s="822" t="s">
        <v>1247</v>
      </c>
      <c r="J281" s="822" t="s">
        <v>1248</v>
      </c>
      <c r="K281" s="822" t="s">
        <v>1249</v>
      </c>
      <c r="L281" s="825">
        <v>0</v>
      </c>
      <c r="M281" s="825">
        <v>0</v>
      </c>
      <c r="N281" s="822">
        <v>2</v>
      </c>
      <c r="O281" s="826">
        <v>0.5</v>
      </c>
      <c r="P281" s="825"/>
      <c r="Q281" s="827"/>
      <c r="R281" s="822"/>
      <c r="S281" s="827">
        <v>0</v>
      </c>
      <c r="T281" s="826"/>
      <c r="U281" s="828">
        <v>0</v>
      </c>
    </row>
    <row r="282" spans="1:21" ht="14.45" customHeight="1" x14ac:dyDescent="0.2">
      <c r="A282" s="821">
        <v>22</v>
      </c>
      <c r="B282" s="822" t="s">
        <v>830</v>
      </c>
      <c r="C282" s="822" t="s">
        <v>834</v>
      </c>
      <c r="D282" s="823" t="s">
        <v>1308</v>
      </c>
      <c r="E282" s="824" t="s">
        <v>844</v>
      </c>
      <c r="F282" s="822" t="s">
        <v>831</v>
      </c>
      <c r="G282" s="822" t="s">
        <v>975</v>
      </c>
      <c r="H282" s="822" t="s">
        <v>329</v>
      </c>
      <c r="I282" s="822" t="s">
        <v>1250</v>
      </c>
      <c r="J282" s="822" t="s">
        <v>977</v>
      </c>
      <c r="K282" s="822" t="s">
        <v>1251</v>
      </c>
      <c r="L282" s="825">
        <v>477.5</v>
      </c>
      <c r="M282" s="825">
        <v>477.5</v>
      </c>
      <c r="N282" s="822">
        <v>1</v>
      </c>
      <c r="O282" s="826">
        <v>0.5</v>
      </c>
      <c r="P282" s="825">
        <v>477.5</v>
      </c>
      <c r="Q282" s="827">
        <v>1</v>
      </c>
      <c r="R282" s="822">
        <v>1</v>
      </c>
      <c r="S282" s="827">
        <v>1</v>
      </c>
      <c r="T282" s="826">
        <v>0.5</v>
      </c>
      <c r="U282" s="828">
        <v>1</v>
      </c>
    </row>
    <row r="283" spans="1:21" ht="14.45" customHeight="1" x14ac:dyDescent="0.2">
      <c r="A283" s="821">
        <v>22</v>
      </c>
      <c r="B283" s="822" t="s">
        <v>830</v>
      </c>
      <c r="C283" s="822" t="s">
        <v>834</v>
      </c>
      <c r="D283" s="823" t="s">
        <v>1308</v>
      </c>
      <c r="E283" s="824" t="s">
        <v>844</v>
      </c>
      <c r="F283" s="822" t="s">
        <v>831</v>
      </c>
      <c r="G283" s="822" t="s">
        <v>1252</v>
      </c>
      <c r="H283" s="822" t="s">
        <v>329</v>
      </c>
      <c r="I283" s="822" t="s">
        <v>1253</v>
      </c>
      <c r="J283" s="822" t="s">
        <v>1254</v>
      </c>
      <c r="K283" s="822" t="s">
        <v>1255</v>
      </c>
      <c r="L283" s="825">
        <v>0</v>
      </c>
      <c r="M283" s="825">
        <v>0</v>
      </c>
      <c r="N283" s="822">
        <v>1</v>
      </c>
      <c r="O283" s="826">
        <v>1</v>
      </c>
      <c r="P283" s="825">
        <v>0</v>
      </c>
      <c r="Q283" s="827"/>
      <c r="R283" s="822">
        <v>1</v>
      </c>
      <c r="S283" s="827">
        <v>1</v>
      </c>
      <c r="T283" s="826">
        <v>1</v>
      </c>
      <c r="U283" s="828">
        <v>1</v>
      </c>
    </row>
    <row r="284" spans="1:21" ht="14.45" customHeight="1" x14ac:dyDescent="0.2">
      <c r="A284" s="821">
        <v>22</v>
      </c>
      <c r="B284" s="822" t="s">
        <v>830</v>
      </c>
      <c r="C284" s="822" t="s">
        <v>834</v>
      </c>
      <c r="D284" s="823" t="s">
        <v>1308</v>
      </c>
      <c r="E284" s="824" t="s">
        <v>844</v>
      </c>
      <c r="F284" s="822" t="s">
        <v>831</v>
      </c>
      <c r="G284" s="822" t="s">
        <v>1256</v>
      </c>
      <c r="H284" s="822" t="s">
        <v>329</v>
      </c>
      <c r="I284" s="822" t="s">
        <v>1257</v>
      </c>
      <c r="J284" s="822" t="s">
        <v>1258</v>
      </c>
      <c r="K284" s="822" t="s">
        <v>1259</v>
      </c>
      <c r="L284" s="825">
        <v>422.19</v>
      </c>
      <c r="M284" s="825">
        <v>422.19</v>
      </c>
      <c r="N284" s="822">
        <v>1</v>
      </c>
      <c r="O284" s="826">
        <v>0.5</v>
      </c>
      <c r="P284" s="825">
        <v>422.19</v>
      </c>
      <c r="Q284" s="827">
        <v>1</v>
      </c>
      <c r="R284" s="822">
        <v>1</v>
      </c>
      <c r="S284" s="827">
        <v>1</v>
      </c>
      <c r="T284" s="826">
        <v>0.5</v>
      </c>
      <c r="U284" s="828">
        <v>1</v>
      </c>
    </row>
    <row r="285" spans="1:21" ht="14.45" customHeight="1" x14ac:dyDescent="0.2">
      <c r="A285" s="821">
        <v>22</v>
      </c>
      <c r="B285" s="822" t="s">
        <v>830</v>
      </c>
      <c r="C285" s="822" t="s">
        <v>834</v>
      </c>
      <c r="D285" s="823" t="s">
        <v>1308</v>
      </c>
      <c r="E285" s="824" t="s">
        <v>844</v>
      </c>
      <c r="F285" s="822" t="s">
        <v>831</v>
      </c>
      <c r="G285" s="822" t="s">
        <v>1260</v>
      </c>
      <c r="H285" s="822" t="s">
        <v>329</v>
      </c>
      <c r="I285" s="822" t="s">
        <v>1261</v>
      </c>
      <c r="J285" s="822" t="s">
        <v>1262</v>
      </c>
      <c r="K285" s="822" t="s">
        <v>1263</v>
      </c>
      <c r="L285" s="825">
        <v>75.05</v>
      </c>
      <c r="M285" s="825">
        <v>75.05</v>
      </c>
      <c r="N285" s="822">
        <v>1</v>
      </c>
      <c r="O285" s="826">
        <v>0.5</v>
      </c>
      <c r="P285" s="825">
        <v>75.05</v>
      </c>
      <c r="Q285" s="827">
        <v>1</v>
      </c>
      <c r="R285" s="822">
        <v>1</v>
      </c>
      <c r="S285" s="827">
        <v>1</v>
      </c>
      <c r="T285" s="826">
        <v>0.5</v>
      </c>
      <c r="U285" s="828">
        <v>1</v>
      </c>
    </row>
    <row r="286" spans="1:21" ht="14.45" customHeight="1" x14ac:dyDescent="0.2">
      <c r="A286" s="821">
        <v>22</v>
      </c>
      <c r="B286" s="822" t="s">
        <v>830</v>
      </c>
      <c r="C286" s="822" t="s">
        <v>834</v>
      </c>
      <c r="D286" s="823" t="s">
        <v>1308</v>
      </c>
      <c r="E286" s="824" t="s">
        <v>844</v>
      </c>
      <c r="F286" s="822" t="s">
        <v>831</v>
      </c>
      <c r="G286" s="822" t="s">
        <v>1264</v>
      </c>
      <c r="H286" s="822" t="s">
        <v>329</v>
      </c>
      <c r="I286" s="822" t="s">
        <v>1265</v>
      </c>
      <c r="J286" s="822" t="s">
        <v>1266</v>
      </c>
      <c r="K286" s="822" t="s">
        <v>1267</v>
      </c>
      <c r="L286" s="825">
        <v>0</v>
      </c>
      <c r="M286" s="825">
        <v>0</v>
      </c>
      <c r="N286" s="822">
        <v>1</v>
      </c>
      <c r="O286" s="826">
        <v>0.5</v>
      </c>
      <c r="P286" s="825"/>
      <c r="Q286" s="827"/>
      <c r="R286" s="822"/>
      <c r="S286" s="827">
        <v>0</v>
      </c>
      <c r="T286" s="826"/>
      <c r="U286" s="828">
        <v>0</v>
      </c>
    </row>
    <row r="287" spans="1:21" ht="14.45" customHeight="1" x14ac:dyDescent="0.2">
      <c r="A287" s="821">
        <v>22</v>
      </c>
      <c r="B287" s="822" t="s">
        <v>830</v>
      </c>
      <c r="C287" s="822" t="s">
        <v>834</v>
      </c>
      <c r="D287" s="823" t="s">
        <v>1308</v>
      </c>
      <c r="E287" s="824" t="s">
        <v>844</v>
      </c>
      <c r="F287" s="822" t="s">
        <v>831</v>
      </c>
      <c r="G287" s="822" t="s">
        <v>885</v>
      </c>
      <c r="H287" s="822" t="s">
        <v>329</v>
      </c>
      <c r="I287" s="822" t="s">
        <v>886</v>
      </c>
      <c r="J287" s="822" t="s">
        <v>598</v>
      </c>
      <c r="K287" s="822" t="s">
        <v>887</v>
      </c>
      <c r="L287" s="825">
        <v>27.37</v>
      </c>
      <c r="M287" s="825">
        <v>27.37</v>
      </c>
      <c r="N287" s="822">
        <v>1</v>
      </c>
      <c r="O287" s="826">
        <v>0.5</v>
      </c>
      <c r="P287" s="825">
        <v>27.37</v>
      </c>
      <c r="Q287" s="827">
        <v>1</v>
      </c>
      <c r="R287" s="822">
        <v>1</v>
      </c>
      <c r="S287" s="827">
        <v>1</v>
      </c>
      <c r="T287" s="826">
        <v>0.5</v>
      </c>
      <c r="U287" s="828">
        <v>1</v>
      </c>
    </row>
    <row r="288" spans="1:21" ht="14.45" customHeight="1" x14ac:dyDescent="0.2">
      <c r="A288" s="821">
        <v>22</v>
      </c>
      <c r="B288" s="822" t="s">
        <v>830</v>
      </c>
      <c r="C288" s="822" t="s">
        <v>834</v>
      </c>
      <c r="D288" s="823" t="s">
        <v>1308</v>
      </c>
      <c r="E288" s="824" t="s">
        <v>844</v>
      </c>
      <c r="F288" s="822" t="s">
        <v>831</v>
      </c>
      <c r="G288" s="822" t="s">
        <v>885</v>
      </c>
      <c r="H288" s="822" t="s">
        <v>329</v>
      </c>
      <c r="I288" s="822" t="s">
        <v>888</v>
      </c>
      <c r="J288" s="822" t="s">
        <v>598</v>
      </c>
      <c r="K288" s="822" t="s">
        <v>889</v>
      </c>
      <c r="L288" s="825">
        <v>87.98</v>
      </c>
      <c r="M288" s="825">
        <v>87.98</v>
      </c>
      <c r="N288" s="822">
        <v>1</v>
      </c>
      <c r="O288" s="826">
        <v>1</v>
      </c>
      <c r="P288" s="825">
        <v>87.98</v>
      </c>
      <c r="Q288" s="827">
        <v>1</v>
      </c>
      <c r="R288" s="822">
        <v>1</v>
      </c>
      <c r="S288" s="827">
        <v>1</v>
      </c>
      <c r="T288" s="826">
        <v>1</v>
      </c>
      <c r="U288" s="828">
        <v>1</v>
      </c>
    </row>
    <row r="289" spans="1:21" ht="14.45" customHeight="1" x14ac:dyDescent="0.2">
      <c r="A289" s="821">
        <v>22</v>
      </c>
      <c r="B289" s="822" t="s">
        <v>830</v>
      </c>
      <c r="C289" s="822" t="s">
        <v>834</v>
      </c>
      <c r="D289" s="823" t="s">
        <v>1308</v>
      </c>
      <c r="E289" s="824" t="s">
        <v>844</v>
      </c>
      <c r="F289" s="822" t="s">
        <v>831</v>
      </c>
      <c r="G289" s="822" t="s">
        <v>1111</v>
      </c>
      <c r="H289" s="822" t="s">
        <v>329</v>
      </c>
      <c r="I289" s="822" t="s">
        <v>1112</v>
      </c>
      <c r="J289" s="822" t="s">
        <v>573</v>
      </c>
      <c r="K289" s="822" t="s">
        <v>1113</v>
      </c>
      <c r="L289" s="825">
        <v>127.91</v>
      </c>
      <c r="M289" s="825">
        <v>127.91</v>
      </c>
      <c r="N289" s="822">
        <v>1</v>
      </c>
      <c r="O289" s="826">
        <v>0.5</v>
      </c>
      <c r="P289" s="825">
        <v>127.91</v>
      </c>
      <c r="Q289" s="827">
        <v>1</v>
      </c>
      <c r="R289" s="822">
        <v>1</v>
      </c>
      <c r="S289" s="827">
        <v>1</v>
      </c>
      <c r="T289" s="826">
        <v>0.5</v>
      </c>
      <c r="U289" s="828">
        <v>1</v>
      </c>
    </row>
    <row r="290" spans="1:21" ht="14.45" customHeight="1" x14ac:dyDescent="0.2">
      <c r="A290" s="821">
        <v>22</v>
      </c>
      <c r="B290" s="822" t="s">
        <v>830</v>
      </c>
      <c r="C290" s="822" t="s">
        <v>834</v>
      </c>
      <c r="D290" s="823" t="s">
        <v>1308</v>
      </c>
      <c r="E290" s="824" t="s">
        <v>844</v>
      </c>
      <c r="F290" s="822" t="s">
        <v>831</v>
      </c>
      <c r="G290" s="822" t="s">
        <v>910</v>
      </c>
      <c r="H290" s="822" t="s">
        <v>329</v>
      </c>
      <c r="I290" s="822" t="s">
        <v>911</v>
      </c>
      <c r="J290" s="822" t="s">
        <v>912</v>
      </c>
      <c r="K290" s="822" t="s">
        <v>913</v>
      </c>
      <c r="L290" s="825">
        <v>87.67</v>
      </c>
      <c r="M290" s="825">
        <v>175.34</v>
      </c>
      <c r="N290" s="822">
        <v>2</v>
      </c>
      <c r="O290" s="826">
        <v>0.5</v>
      </c>
      <c r="P290" s="825">
        <v>175.34</v>
      </c>
      <c r="Q290" s="827">
        <v>1</v>
      </c>
      <c r="R290" s="822">
        <v>2</v>
      </c>
      <c r="S290" s="827">
        <v>1</v>
      </c>
      <c r="T290" s="826">
        <v>0.5</v>
      </c>
      <c r="U290" s="828">
        <v>1</v>
      </c>
    </row>
    <row r="291" spans="1:21" ht="14.45" customHeight="1" x14ac:dyDescent="0.2">
      <c r="A291" s="821">
        <v>22</v>
      </c>
      <c r="B291" s="822" t="s">
        <v>830</v>
      </c>
      <c r="C291" s="822" t="s">
        <v>834</v>
      </c>
      <c r="D291" s="823" t="s">
        <v>1308</v>
      </c>
      <c r="E291" s="824" t="s">
        <v>844</v>
      </c>
      <c r="F291" s="822" t="s">
        <v>831</v>
      </c>
      <c r="G291" s="822" t="s">
        <v>1114</v>
      </c>
      <c r="H291" s="822" t="s">
        <v>329</v>
      </c>
      <c r="I291" s="822" t="s">
        <v>1115</v>
      </c>
      <c r="J291" s="822" t="s">
        <v>1116</v>
      </c>
      <c r="K291" s="822" t="s">
        <v>816</v>
      </c>
      <c r="L291" s="825">
        <v>192.28</v>
      </c>
      <c r="M291" s="825">
        <v>769.12</v>
      </c>
      <c r="N291" s="822">
        <v>4</v>
      </c>
      <c r="O291" s="826">
        <v>3</v>
      </c>
      <c r="P291" s="825">
        <v>576.84</v>
      </c>
      <c r="Q291" s="827">
        <v>0.75</v>
      </c>
      <c r="R291" s="822">
        <v>3</v>
      </c>
      <c r="S291" s="827">
        <v>0.75</v>
      </c>
      <c r="T291" s="826">
        <v>2</v>
      </c>
      <c r="U291" s="828">
        <v>0.66666666666666663</v>
      </c>
    </row>
    <row r="292" spans="1:21" ht="14.45" customHeight="1" x14ac:dyDescent="0.2">
      <c r="A292" s="821">
        <v>22</v>
      </c>
      <c r="B292" s="822" t="s">
        <v>830</v>
      </c>
      <c r="C292" s="822" t="s">
        <v>834</v>
      </c>
      <c r="D292" s="823" t="s">
        <v>1308</v>
      </c>
      <c r="E292" s="824" t="s">
        <v>844</v>
      </c>
      <c r="F292" s="822" t="s">
        <v>831</v>
      </c>
      <c r="G292" s="822" t="s">
        <v>1268</v>
      </c>
      <c r="H292" s="822" t="s">
        <v>329</v>
      </c>
      <c r="I292" s="822" t="s">
        <v>1269</v>
      </c>
      <c r="J292" s="822" t="s">
        <v>1270</v>
      </c>
      <c r="K292" s="822" t="s">
        <v>1271</v>
      </c>
      <c r="L292" s="825">
        <v>0</v>
      </c>
      <c r="M292" s="825">
        <v>0</v>
      </c>
      <c r="N292" s="822">
        <v>1</v>
      </c>
      <c r="O292" s="826">
        <v>1</v>
      </c>
      <c r="P292" s="825">
        <v>0</v>
      </c>
      <c r="Q292" s="827"/>
      <c r="R292" s="822">
        <v>1</v>
      </c>
      <c r="S292" s="827">
        <v>1</v>
      </c>
      <c r="T292" s="826">
        <v>1</v>
      </c>
      <c r="U292" s="828">
        <v>1</v>
      </c>
    </row>
    <row r="293" spans="1:21" ht="14.45" customHeight="1" x14ac:dyDescent="0.2">
      <c r="A293" s="821">
        <v>22</v>
      </c>
      <c r="B293" s="822" t="s">
        <v>830</v>
      </c>
      <c r="C293" s="822" t="s">
        <v>834</v>
      </c>
      <c r="D293" s="823" t="s">
        <v>1308</v>
      </c>
      <c r="E293" s="824" t="s">
        <v>844</v>
      </c>
      <c r="F293" s="822" t="s">
        <v>831</v>
      </c>
      <c r="G293" s="822" t="s">
        <v>927</v>
      </c>
      <c r="H293" s="822" t="s">
        <v>329</v>
      </c>
      <c r="I293" s="822" t="s">
        <v>932</v>
      </c>
      <c r="J293" s="822" t="s">
        <v>588</v>
      </c>
      <c r="K293" s="822" t="s">
        <v>933</v>
      </c>
      <c r="L293" s="825">
        <v>115.33</v>
      </c>
      <c r="M293" s="825">
        <v>115.33</v>
      </c>
      <c r="N293" s="822">
        <v>1</v>
      </c>
      <c r="O293" s="826">
        <v>1</v>
      </c>
      <c r="P293" s="825">
        <v>115.33</v>
      </c>
      <c r="Q293" s="827">
        <v>1</v>
      </c>
      <c r="R293" s="822">
        <v>1</v>
      </c>
      <c r="S293" s="827">
        <v>1</v>
      </c>
      <c r="T293" s="826">
        <v>1</v>
      </c>
      <c r="U293" s="828">
        <v>1</v>
      </c>
    </row>
    <row r="294" spans="1:21" ht="14.45" customHeight="1" x14ac:dyDescent="0.2">
      <c r="A294" s="821">
        <v>22</v>
      </c>
      <c r="B294" s="822" t="s">
        <v>830</v>
      </c>
      <c r="C294" s="822" t="s">
        <v>834</v>
      </c>
      <c r="D294" s="823" t="s">
        <v>1308</v>
      </c>
      <c r="E294" s="824" t="s">
        <v>844</v>
      </c>
      <c r="F294" s="822" t="s">
        <v>831</v>
      </c>
      <c r="G294" s="822" t="s">
        <v>927</v>
      </c>
      <c r="H294" s="822" t="s">
        <v>587</v>
      </c>
      <c r="I294" s="822" t="s">
        <v>801</v>
      </c>
      <c r="J294" s="822" t="s">
        <v>802</v>
      </c>
      <c r="K294" s="822" t="s">
        <v>803</v>
      </c>
      <c r="L294" s="825">
        <v>105.23</v>
      </c>
      <c r="M294" s="825">
        <v>1262.76</v>
      </c>
      <c r="N294" s="822">
        <v>12</v>
      </c>
      <c r="O294" s="826">
        <v>12</v>
      </c>
      <c r="P294" s="825">
        <v>315.69</v>
      </c>
      <c r="Q294" s="827">
        <v>0.25</v>
      </c>
      <c r="R294" s="822">
        <v>3</v>
      </c>
      <c r="S294" s="827">
        <v>0.25</v>
      </c>
      <c r="T294" s="826">
        <v>3</v>
      </c>
      <c r="U294" s="828">
        <v>0.25</v>
      </c>
    </row>
    <row r="295" spans="1:21" ht="14.45" customHeight="1" x14ac:dyDescent="0.2">
      <c r="A295" s="821">
        <v>22</v>
      </c>
      <c r="B295" s="822" t="s">
        <v>830</v>
      </c>
      <c r="C295" s="822" t="s">
        <v>834</v>
      </c>
      <c r="D295" s="823" t="s">
        <v>1308</v>
      </c>
      <c r="E295" s="824" t="s">
        <v>844</v>
      </c>
      <c r="F295" s="822" t="s">
        <v>831</v>
      </c>
      <c r="G295" s="822" t="s">
        <v>927</v>
      </c>
      <c r="H295" s="822" t="s">
        <v>587</v>
      </c>
      <c r="I295" s="822" t="s">
        <v>934</v>
      </c>
      <c r="J295" s="822" t="s">
        <v>802</v>
      </c>
      <c r="K295" s="822" t="s">
        <v>935</v>
      </c>
      <c r="L295" s="825">
        <v>126.27</v>
      </c>
      <c r="M295" s="825">
        <v>2525.4</v>
      </c>
      <c r="N295" s="822">
        <v>20</v>
      </c>
      <c r="O295" s="826">
        <v>19.5</v>
      </c>
      <c r="P295" s="825">
        <v>1262.7</v>
      </c>
      <c r="Q295" s="827">
        <v>0.5</v>
      </c>
      <c r="R295" s="822">
        <v>10</v>
      </c>
      <c r="S295" s="827">
        <v>0.5</v>
      </c>
      <c r="T295" s="826">
        <v>9.5</v>
      </c>
      <c r="U295" s="828">
        <v>0.48717948717948717</v>
      </c>
    </row>
    <row r="296" spans="1:21" ht="14.45" customHeight="1" x14ac:dyDescent="0.2">
      <c r="A296" s="821">
        <v>22</v>
      </c>
      <c r="B296" s="822" t="s">
        <v>830</v>
      </c>
      <c r="C296" s="822" t="s">
        <v>834</v>
      </c>
      <c r="D296" s="823" t="s">
        <v>1308</v>
      </c>
      <c r="E296" s="824" t="s">
        <v>844</v>
      </c>
      <c r="F296" s="822" t="s">
        <v>831</v>
      </c>
      <c r="G296" s="822" t="s">
        <v>927</v>
      </c>
      <c r="H296" s="822" t="s">
        <v>587</v>
      </c>
      <c r="I296" s="822" t="s">
        <v>936</v>
      </c>
      <c r="J296" s="822" t="s">
        <v>802</v>
      </c>
      <c r="K296" s="822" t="s">
        <v>937</v>
      </c>
      <c r="L296" s="825">
        <v>63.14</v>
      </c>
      <c r="M296" s="825">
        <v>63.14</v>
      </c>
      <c r="N296" s="822">
        <v>1</v>
      </c>
      <c r="O296" s="826">
        <v>0.5</v>
      </c>
      <c r="P296" s="825">
        <v>63.14</v>
      </c>
      <c r="Q296" s="827">
        <v>1</v>
      </c>
      <c r="R296" s="822">
        <v>1</v>
      </c>
      <c r="S296" s="827">
        <v>1</v>
      </c>
      <c r="T296" s="826">
        <v>0.5</v>
      </c>
      <c r="U296" s="828">
        <v>1</v>
      </c>
    </row>
    <row r="297" spans="1:21" ht="14.45" customHeight="1" x14ac:dyDescent="0.2">
      <c r="A297" s="821">
        <v>22</v>
      </c>
      <c r="B297" s="822" t="s">
        <v>830</v>
      </c>
      <c r="C297" s="822" t="s">
        <v>834</v>
      </c>
      <c r="D297" s="823" t="s">
        <v>1308</v>
      </c>
      <c r="E297" s="824" t="s">
        <v>844</v>
      </c>
      <c r="F297" s="822" t="s">
        <v>831</v>
      </c>
      <c r="G297" s="822" t="s">
        <v>927</v>
      </c>
      <c r="H297" s="822" t="s">
        <v>587</v>
      </c>
      <c r="I297" s="822" t="s">
        <v>806</v>
      </c>
      <c r="J297" s="822" t="s">
        <v>802</v>
      </c>
      <c r="K297" s="822" t="s">
        <v>807</v>
      </c>
      <c r="L297" s="825">
        <v>84.18</v>
      </c>
      <c r="M297" s="825">
        <v>1010.1600000000001</v>
      </c>
      <c r="N297" s="822">
        <v>12</v>
      </c>
      <c r="O297" s="826">
        <v>11</v>
      </c>
      <c r="P297" s="825">
        <v>589.26</v>
      </c>
      <c r="Q297" s="827">
        <v>0.58333333333333326</v>
      </c>
      <c r="R297" s="822">
        <v>7</v>
      </c>
      <c r="S297" s="827">
        <v>0.58333333333333337</v>
      </c>
      <c r="T297" s="826">
        <v>6</v>
      </c>
      <c r="U297" s="828">
        <v>0.54545454545454541</v>
      </c>
    </row>
    <row r="298" spans="1:21" ht="14.45" customHeight="1" x14ac:dyDescent="0.2">
      <c r="A298" s="821">
        <v>22</v>
      </c>
      <c r="B298" s="822" t="s">
        <v>830</v>
      </c>
      <c r="C298" s="822" t="s">
        <v>834</v>
      </c>
      <c r="D298" s="823" t="s">
        <v>1308</v>
      </c>
      <c r="E298" s="824" t="s">
        <v>844</v>
      </c>
      <c r="F298" s="822" t="s">
        <v>831</v>
      </c>
      <c r="G298" s="822" t="s">
        <v>927</v>
      </c>
      <c r="H298" s="822" t="s">
        <v>329</v>
      </c>
      <c r="I298" s="822" t="s">
        <v>943</v>
      </c>
      <c r="J298" s="822" t="s">
        <v>588</v>
      </c>
      <c r="K298" s="822" t="s">
        <v>944</v>
      </c>
      <c r="L298" s="825">
        <v>126.27</v>
      </c>
      <c r="M298" s="825">
        <v>378.81</v>
      </c>
      <c r="N298" s="822">
        <v>3</v>
      </c>
      <c r="O298" s="826">
        <v>1</v>
      </c>
      <c r="P298" s="825">
        <v>378.81</v>
      </c>
      <c r="Q298" s="827">
        <v>1</v>
      </c>
      <c r="R298" s="822">
        <v>3</v>
      </c>
      <c r="S298" s="827">
        <v>1</v>
      </c>
      <c r="T298" s="826">
        <v>1</v>
      </c>
      <c r="U298" s="828">
        <v>1</v>
      </c>
    </row>
    <row r="299" spans="1:21" ht="14.45" customHeight="1" x14ac:dyDescent="0.2">
      <c r="A299" s="821">
        <v>22</v>
      </c>
      <c r="B299" s="822" t="s">
        <v>830</v>
      </c>
      <c r="C299" s="822" t="s">
        <v>834</v>
      </c>
      <c r="D299" s="823" t="s">
        <v>1308</v>
      </c>
      <c r="E299" s="824" t="s">
        <v>844</v>
      </c>
      <c r="F299" s="822" t="s">
        <v>831</v>
      </c>
      <c r="G299" s="822" t="s">
        <v>927</v>
      </c>
      <c r="H299" s="822" t="s">
        <v>329</v>
      </c>
      <c r="I299" s="822" t="s">
        <v>945</v>
      </c>
      <c r="J299" s="822" t="s">
        <v>588</v>
      </c>
      <c r="K299" s="822" t="s">
        <v>589</v>
      </c>
      <c r="L299" s="825">
        <v>84.18</v>
      </c>
      <c r="M299" s="825">
        <v>84.18</v>
      </c>
      <c r="N299" s="822">
        <v>1</v>
      </c>
      <c r="O299" s="826">
        <v>1</v>
      </c>
      <c r="P299" s="825"/>
      <c r="Q299" s="827">
        <v>0</v>
      </c>
      <c r="R299" s="822"/>
      <c r="S299" s="827">
        <v>0</v>
      </c>
      <c r="T299" s="826"/>
      <c r="U299" s="828">
        <v>0</v>
      </c>
    </row>
    <row r="300" spans="1:21" ht="14.45" customHeight="1" x14ac:dyDescent="0.2">
      <c r="A300" s="821">
        <v>22</v>
      </c>
      <c r="B300" s="822" t="s">
        <v>830</v>
      </c>
      <c r="C300" s="822" t="s">
        <v>834</v>
      </c>
      <c r="D300" s="823" t="s">
        <v>1308</v>
      </c>
      <c r="E300" s="824" t="s">
        <v>844</v>
      </c>
      <c r="F300" s="822" t="s">
        <v>831</v>
      </c>
      <c r="G300" s="822" t="s">
        <v>927</v>
      </c>
      <c r="H300" s="822" t="s">
        <v>587</v>
      </c>
      <c r="I300" s="822" t="s">
        <v>808</v>
      </c>
      <c r="J300" s="822" t="s">
        <v>588</v>
      </c>
      <c r="K300" s="822" t="s">
        <v>589</v>
      </c>
      <c r="L300" s="825">
        <v>84.18</v>
      </c>
      <c r="M300" s="825">
        <v>589.26</v>
      </c>
      <c r="N300" s="822">
        <v>7</v>
      </c>
      <c r="O300" s="826">
        <v>6.5</v>
      </c>
      <c r="P300" s="825">
        <v>168.36</v>
      </c>
      <c r="Q300" s="827">
        <v>0.28571428571428575</v>
      </c>
      <c r="R300" s="822">
        <v>2</v>
      </c>
      <c r="S300" s="827">
        <v>0.2857142857142857</v>
      </c>
      <c r="T300" s="826">
        <v>2</v>
      </c>
      <c r="U300" s="828">
        <v>0.30769230769230771</v>
      </c>
    </row>
    <row r="301" spans="1:21" ht="14.45" customHeight="1" x14ac:dyDescent="0.2">
      <c r="A301" s="821">
        <v>22</v>
      </c>
      <c r="B301" s="822" t="s">
        <v>830</v>
      </c>
      <c r="C301" s="822" t="s">
        <v>834</v>
      </c>
      <c r="D301" s="823" t="s">
        <v>1308</v>
      </c>
      <c r="E301" s="824" t="s">
        <v>844</v>
      </c>
      <c r="F301" s="822" t="s">
        <v>831</v>
      </c>
      <c r="G301" s="822" t="s">
        <v>927</v>
      </c>
      <c r="H301" s="822" t="s">
        <v>587</v>
      </c>
      <c r="I301" s="822" t="s">
        <v>946</v>
      </c>
      <c r="J301" s="822" t="s">
        <v>588</v>
      </c>
      <c r="K301" s="822" t="s">
        <v>941</v>
      </c>
      <c r="L301" s="825">
        <v>105.23</v>
      </c>
      <c r="M301" s="825">
        <v>420.92</v>
      </c>
      <c r="N301" s="822">
        <v>4</v>
      </c>
      <c r="O301" s="826">
        <v>4</v>
      </c>
      <c r="P301" s="825">
        <v>105.23</v>
      </c>
      <c r="Q301" s="827">
        <v>0.25</v>
      </c>
      <c r="R301" s="822">
        <v>1</v>
      </c>
      <c r="S301" s="827">
        <v>0.25</v>
      </c>
      <c r="T301" s="826">
        <v>1</v>
      </c>
      <c r="U301" s="828">
        <v>0.25</v>
      </c>
    </row>
    <row r="302" spans="1:21" ht="14.45" customHeight="1" x14ac:dyDescent="0.2">
      <c r="A302" s="821">
        <v>22</v>
      </c>
      <c r="B302" s="822" t="s">
        <v>830</v>
      </c>
      <c r="C302" s="822" t="s">
        <v>834</v>
      </c>
      <c r="D302" s="823" t="s">
        <v>1308</v>
      </c>
      <c r="E302" s="824" t="s">
        <v>844</v>
      </c>
      <c r="F302" s="822" t="s">
        <v>831</v>
      </c>
      <c r="G302" s="822" t="s">
        <v>927</v>
      </c>
      <c r="H302" s="822" t="s">
        <v>587</v>
      </c>
      <c r="I302" s="822" t="s">
        <v>1125</v>
      </c>
      <c r="J302" s="822" t="s">
        <v>588</v>
      </c>
      <c r="K302" s="822" t="s">
        <v>939</v>
      </c>
      <c r="L302" s="825">
        <v>63.14</v>
      </c>
      <c r="M302" s="825">
        <v>63.14</v>
      </c>
      <c r="N302" s="822">
        <v>1</v>
      </c>
      <c r="O302" s="826">
        <v>1</v>
      </c>
      <c r="P302" s="825"/>
      <c r="Q302" s="827">
        <v>0</v>
      </c>
      <c r="R302" s="822"/>
      <c r="S302" s="827">
        <v>0</v>
      </c>
      <c r="T302" s="826"/>
      <c r="U302" s="828">
        <v>0</v>
      </c>
    </row>
    <row r="303" spans="1:21" ht="14.45" customHeight="1" x14ac:dyDescent="0.2">
      <c r="A303" s="821">
        <v>22</v>
      </c>
      <c r="B303" s="822" t="s">
        <v>830</v>
      </c>
      <c r="C303" s="822" t="s">
        <v>834</v>
      </c>
      <c r="D303" s="823" t="s">
        <v>1308</v>
      </c>
      <c r="E303" s="824" t="s">
        <v>844</v>
      </c>
      <c r="F303" s="822" t="s">
        <v>831</v>
      </c>
      <c r="G303" s="822" t="s">
        <v>927</v>
      </c>
      <c r="H303" s="822" t="s">
        <v>587</v>
      </c>
      <c r="I303" s="822" t="s">
        <v>810</v>
      </c>
      <c r="J303" s="822" t="s">
        <v>588</v>
      </c>
      <c r="K303" s="822" t="s">
        <v>811</v>
      </c>
      <c r="L303" s="825">
        <v>49.08</v>
      </c>
      <c r="M303" s="825">
        <v>49.08</v>
      </c>
      <c r="N303" s="822">
        <v>1</v>
      </c>
      <c r="O303" s="826">
        <v>0.5</v>
      </c>
      <c r="P303" s="825"/>
      <c r="Q303" s="827">
        <v>0</v>
      </c>
      <c r="R303" s="822"/>
      <c r="S303" s="827">
        <v>0</v>
      </c>
      <c r="T303" s="826"/>
      <c r="U303" s="828">
        <v>0</v>
      </c>
    </row>
    <row r="304" spans="1:21" ht="14.45" customHeight="1" x14ac:dyDescent="0.2">
      <c r="A304" s="821">
        <v>22</v>
      </c>
      <c r="B304" s="822" t="s">
        <v>830</v>
      </c>
      <c r="C304" s="822" t="s">
        <v>834</v>
      </c>
      <c r="D304" s="823" t="s">
        <v>1308</v>
      </c>
      <c r="E304" s="824" t="s">
        <v>844</v>
      </c>
      <c r="F304" s="822" t="s">
        <v>831</v>
      </c>
      <c r="G304" s="822" t="s">
        <v>927</v>
      </c>
      <c r="H304" s="822" t="s">
        <v>587</v>
      </c>
      <c r="I304" s="822" t="s">
        <v>947</v>
      </c>
      <c r="J304" s="822" t="s">
        <v>588</v>
      </c>
      <c r="K304" s="822" t="s">
        <v>944</v>
      </c>
      <c r="L304" s="825">
        <v>126.27</v>
      </c>
      <c r="M304" s="825">
        <v>883.89</v>
      </c>
      <c r="N304" s="822">
        <v>7</v>
      </c>
      <c r="O304" s="826">
        <v>5</v>
      </c>
      <c r="P304" s="825">
        <v>126.27</v>
      </c>
      <c r="Q304" s="827">
        <v>0.14285714285714285</v>
      </c>
      <c r="R304" s="822">
        <v>1</v>
      </c>
      <c r="S304" s="827">
        <v>0.14285714285714285</v>
      </c>
      <c r="T304" s="826">
        <v>1</v>
      </c>
      <c r="U304" s="828">
        <v>0.2</v>
      </c>
    </row>
    <row r="305" spans="1:21" ht="14.45" customHeight="1" x14ac:dyDescent="0.2">
      <c r="A305" s="821">
        <v>22</v>
      </c>
      <c r="B305" s="822" t="s">
        <v>830</v>
      </c>
      <c r="C305" s="822" t="s">
        <v>834</v>
      </c>
      <c r="D305" s="823" t="s">
        <v>1308</v>
      </c>
      <c r="E305" s="824" t="s">
        <v>844</v>
      </c>
      <c r="F305" s="822" t="s">
        <v>831</v>
      </c>
      <c r="G305" s="822" t="s">
        <v>927</v>
      </c>
      <c r="H305" s="822" t="s">
        <v>587</v>
      </c>
      <c r="I305" s="822" t="s">
        <v>948</v>
      </c>
      <c r="J305" s="822" t="s">
        <v>588</v>
      </c>
      <c r="K305" s="822" t="s">
        <v>931</v>
      </c>
      <c r="L305" s="825">
        <v>168.36</v>
      </c>
      <c r="M305" s="825">
        <v>336.72</v>
      </c>
      <c r="N305" s="822">
        <v>2</v>
      </c>
      <c r="O305" s="826">
        <v>1</v>
      </c>
      <c r="P305" s="825"/>
      <c r="Q305" s="827">
        <v>0</v>
      </c>
      <c r="R305" s="822"/>
      <c r="S305" s="827">
        <v>0</v>
      </c>
      <c r="T305" s="826"/>
      <c r="U305" s="828">
        <v>0</v>
      </c>
    </row>
    <row r="306" spans="1:21" ht="14.45" customHeight="1" x14ac:dyDescent="0.2">
      <c r="A306" s="821">
        <v>22</v>
      </c>
      <c r="B306" s="822" t="s">
        <v>830</v>
      </c>
      <c r="C306" s="822" t="s">
        <v>834</v>
      </c>
      <c r="D306" s="823" t="s">
        <v>1308</v>
      </c>
      <c r="E306" s="824" t="s">
        <v>844</v>
      </c>
      <c r="F306" s="822" t="s">
        <v>831</v>
      </c>
      <c r="G306" s="822" t="s">
        <v>927</v>
      </c>
      <c r="H306" s="822" t="s">
        <v>587</v>
      </c>
      <c r="I306" s="822" t="s">
        <v>949</v>
      </c>
      <c r="J306" s="822" t="s">
        <v>588</v>
      </c>
      <c r="K306" s="822" t="s">
        <v>933</v>
      </c>
      <c r="L306" s="825">
        <v>115.33</v>
      </c>
      <c r="M306" s="825">
        <v>345.99</v>
      </c>
      <c r="N306" s="822">
        <v>3</v>
      </c>
      <c r="O306" s="826">
        <v>3</v>
      </c>
      <c r="P306" s="825">
        <v>115.33</v>
      </c>
      <c r="Q306" s="827">
        <v>0.33333333333333331</v>
      </c>
      <c r="R306" s="822">
        <v>1</v>
      </c>
      <c r="S306" s="827">
        <v>0.33333333333333331</v>
      </c>
      <c r="T306" s="826">
        <v>1</v>
      </c>
      <c r="U306" s="828">
        <v>0.33333333333333331</v>
      </c>
    </row>
    <row r="307" spans="1:21" ht="14.45" customHeight="1" x14ac:dyDescent="0.2">
      <c r="A307" s="821">
        <v>22</v>
      </c>
      <c r="B307" s="822" t="s">
        <v>830</v>
      </c>
      <c r="C307" s="822" t="s">
        <v>834</v>
      </c>
      <c r="D307" s="823" t="s">
        <v>1308</v>
      </c>
      <c r="E307" s="824" t="s">
        <v>844</v>
      </c>
      <c r="F307" s="822" t="s">
        <v>831</v>
      </c>
      <c r="G307" s="822" t="s">
        <v>950</v>
      </c>
      <c r="H307" s="822" t="s">
        <v>329</v>
      </c>
      <c r="I307" s="822" t="s">
        <v>951</v>
      </c>
      <c r="J307" s="822" t="s">
        <v>952</v>
      </c>
      <c r="K307" s="822" t="s">
        <v>953</v>
      </c>
      <c r="L307" s="825">
        <v>0</v>
      </c>
      <c r="M307" s="825">
        <v>0</v>
      </c>
      <c r="N307" s="822">
        <v>2</v>
      </c>
      <c r="O307" s="826">
        <v>2</v>
      </c>
      <c r="P307" s="825">
        <v>0</v>
      </c>
      <c r="Q307" s="827"/>
      <c r="R307" s="822">
        <v>2</v>
      </c>
      <c r="S307" s="827">
        <v>1</v>
      </c>
      <c r="T307" s="826">
        <v>2</v>
      </c>
      <c r="U307" s="828">
        <v>1</v>
      </c>
    </row>
    <row r="308" spans="1:21" ht="14.45" customHeight="1" x14ac:dyDescent="0.2">
      <c r="A308" s="821">
        <v>22</v>
      </c>
      <c r="B308" s="822" t="s">
        <v>830</v>
      </c>
      <c r="C308" s="822" t="s">
        <v>834</v>
      </c>
      <c r="D308" s="823" t="s">
        <v>1308</v>
      </c>
      <c r="E308" s="824" t="s">
        <v>844</v>
      </c>
      <c r="F308" s="822" t="s">
        <v>831</v>
      </c>
      <c r="G308" s="822" t="s">
        <v>1272</v>
      </c>
      <c r="H308" s="822" t="s">
        <v>587</v>
      </c>
      <c r="I308" s="822" t="s">
        <v>1273</v>
      </c>
      <c r="J308" s="822" t="s">
        <v>1274</v>
      </c>
      <c r="K308" s="822" t="s">
        <v>1275</v>
      </c>
      <c r="L308" s="825">
        <v>0</v>
      </c>
      <c r="M308" s="825">
        <v>0</v>
      </c>
      <c r="N308" s="822">
        <v>1</v>
      </c>
      <c r="O308" s="826">
        <v>0.5</v>
      </c>
      <c r="P308" s="825">
        <v>0</v>
      </c>
      <c r="Q308" s="827"/>
      <c r="R308" s="822">
        <v>1</v>
      </c>
      <c r="S308" s="827">
        <v>1</v>
      </c>
      <c r="T308" s="826">
        <v>0.5</v>
      </c>
      <c r="U308" s="828">
        <v>1</v>
      </c>
    </row>
    <row r="309" spans="1:21" ht="14.45" customHeight="1" x14ac:dyDescent="0.2">
      <c r="A309" s="821">
        <v>22</v>
      </c>
      <c r="B309" s="822" t="s">
        <v>830</v>
      </c>
      <c r="C309" s="822" t="s">
        <v>834</v>
      </c>
      <c r="D309" s="823" t="s">
        <v>1308</v>
      </c>
      <c r="E309" s="824" t="s">
        <v>840</v>
      </c>
      <c r="F309" s="822" t="s">
        <v>831</v>
      </c>
      <c r="G309" s="822" t="s">
        <v>1276</v>
      </c>
      <c r="H309" s="822" t="s">
        <v>329</v>
      </c>
      <c r="I309" s="822" t="s">
        <v>1277</v>
      </c>
      <c r="J309" s="822" t="s">
        <v>1278</v>
      </c>
      <c r="K309" s="822" t="s">
        <v>1279</v>
      </c>
      <c r="L309" s="825">
        <v>329.56</v>
      </c>
      <c r="M309" s="825">
        <v>329.56</v>
      </c>
      <c r="N309" s="822">
        <v>1</v>
      </c>
      <c r="O309" s="826">
        <v>1</v>
      </c>
      <c r="P309" s="825">
        <v>329.56</v>
      </c>
      <c r="Q309" s="827">
        <v>1</v>
      </c>
      <c r="R309" s="822">
        <v>1</v>
      </c>
      <c r="S309" s="827">
        <v>1</v>
      </c>
      <c r="T309" s="826">
        <v>1</v>
      </c>
      <c r="U309" s="828">
        <v>1</v>
      </c>
    </row>
    <row r="310" spans="1:21" ht="14.45" customHeight="1" x14ac:dyDescent="0.2">
      <c r="A310" s="821">
        <v>22</v>
      </c>
      <c r="B310" s="822" t="s">
        <v>830</v>
      </c>
      <c r="C310" s="822" t="s">
        <v>834</v>
      </c>
      <c r="D310" s="823" t="s">
        <v>1308</v>
      </c>
      <c r="E310" s="824" t="s">
        <v>840</v>
      </c>
      <c r="F310" s="822" t="s">
        <v>831</v>
      </c>
      <c r="G310" s="822" t="s">
        <v>1134</v>
      </c>
      <c r="H310" s="822" t="s">
        <v>329</v>
      </c>
      <c r="I310" s="822" t="s">
        <v>1135</v>
      </c>
      <c r="J310" s="822" t="s">
        <v>1136</v>
      </c>
      <c r="K310" s="822" t="s">
        <v>1137</v>
      </c>
      <c r="L310" s="825">
        <v>182.22</v>
      </c>
      <c r="M310" s="825">
        <v>546.66</v>
      </c>
      <c r="N310" s="822">
        <v>3</v>
      </c>
      <c r="O310" s="826">
        <v>1</v>
      </c>
      <c r="P310" s="825"/>
      <c r="Q310" s="827">
        <v>0</v>
      </c>
      <c r="R310" s="822"/>
      <c r="S310" s="827">
        <v>0</v>
      </c>
      <c r="T310" s="826"/>
      <c r="U310" s="828">
        <v>0</v>
      </c>
    </row>
    <row r="311" spans="1:21" ht="14.45" customHeight="1" x14ac:dyDescent="0.2">
      <c r="A311" s="821">
        <v>22</v>
      </c>
      <c r="B311" s="822" t="s">
        <v>830</v>
      </c>
      <c r="C311" s="822" t="s">
        <v>834</v>
      </c>
      <c r="D311" s="823" t="s">
        <v>1308</v>
      </c>
      <c r="E311" s="824" t="s">
        <v>840</v>
      </c>
      <c r="F311" s="822" t="s">
        <v>831</v>
      </c>
      <c r="G311" s="822" t="s">
        <v>1280</v>
      </c>
      <c r="H311" s="822" t="s">
        <v>329</v>
      </c>
      <c r="I311" s="822" t="s">
        <v>1281</v>
      </c>
      <c r="J311" s="822" t="s">
        <v>1282</v>
      </c>
      <c r="K311" s="822" t="s">
        <v>1283</v>
      </c>
      <c r="L311" s="825">
        <v>93.49</v>
      </c>
      <c r="M311" s="825">
        <v>93.49</v>
      </c>
      <c r="N311" s="822">
        <v>1</v>
      </c>
      <c r="O311" s="826">
        <v>1</v>
      </c>
      <c r="P311" s="825"/>
      <c r="Q311" s="827">
        <v>0</v>
      </c>
      <c r="R311" s="822"/>
      <c r="S311" s="827">
        <v>0</v>
      </c>
      <c r="T311" s="826"/>
      <c r="U311" s="828">
        <v>0</v>
      </c>
    </row>
    <row r="312" spans="1:21" ht="14.45" customHeight="1" x14ac:dyDescent="0.2">
      <c r="A312" s="821">
        <v>22</v>
      </c>
      <c r="B312" s="822" t="s">
        <v>830</v>
      </c>
      <c r="C312" s="822" t="s">
        <v>834</v>
      </c>
      <c r="D312" s="823" t="s">
        <v>1308</v>
      </c>
      <c r="E312" s="824" t="s">
        <v>840</v>
      </c>
      <c r="F312" s="822" t="s">
        <v>831</v>
      </c>
      <c r="G312" s="822" t="s">
        <v>1256</v>
      </c>
      <c r="H312" s="822" t="s">
        <v>329</v>
      </c>
      <c r="I312" s="822" t="s">
        <v>1284</v>
      </c>
      <c r="J312" s="822" t="s">
        <v>1258</v>
      </c>
      <c r="K312" s="822" t="s">
        <v>1285</v>
      </c>
      <c r="L312" s="825">
        <v>180.93</v>
      </c>
      <c r="M312" s="825">
        <v>180.93</v>
      </c>
      <c r="N312" s="822">
        <v>1</v>
      </c>
      <c r="O312" s="826">
        <v>1</v>
      </c>
      <c r="P312" s="825">
        <v>180.93</v>
      </c>
      <c r="Q312" s="827">
        <v>1</v>
      </c>
      <c r="R312" s="822">
        <v>1</v>
      </c>
      <c r="S312" s="827">
        <v>1</v>
      </c>
      <c r="T312" s="826">
        <v>1</v>
      </c>
      <c r="U312" s="828">
        <v>1</v>
      </c>
    </row>
    <row r="313" spans="1:21" ht="14.45" customHeight="1" x14ac:dyDescent="0.2">
      <c r="A313" s="821">
        <v>22</v>
      </c>
      <c r="B313" s="822" t="s">
        <v>830</v>
      </c>
      <c r="C313" s="822" t="s">
        <v>834</v>
      </c>
      <c r="D313" s="823" t="s">
        <v>1308</v>
      </c>
      <c r="E313" s="824" t="s">
        <v>840</v>
      </c>
      <c r="F313" s="822" t="s">
        <v>831</v>
      </c>
      <c r="G313" s="822" t="s">
        <v>1286</v>
      </c>
      <c r="H313" s="822" t="s">
        <v>329</v>
      </c>
      <c r="I313" s="822" t="s">
        <v>1287</v>
      </c>
      <c r="J313" s="822" t="s">
        <v>1288</v>
      </c>
      <c r="K313" s="822" t="s">
        <v>1289</v>
      </c>
      <c r="L313" s="825">
        <v>150</v>
      </c>
      <c r="M313" s="825">
        <v>300</v>
      </c>
      <c r="N313" s="822">
        <v>2</v>
      </c>
      <c r="O313" s="826">
        <v>2</v>
      </c>
      <c r="P313" s="825"/>
      <c r="Q313" s="827">
        <v>0</v>
      </c>
      <c r="R313" s="822"/>
      <c r="S313" s="827">
        <v>0</v>
      </c>
      <c r="T313" s="826"/>
      <c r="U313" s="828">
        <v>0</v>
      </c>
    </row>
    <row r="314" spans="1:21" ht="14.45" customHeight="1" x14ac:dyDescent="0.2">
      <c r="A314" s="821">
        <v>22</v>
      </c>
      <c r="B314" s="822" t="s">
        <v>830</v>
      </c>
      <c r="C314" s="822" t="s">
        <v>834</v>
      </c>
      <c r="D314" s="823" t="s">
        <v>1308</v>
      </c>
      <c r="E314" s="824" t="s">
        <v>840</v>
      </c>
      <c r="F314" s="822" t="s">
        <v>831</v>
      </c>
      <c r="G314" s="822" t="s">
        <v>1290</v>
      </c>
      <c r="H314" s="822" t="s">
        <v>587</v>
      </c>
      <c r="I314" s="822" t="s">
        <v>1291</v>
      </c>
      <c r="J314" s="822" t="s">
        <v>1292</v>
      </c>
      <c r="K314" s="822" t="s">
        <v>1293</v>
      </c>
      <c r="L314" s="825">
        <v>70.48</v>
      </c>
      <c r="M314" s="825">
        <v>140.96</v>
      </c>
      <c r="N314" s="822">
        <v>2</v>
      </c>
      <c r="O314" s="826">
        <v>1</v>
      </c>
      <c r="P314" s="825">
        <v>140.96</v>
      </c>
      <c r="Q314" s="827">
        <v>1</v>
      </c>
      <c r="R314" s="822">
        <v>2</v>
      </c>
      <c r="S314" s="827">
        <v>1</v>
      </c>
      <c r="T314" s="826">
        <v>1</v>
      </c>
      <c r="U314" s="828">
        <v>1</v>
      </c>
    </row>
    <row r="315" spans="1:21" ht="14.45" customHeight="1" x14ac:dyDescent="0.2">
      <c r="A315" s="821">
        <v>22</v>
      </c>
      <c r="B315" s="822" t="s">
        <v>830</v>
      </c>
      <c r="C315" s="822" t="s">
        <v>834</v>
      </c>
      <c r="D315" s="823" t="s">
        <v>1308</v>
      </c>
      <c r="E315" s="824" t="s">
        <v>840</v>
      </c>
      <c r="F315" s="822" t="s">
        <v>831</v>
      </c>
      <c r="G315" s="822" t="s">
        <v>1290</v>
      </c>
      <c r="H315" s="822" t="s">
        <v>587</v>
      </c>
      <c r="I315" s="822" t="s">
        <v>1294</v>
      </c>
      <c r="J315" s="822" t="s">
        <v>1292</v>
      </c>
      <c r="K315" s="822" t="s">
        <v>1295</v>
      </c>
      <c r="L315" s="825">
        <v>140.96</v>
      </c>
      <c r="M315" s="825">
        <v>140.96</v>
      </c>
      <c r="N315" s="822">
        <v>1</v>
      </c>
      <c r="O315" s="826">
        <v>0.5</v>
      </c>
      <c r="P315" s="825">
        <v>140.96</v>
      </c>
      <c r="Q315" s="827">
        <v>1</v>
      </c>
      <c r="R315" s="822">
        <v>1</v>
      </c>
      <c r="S315" s="827">
        <v>1</v>
      </c>
      <c r="T315" s="826">
        <v>0.5</v>
      </c>
      <c r="U315" s="828">
        <v>1</v>
      </c>
    </row>
    <row r="316" spans="1:21" ht="14.45" customHeight="1" x14ac:dyDescent="0.2">
      <c r="A316" s="821">
        <v>22</v>
      </c>
      <c r="B316" s="822" t="s">
        <v>830</v>
      </c>
      <c r="C316" s="822" t="s">
        <v>834</v>
      </c>
      <c r="D316" s="823" t="s">
        <v>1308</v>
      </c>
      <c r="E316" s="824" t="s">
        <v>840</v>
      </c>
      <c r="F316" s="822" t="s">
        <v>831</v>
      </c>
      <c r="G316" s="822" t="s">
        <v>910</v>
      </c>
      <c r="H316" s="822" t="s">
        <v>329</v>
      </c>
      <c r="I316" s="822" t="s">
        <v>911</v>
      </c>
      <c r="J316" s="822" t="s">
        <v>912</v>
      </c>
      <c r="K316" s="822" t="s">
        <v>913</v>
      </c>
      <c r="L316" s="825">
        <v>87.67</v>
      </c>
      <c r="M316" s="825">
        <v>87.67</v>
      </c>
      <c r="N316" s="822">
        <v>1</v>
      </c>
      <c r="O316" s="826">
        <v>1</v>
      </c>
      <c r="P316" s="825"/>
      <c r="Q316" s="827">
        <v>0</v>
      </c>
      <c r="R316" s="822"/>
      <c r="S316" s="827">
        <v>0</v>
      </c>
      <c r="T316" s="826"/>
      <c r="U316" s="828">
        <v>0</v>
      </c>
    </row>
    <row r="317" spans="1:21" ht="14.45" customHeight="1" x14ac:dyDescent="0.2">
      <c r="A317" s="821">
        <v>22</v>
      </c>
      <c r="B317" s="822" t="s">
        <v>830</v>
      </c>
      <c r="C317" s="822" t="s">
        <v>834</v>
      </c>
      <c r="D317" s="823" t="s">
        <v>1308</v>
      </c>
      <c r="E317" s="824" t="s">
        <v>840</v>
      </c>
      <c r="F317" s="822" t="s">
        <v>831</v>
      </c>
      <c r="G317" s="822" t="s">
        <v>1296</v>
      </c>
      <c r="H317" s="822" t="s">
        <v>329</v>
      </c>
      <c r="I317" s="822" t="s">
        <v>1297</v>
      </c>
      <c r="J317" s="822" t="s">
        <v>1298</v>
      </c>
      <c r="K317" s="822" t="s">
        <v>1299</v>
      </c>
      <c r="L317" s="825">
        <v>59.56</v>
      </c>
      <c r="M317" s="825">
        <v>59.56</v>
      </c>
      <c r="N317" s="822">
        <v>1</v>
      </c>
      <c r="O317" s="826">
        <v>1</v>
      </c>
      <c r="P317" s="825"/>
      <c r="Q317" s="827">
        <v>0</v>
      </c>
      <c r="R317" s="822"/>
      <c r="S317" s="827">
        <v>0</v>
      </c>
      <c r="T317" s="826"/>
      <c r="U317" s="828">
        <v>0</v>
      </c>
    </row>
    <row r="318" spans="1:21" ht="14.45" customHeight="1" x14ac:dyDescent="0.2">
      <c r="A318" s="821">
        <v>22</v>
      </c>
      <c r="B318" s="822" t="s">
        <v>830</v>
      </c>
      <c r="C318" s="822" t="s">
        <v>834</v>
      </c>
      <c r="D318" s="823" t="s">
        <v>1308</v>
      </c>
      <c r="E318" s="824" t="s">
        <v>840</v>
      </c>
      <c r="F318" s="822" t="s">
        <v>831</v>
      </c>
      <c r="G318" s="822" t="s">
        <v>1300</v>
      </c>
      <c r="H318" s="822" t="s">
        <v>329</v>
      </c>
      <c r="I318" s="822" t="s">
        <v>1301</v>
      </c>
      <c r="J318" s="822" t="s">
        <v>1302</v>
      </c>
      <c r="K318" s="822" t="s">
        <v>1303</v>
      </c>
      <c r="L318" s="825">
        <v>77.13</v>
      </c>
      <c r="M318" s="825">
        <v>154.26</v>
      </c>
      <c r="N318" s="822">
        <v>2</v>
      </c>
      <c r="O318" s="826">
        <v>1</v>
      </c>
      <c r="P318" s="825">
        <v>154.26</v>
      </c>
      <c r="Q318" s="827">
        <v>1</v>
      </c>
      <c r="R318" s="822">
        <v>2</v>
      </c>
      <c r="S318" s="827">
        <v>1</v>
      </c>
      <c r="T318" s="826">
        <v>1</v>
      </c>
      <c r="U318" s="828">
        <v>1</v>
      </c>
    </row>
    <row r="319" spans="1:21" ht="14.45" customHeight="1" x14ac:dyDescent="0.2">
      <c r="A319" s="821">
        <v>22</v>
      </c>
      <c r="B319" s="822" t="s">
        <v>830</v>
      </c>
      <c r="C319" s="822" t="s">
        <v>834</v>
      </c>
      <c r="D319" s="823" t="s">
        <v>1308</v>
      </c>
      <c r="E319" s="824" t="s">
        <v>840</v>
      </c>
      <c r="F319" s="822" t="s">
        <v>831</v>
      </c>
      <c r="G319" s="822" t="s">
        <v>1304</v>
      </c>
      <c r="H319" s="822" t="s">
        <v>329</v>
      </c>
      <c r="I319" s="822" t="s">
        <v>1305</v>
      </c>
      <c r="J319" s="822" t="s">
        <v>1306</v>
      </c>
      <c r="K319" s="822" t="s">
        <v>1307</v>
      </c>
      <c r="L319" s="825">
        <v>77.13</v>
      </c>
      <c r="M319" s="825">
        <v>77.13</v>
      </c>
      <c r="N319" s="822">
        <v>1</v>
      </c>
      <c r="O319" s="826">
        <v>0.5</v>
      </c>
      <c r="P319" s="825">
        <v>77.13</v>
      </c>
      <c r="Q319" s="827">
        <v>1</v>
      </c>
      <c r="R319" s="822">
        <v>1</v>
      </c>
      <c r="S319" s="827">
        <v>1</v>
      </c>
      <c r="T319" s="826">
        <v>0.5</v>
      </c>
      <c r="U319" s="828">
        <v>1</v>
      </c>
    </row>
    <row r="320" spans="1:21" ht="14.45" customHeight="1" thickBot="1" x14ac:dyDescent="0.25">
      <c r="A320" s="813">
        <v>22</v>
      </c>
      <c r="B320" s="814" t="s">
        <v>830</v>
      </c>
      <c r="C320" s="814" t="s">
        <v>832</v>
      </c>
      <c r="D320" s="815" t="s">
        <v>1309</v>
      </c>
      <c r="E320" s="816" t="s">
        <v>839</v>
      </c>
      <c r="F320" s="814" t="s">
        <v>831</v>
      </c>
      <c r="G320" s="814" t="s">
        <v>927</v>
      </c>
      <c r="H320" s="814" t="s">
        <v>587</v>
      </c>
      <c r="I320" s="814" t="s">
        <v>806</v>
      </c>
      <c r="J320" s="814" t="s">
        <v>802</v>
      </c>
      <c r="K320" s="814" t="s">
        <v>807</v>
      </c>
      <c r="L320" s="817">
        <v>84.18</v>
      </c>
      <c r="M320" s="817">
        <v>168.36</v>
      </c>
      <c r="N320" s="814">
        <v>2</v>
      </c>
      <c r="O320" s="818">
        <v>1</v>
      </c>
      <c r="P320" s="817"/>
      <c r="Q320" s="819">
        <v>0</v>
      </c>
      <c r="R320" s="814"/>
      <c r="S320" s="819">
        <v>0</v>
      </c>
      <c r="T320" s="818"/>
      <c r="U320" s="820">
        <v>0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D9272F3B-D4B4-49AF-AD12-B3445A1501AB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39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9" customWidth="1"/>
    <col min="3" max="3" width="5.5703125" style="332" customWidth="1"/>
    <col min="4" max="4" width="10" style="329" customWidth="1"/>
    <col min="5" max="5" width="5.5703125" style="332" customWidth="1"/>
    <col min="6" max="6" width="10" style="329" customWidth="1"/>
    <col min="7" max="7" width="8.85546875" style="247" customWidth="1"/>
    <col min="8" max="16384" width="8.85546875" style="247"/>
  </cols>
  <sheetData>
    <row r="1" spans="1:6" ht="37.9" customHeight="1" thickBot="1" x14ac:dyDescent="0.35">
      <c r="A1" s="554" t="s">
        <v>1311</v>
      </c>
      <c r="B1" s="555"/>
      <c r="C1" s="555"/>
      <c r="D1" s="555"/>
      <c r="E1" s="555"/>
      <c r="F1" s="555"/>
    </row>
    <row r="2" spans="1:6" ht="14.45" customHeight="1" thickBot="1" x14ac:dyDescent="0.25">
      <c r="A2" s="371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829" t="s">
        <v>209</v>
      </c>
      <c r="B4" s="744" t="s">
        <v>14</v>
      </c>
      <c r="C4" s="745" t="s">
        <v>2</v>
      </c>
      <c r="D4" s="744" t="s">
        <v>14</v>
      </c>
      <c r="E4" s="745" t="s">
        <v>2</v>
      </c>
      <c r="F4" s="746" t="s">
        <v>14</v>
      </c>
    </row>
    <row r="5" spans="1:6" ht="14.45" customHeight="1" x14ac:dyDescent="0.2">
      <c r="A5" s="835" t="s">
        <v>847</v>
      </c>
      <c r="B5" s="225">
        <v>10447.459999999999</v>
      </c>
      <c r="C5" s="812">
        <v>0.32555935034340056</v>
      </c>
      <c r="D5" s="225">
        <v>21643.34</v>
      </c>
      <c r="E5" s="812">
        <v>0.67444064965659944</v>
      </c>
      <c r="F5" s="830">
        <v>32090.799999999999</v>
      </c>
    </row>
    <row r="6" spans="1:6" ht="14.45" customHeight="1" x14ac:dyDescent="0.2">
      <c r="A6" s="836" t="s">
        <v>850</v>
      </c>
      <c r="B6" s="831">
        <v>10406.970000000001</v>
      </c>
      <c r="C6" s="827">
        <v>0.28801978699149777</v>
      </c>
      <c r="D6" s="831">
        <v>25725.859999999997</v>
      </c>
      <c r="E6" s="827">
        <v>0.71198021300850212</v>
      </c>
      <c r="F6" s="832">
        <v>36132.83</v>
      </c>
    </row>
    <row r="7" spans="1:6" ht="14.45" customHeight="1" x14ac:dyDescent="0.2">
      <c r="A7" s="836" t="s">
        <v>839</v>
      </c>
      <c r="B7" s="831">
        <v>8436.5</v>
      </c>
      <c r="C7" s="827">
        <v>0.30362926314524141</v>
      </c>
      <c r="D7" s="831">
        <v>19349.030000000002</v>
      </c>
      <c r="E7" s="827">
        <v>0.69637073685475859</v>
      </c>
      <c r="F7" s="832">
        <v>27785.530000000002</v>
      </c>
    </row>
    <row r="8" spans="1:6" ht="14.45" customHeight="1" x14ac:dyDescent="0.2">
      <c r="A8" s="836" t="s">
        <v>841</v>
      </c>
      <c r="B8" s="831">
        <v>4189.3399999999992</v>
      </c>
      <c r="C8" s="827">
        <v>0.2022062780701944</v>
      </c>
      <c r="D8" s="831">
        <v>16528.810000000005</v>
      </c>
      <c r="E8" s="827">
        <v>0.79779372192980558</v>
      </c>
      <c r="F8" s="832">
        <v>20718.150000000005</v>
      </c>
    </row>
    <row r="9" spans="1:6" ht="14.45" customHeight="1" x14ac:dyDescent="0.2">
      <c r="A9" s="836" t="s">
        <v>843</v>
      </c>
      <c r="B9" s="831">
        <v>3275.1400000000003</v>
      </c>
      <c r="C9" s="827">
        <v>0.30111439743378754</v>
      </c>
      <c r="D9" s="831">
        <v>7601.5900000000011</v>
      </c>
      <c r="E9" s="827">
        <v>0.69888560256621246</v>
      </c>
      <c r="F9" s="832">
        <v>10876.730000000001</v>
      </c>
    </row>
    <row r="10" spans="1:6" ht="14.45" customHeight="1" x14ac:dyDescent="0.2">
      <c r="A10" s="836" t="s">
        <v>849</v>
      </c>
      <c r="B10" s="831">
        <v>3067.6299999999992</v>
      </c>
      <c r="C10" s="827">
        <v>0.25601644444741173</v>
      </c>
      <c r="D10" s="831">
        <v>8914.5300000000007</v>
      </c>
      <c r="E10" s="827">
        <v>0.74398355555258822</v>
      </c>
      <c r="F10" s="832">
        <v>11982.16</v>
      </c>
    </row>
    <row r="11" spans="1:6" ht="14.45" customHeight="1" x14ac:dyDescent="0.2">
      <c r="A11" s="836" t="s">
        <v>842</v>
      </c>
      <c r="B11" s="831">
        <v>1407.49</v>
      </c>
      <c r="C11" s="827">
        <v>0.88867351513123416</v>
      </c>
      <c r="D11" s="831">
        <v>176.32</v>
      </c>
      <c r="E11" s="827">
        <v>0.11132648486876583</v>
      </c>
      <c r="F11" s="832">
        <v>1583.81</v>
      </c>
    </row>
    <row r="12" spans="1:6" ht="14.45" customHeight="1" x14ac:dyDescent="0.2">
      <c r="A12" s="836" t="s">
        <v>844</v>
      </c>
      <c r="B12" s="831">
        <v>808.82999999999993</v>
      </c>
      <c r="C12" s="827">
        <v>9.6758217504118171E-2</v>
      </c>
      <c r="D12" s="831">
        <v>7550.4599999999991</v>
      </c>
      <c r="E12" s="827">
        <v>0.90324178249588183</v>
      </c>
      <c r="F12" s="832">
        <v>8359.2899999999991</v>
      </c>
    </row>
    <row r="13" spans="1:6" ht="14.45" customHeight="1" x14ac:dyDescent="0.2">
      <c r="A13" s="836" t="s">
        <v>845</v>
      </c>
      <c r="B13" s="831">
        <v>230.51</v>
      </c>
      <c r="C13" s="827">
        <v>1</v>
      </c>
      <c r="D13" s="831"/>
      <c r="E13" s="827">
        <v>0</v>
      </c>
      <c r="F13" s="832">
        <v>230.51</v>
      </c>
    </row>
    <row r="14" spans="1:6" ht="14.45" customHeight="1" x14ac:dyDescent="0.2">
      <c r="A14" s="836" t="s">
        <v>846</v>
      </c>
      <c r="B14" s="831">
        <v>137.22</v>
      </c>
      <c r="C14" s="827">
        <v>0.13310957628433961</v>
      </c>
      <c r="D14" s="831">
        <v>893.66</v>
      </c>
      <c r="E14" s="827">
        <v>0.8668904237156605</v>
      </c>
      <c r="F14" s="832">
        <v>1030.8799999999999</v>
      </c>
    </row>
    <row r="15" spans="1:6" ht="14.45" customHeight="1" x14ac:dyDescent="0.2">
      <c r="A15" s="836" t="s">
        <v>848</v>
      </c>
      <c r="B15" s="831">
        <v>56.06</v>
      </c>
      <c r="C15" s="827">
        <v>0.36447565177816788</v>
      </c>
      <c r="D15" s="831">
        <v>97.75</v>
      </c>
      <c r="E15" s="827">
        <v>0.63552434822183212</v>
      </c>
      <c r="F15" s="832">
        <v>153.81</v>
      </c>
    </row>
    <row r="16" spans="1:6" ht="14.45" customHeight="1" thickBot="1" x14ac:dyDescent="0.25">
      <c r="A16" s="759" t="s">
        <v>840</v>
      </c>
      <c r="B16" s="750"/>
      <c r="C16" s="751">
        <v>0</v>
      </c>
      <c r="D16" s="750">
        <v>281.92</v>
      </c>
      <c r="E16" s="751">
        <v>1</v>
      </c>
      <c r="F16" s="752">
        <v>281.92</v>
      </c>
    </row>
    <row r="17" spans="1:6" ht="14.45" customHeight="1" thickBot="1" x14ac:dyDescent="0.25">
      <c r="A17" s="753" t="s">
        <v>3</v>
      </c>
      <c r="B17" s="754">
        <v>42463.15</v>
      </c>
      <c r="C17" s="755">
        <v>0.28079187485890356</v>
      </c>
      <c r="D17" s="754">
        <v>108763.27</v>
      </c>
      <c r="E17" s="755">
        <v>0.71920812514109622</v>
      </c>
      <c r="F17" s="756">
        <v>151226.42000000004</v>
      </c>
    </row>
    <row r="18" spans="1:6" ht="14.45" customHeight="1" thickBot="1" x14ac:dyDescent="0.25"/>
    <row r="19" spans="1:6" ht="14.45" customHeight="1" x14ac:dyDescent="0.2">
      <c r="A19" s="835" t="s">
        <v>797</v>
      </c>
      <c r="B19" s="225">
        <v>39878.200000000012</v>
      </c>
      <c r="C19" s="812">
        <v>0.27564857064096859</v>
      </c>
      <c r="D19" s="225">
        <v>104792.24</v>
      </c>
      <c r="E19" s="812">
        <v>0.72435142935903152</v>
      </c>
      <c r="F19" s="830">
        <v>144670.44</v>
      </c>
    </row>
    <row r="20" spans="1:6" ht="14.45" customHeight="1" x14ac:dyDescent="0.2">
      <c r="A20" s="836" t="s">
        <v>1312</v>
      </c>
      <c r="B20" s="831">
        <v>698.66</v>
      </c>
      <c r="C20" s="827">
        <v>1</v>
      </c>
      <c r="D20" s="831"/>
      <c r="E20" s="827">
        <v>0</v>
      </c>
      <c r="F20" s="832">
        <v>698.66</v>
      </c>
    </row>
    <row r="21" spans="1:6" ht="14.45" customHeight="1" x14ac:dyDescent="0.2">
      <c r="A21" s="836" t="s">
        <v>1313</v>
      </c>
      <c r="B21" s="831">
        <v>626.70000000000005</v>
      </c>
      <c r="C21" s="827">
        <v>1</v>
      </c>
      <c r="D21" s="831"/>
      <c r="E21" s="827">
        <v>0</v>
      </c>
      <c r="F21" s="832">
        <v>626.70000000000005</v>
      </c>
    </row>
    <row r="22" spans="1:6" ht="14.45" customHeight="1" x14ac:dyDescent="0.2">
      <c r="A22" s="836" t="s">
        <v>1314</v>
      </c>
      <c r="B22" s="831">
        <v>508.03999999999996</v>
      </c>
      <c r="C22" s="827">
        <v>1</v>
      </c>
      <c r="D22" s="831"/>
      <c r="E22" s="827">
        <v>0</v>
      </c>
      <c r="F22" s="832">
        <v>508.03999999999996</v>
      </c>
    </row>
    <row r="23" spans="1:6" ht="14.45" customHeight="1" x14ac:dyDescent="0.2">
      <c r="A23" s="836" t="s">
        <v>1315</v>
      </c>
      <c r="B23" s="831">
        <v>406.66</v>
      </c>
      <c r="C23" s="827">
        <v>1</v>
      </c>
      <c r="D23" s="831"/>
      <c r="E23" s="827">
        <v>0</v>
      </c>
      <c r="F23" s="832">
        <v>406.66</v>
      </c>
    </row>
    <row r="24" spans="1:6" ht="14.45" customHeight="1" x14ac:dyDescent="0.2">
      <c r="A24" s="836" t="s">
        <v>1316</v>
      </c>
      <c r="B24" s="831">
        <v>263.33</v>
      </c>
      <c r="C24" s="827">
        <v>0.54214362183974307</v>
      </c>
      <c r="D24" s="831">
        <v>222.39</v>
      </c>
      <c r="E24" s="827">
        <v>0.45785637816025693</v>
      </c>
      <c r="F24" s="832">
        <v>485.71999999999997</v>
      </c>
    </row>
    <row r="25" spans="1:6" ht="14.45" customHeight="1" x14ac:dyDescent="0.2">
      <c r="A25" s="836" t="s">
        <v>1317</v>
      </c>
      <c r="B25" s="831">
        <v>56.06</v>
      </c>
      <c r="C25" s="827">
        <v>1</v>
      </c>
      <c r="D25" s="831"/>
      <c r="E25" s="827">
        <v>0</v>
      </c>
      <c r="F25" s="832">
        <v>56.06</v>
      </c>
    </row>
    <row r="26" spans="1:6" ht="14.45" customHeight="1" x14ac:dyDescent="0.2">
      <c r="A26" s="836" t="s">
        <v>1318</v>
      </c>
      <c r="B26" s="831">
        <v>25.5</v>
      </c>
      <c r="C26" s="827">
        <v>0.2857142857142857</v>
      </c>
      <c r="D26" s="831">
        <v>63.75</v>
      </c>
      <c r="E26" s="827">
        <v>0.7142857142857143</v>
      </c>
      <c r="F26" s="832">
        <v>89.25</v>
      </c>
    </row>
    <row r="27" spans="1:6" ht="14.45" customHeight="1" x14ac:dyDescent="0.2">
      <c r="A27" s="836" t="s">
        <v>1319</v>
      </c>
      <c r="B27" s="831"/>
      <c r="C27" s="827">
        <v>0</v>
      </c>
      <c r="D27" s="831">
        <v>827.18</v>
      </c>
      <c r="E27" s="827">
        <v>1</v>
      </c>
      <c r="F27" s="832">
        <v>827.18</v>
      </c>
    </row>
    <row r="28" spans="1:6" ht="14.45" customHeight="1" x14ac:dyDescent="0.2">
      <c r="A28" s="836" t="s">
        <v>1320</v>
      </c>
      <c r="B28" s="831"/>
      <c r="C28" s="827">
        <v>0</v>
      </c>
      <c r="D28" s="831">
        <v>183.82</v>
      </c>
      <c r="E28" s="827">
        <v>1</v>
      </c>
      <c r="F28" s="832">
        <v>183.82</v>
      </c>
    </row>
    <row r="29" spans="1:6" ht="14.45" customHeight="1" x14ac:dyDescent="0.2">
      <c r="A29" s="836" t="s">
        <v>1321</v>
      </c>
      <c r="B29" s="831"/>
      <c r="C29" s="827">
        <v>0</v>
      </c>
      <c r="D29" s="831">
        <v>85.02</v>
      </c>
      <c r="E29" s="827">
        <v>1</v>
      </c>
      <c r="F29" s="832">
        <v>85.02</v>
      </c>
    </row>
    <row r="30" spans="1:6" ht="14.45" customHeight="1" x14ac:dyDescent="0.2">
      <c r="A30" s="836" t="s">
        <v>1322</v>
      </c>
      <c r="B30" s="831"/>
      <c r="C30" s="827">
        <v>0</v>
      </c>
      <c r="D30" s="831">
        <v>141.25</v>
      </c>
      <c r="E30" s="827">
        <v>1</v>
      </c>
      <c r="F30" s="832">
        <v>141.25</v>
      </c>
    </row>
    <row r="31" spans="1:6" ht="14.45" customHeight="1" x14ac:dyDescent="0.2">
      <c r="A31" s="836" t="s">
        <v>1323</v>
      </c>
      <c r="B31" s="831"/>
      <c r="C31" s="827">
        <v>0</v>
      </c>
      <c r="D31" s="831">
        <v>518.23</v>
      </c>
      <c r="E31" s="827">
        <v>1</v>
      </c>
      <c r="F31" s="832">
        <v>518.23</v>
      </c>
    </row>
    <row r="32" spans="1:6" ht="14.45" customHeight="1" x14ac:dyDescent="0.2">
      <c r="A32" s="836" t="s">
        <v>1324</v>
      </c>
      <c r="B32" s="831"/>
      <c r="C32" s="827">
        <v>0</v>
      </c>
      <c r="D32" s="831">
        <v>352.64</v>
      </c>
      <c r="E32" s="827">
        <v>1</v>
      </c>
      <c r="F32" s="832">
        <v>352.64</v>
      </c>
    </row>
    <row r="33" spans="1:6" ht="14.45" customHeight="1" x14ac:dyDescent="0.2">
      <c r="A33" s="836" t="s">
        <v>1325</v>
      </c>
      <c r="B33" s="831"/>
      <c r="C33" s="827">
        <v>0</v>
      </c>
      <c r="D33" s="831">
        <v>828.14</v>
      </c>
      <c r="E33" s="827">
        <v>1</v>
      </c>
      <c r="F33" s="832">
        <v>828.14</v>
      </c>
    </row>
    <row r="34" spans="1:6" ht="14.45" customHeight="1" x14ac:dyDescent="0.2">
      <c r="A34" s="836" t="s">
        <v>1326</v>
      </c>
      <c r="B34" s="831"/>
      <c r="C34" s="827">
        <v>0</v>
      </c>
      <c r="D34" s="831">
        <v>186.87</v>
      </c>
      <c r="E34" s="827">
        <v>1</v>
      </c>
      <c r="F34" s="832">
        <v>186.87</v>
      </c>
    </row>
    <row r="35" spans="1:6" ht="14.45" customHeight="1" x14ac:dyDescent="0.2">
      <c r="A35" s="836" t="s">
        <v>1327</v>
      </c>
      <c r="B35" s="831"/>
      <c r="C35" s="827">
        <v>0</v>
      </c>
      <c r="D35" s="831">
        <v>279.82</v>
      </c>
      <c r="E35" s="827">
        <v>1</v>
      </c>
      <c r="F35" s="832">
        <v>279.82</v>
      </c>
    </row>
    <row r="36" spans="1:6" ht="14.45" customHeight="1" x14ac:dyDescent="0.2">
      <c r="A36" s="836" t="s">
        <v>1328</v>
      </c>
      <c r="B36" s="831"/>
      <c r="C36" s="827"/>
      <c r="D36" s="831">
        <v>0</v>
      </c>
      <c r="E36" s="827"/>
      <c r="F36" s="832">
        <v>0</v>
      </c>
    </row>
    <row r="37" spans="1:6" ht="14.45" customHeight="1" x14ac:dyDescent="0.2">
      <c r="A37" s="836" t="s">
        <v>1329</v>
      </c>
      <c r="B37" s="831"/>
      <c r="C37" s="827">
        <v>0</v>
      </c>
      <c r="D37" s="831">
        <v>281.92</v>
      </c>
      <c r="E37" s="827">
        <v>1</v>
      </c>
      <c r="F37" s="832">
        <v>281.92</v>
      </c>
    </row>
    <row r="38" spans="1:6" ht="14.45" customHeight="1" thickBot="1" x14ac:dyDescent="0.25">
      <c r="A38" s="759" t="s">
        <v>795</v>
      </c>
      <c r="B38" s="750">
        <v>0</v>
      </c>
      <c r="C38" s="751"/>
      <c r="D38" s="750">
        <v>0</v>
      </c>
      <c r="E38" s="751"/>
      <c r="F38" s="752">
        <v>0</v>
      </c>
    </row>
    <row r="39" spans="1:6" ht="14.45" customHeight="1" thickBot="1" x14ac:dyDescent="0.25">
      <c r="A39" s="753" t="s">
        <v>3</v>
      </c>
      <c r="B39" s="754">
        <v>42463.150000000009</v>
      </c>
      <c r="C39" s="755">
        <v>0.28079187485890367</v>
      </c>
      <c r="D39" s="754">
        <v>108763.27</v>
      </c>
      <c r="E39" s="755">
        <v>0.71920812514109633</v>
      </c>
      <c r="F39" s="756">
        <v>151226.42000000001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16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{97B3B403-9EC3-409D-959F-D5C274B5D368}</x14:id>
        </ext>
      </extLst>
    </cfRule>
  </conditionalFormatting>
  <conditionalFormatting sqref="F19:F38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{B66757A1-6AF8-43B0-811C-7D032E6E549B}</x14:id>
        </ext>
      </extLst>
    </cfRule>
  </conditionalFormatting>
  <hyperlinks>
    <hyperlink ref="A2" location="Obsah!A1" display="Zpět na Obsah  KL 01  1.-4.měsíc" xr:uid="{06932EAF-FEF5-445B-BC74-841626EA51FC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7B3B403-9EC3-409D-959F-D5C274B5D36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F5:F16</xm:sqref>
        </x14:conditionalFormatting>
        <x14:conditionalFormatting xmlns:xm="http://schemas.microsoft.com/office/excel/2006/main">
          <x14:cfRule type="dataBar" id="{B66757A1-6AF8-43B0-811C-7D032E6E549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F19:F38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184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247" customWidth="1"/>
    <col min="2" max="2" width="8.85546875" style="247" bestFit="1" customWidth="1"/>
    <col min="3" max="3" width="7" style="247" bestFit="1" customWidth="1"/>
    <col min="4" max="5" width="22.28515625" style="247" customWidth="1"/>
    <col min="6" max="6" width="6.7109375" style="329" customWidth="1"/>
    <col min="7" max="7" width="10" style="329" customWidth="1"/>
    <col min="8" max="8" width="6.7109375" style="332" customWidth="1"/>
    <col min="9" max="9" width="6.7109375" style="329" customWidth="1"/>
    <col min="10" max="10" width="10" style="329" customWidth="1"/>
    <col min="11" max="11" width="6.7109375" style="332" customWidth="1"/>
    <col min="12" max="12" width="6.7109375" style="329" customWidth="1"/>
    <col min="13" max="13" width="10" style="329" customWidth="1"/>
    <col min="14" max="16384" width="8.85546875" style="247"/>
  </cols>
  <sheetData>
    <row r="1" spans="1:13" ht="18.600000000000001" customHeight="1" thickBot="1" x14ac:dyDescent="0.35">
      <c r="A1" s="555" t="s">
        <v>1349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5" customHeight="1" thickBot="1" x14ac:dyDescent="0.25">
      <c r="E3" s="104" t="s">
        <v>158</v>
      </c>
      <c r="F3" s="47">
        <f>SUBTOTAL(9,F6:F1048576)</f>
        <v>418</v>
      </c>
      <c r="G3" s="47">
        <f>SUBTOTAL(9,G6:G1048576)</f>
        <v>42463.150000000009</v>
      </c>
      <c r="H3" s="48">
        <f>IF(M3=0,0,G3/M3)</f>
        <v>0.28079187485890372</v>
      </c>
      <c r="I3" s="47">
        <f>SUBTOTAL(9,I6:I1048576)</f>
        <v>1150</v>
      </c>
      <c r="J3" s="47">
        <f>SUBTOTAL(9,J6:J1048576)</f>
        <v>108763.27000000006</v>
      </c>
      <c r="K3" s="48">
        <f>IF(M3=0,0,J3/M3)</f>
        <v>0.71920812514109689</v>
      </c>
      <c r="L3" s="47">
        <f>SUBTOTAL(9,L6:L1048576)</f>
        <v>1568</v>
      </c>
      <c r="M3" s="49">
        <f>SUBTOTAL(9,M6:M1048576)</f>
        <v>151226.41999999998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829" t="s">
        <v>166</v>
      </c>
      <c r="B5" s="761" t="s">
        <v>162</v>
      </c>
      <c r="C5" s="761" t="s">
        <v>89</v>
      </c>
      <c r="D5" s="761" t="s">
        <v>163</v>
      </c>
      <c r="E5" s="761" t="s">
        <v>164</v>
      </c>
      <c r="F5" s="762" t="s">
        <v>28</v>
      </c>
      <c r="G5" s="762" t="s">
        <v>14</v>
      </c>
      <c r="H5" s="745" t="s">
        <v>165</v>
      </c>
      <c r="I5" s="744" t="s">
        <v>28</v>
      </c>
      <c r="J5" s="762" t="s">
        <v>14</v>
      </c>
      <c r="K5" s="745" t="s">
        <v>165</v>
      </c>
      <c r="L5" s="744" t="s">
        <v>28</v>
      </c>
      <c r="M5" s="763" t="s">
        <v>14</v>
      </c>
    </row>
    <row r="6" spans="1:13" ht="14.45" customHeight="1" x14ac:dyDescent="0.2">
      <c r="A6" s="806" t="s">
        <v>839</v>
      </c>
      <c r="B6" s="807" t="s">
        <v>1330</v>
      </c>
      <c r="C6" s="807" t="s">
        <v>895</v>
      </c>
      <c r="D6" s="807" t="s">
        <v>896</v>
      </c>
      <c r="E6" s="807" t="s">
        <v>897</v>
      </c>
      <c r="F6" s="225"/>
      <c r="G6" s="225"/>
      <c r="H6" s="812">
        <v>0</v>
      </c>
      <c r="I6" s="225">
        <v>4</v>
      </c>
      <c r="J6" s="225">
        <v>357.68</v>
      </c>
      <c r="K6" s="812">
        <v>1</v>
      </c>
      <c r="L6" s="225">
        <v>4</v>
      </c>
      <c r="M6" s="830">
        <v>357.68</v>
      </c>
    </row>
    <row r="7" spans="1:13" ht="14.45" customHeight="1" x14ac:dyDescent="0.2">
      <c r="A7" s="821" t="s">
        <v>839</v>
      </c>
      <c r="B7" s="822" t="s">
        <v>1330</v>
      </c>
      <c r="C7" s="822" t="s">
        <v>900</v>
      </c>
      <c r="D7" s="822" t="s">
        <v>896</v>
      </c>
      <c r="E7" s="822" t="s">
        <v>901</v>
      </c>
      <c r="F7" s="831"/>
      <c r="G7" s="831"/>
      <c r="H7" s="827">
        <v>0</v>
      </c>
      <c r="I7" s="831">
        <v>1</v>
      </c>
      <c r="J7" s="831">
        <v>28.81</v>
      </c>
      <c r="K7" s="827">
        <v>1</v>
      </c>
      <c r="L7" s="831">
        <v>1</v>
      </c>
      <c r="M7" s="832">
        <v>28.81</v>
      </c>
    </row>
    <row r="8" spans="1:13" ht="14.45" customHeight="1" x14ac:dyDescent="0.2">
      <c r="A8" s="821" t="s">
        <v>839</v>
      </c>
      <c r="B8" s="822" t="s">
        <v>1331</v>
      </c>
      <c r="C8" s="822" t="s">
        <v>863</v>
      </c>
      <c r="D8" s="822" t="s">
        <v>864</v>
      </c>
      <c r="E8" s="822" t="s">
        <v>865</v>
      </c>
      <c r="F8" s="831"/>
      <c r="G8" s="831"/>
      <c r="H8" s="827">
        <v>0</v>
      </c>
      <c r="I8" s="831">
        <v>1</v>
      </c>
      <c r="J8" s="831">
        <v>85.02</v>
      </c>
      <c r="K8" s="827">
        <v>1</v>
      </c>
      <c r="L8" s="831">
        <v>1</v>
      </c>
      <c r="M8" s="832">
        <v>85.02</v>
      </c>
    </row>
    <row r="9" spans="1:13" ht="14.45" customHeight="1" x14ac:dyDescent="0.2">
      <c r="A9" s="821" t="s">
        <v>839</v>
      </c>
      <c r="B9" s="822" t="s">
        <v>1332</v>
      </c>
      <c r="C9" s="822" t="s">
        <v>852</v>
      </c>
      <c r="D9" s="822" t="s">
        <v>1333</v>
      </c>
      <c r="E9" s="822"/>
      <c r="F9" s="831">
        <v>3</v>
      </c>
      <c r="G9" s="831">
        <v>52.679999999999993</v>
      </c>
      <c r="H9" s="827">
        <v>1</v>
      </c>
      <c r="I9" s="831"/>
      <c r="J9" s="831"/>
      <c r="K9" s="827">
        <v>0</v>
      </c>
      <c r="L9" s="831">
        <v>3</v>
      </c>
      <c r="M9" s="832">
        <v>52.679999999999993</v>
      </c>
    </row>
    <row r="10" spans="1:13" ht="14.45" customHeight="1" x14ac:dyDescent="0.2">
      <c r="A10" s="821" t="s">
        <v>839</v>
      </c>
      <c r="B10" s="822" t="s">
        <v>1334</v>
      </c>
      <c r="C10" s="822" t="s">
        <v>903</v>
      </c>
      <c r="D10" s="822" t="s">
        <v>904</v>
      </c>
      <c r="E10" s="822" t="s">
        <v>905</v>
      </c>
      <c r="F10" s="831"/>
      <c r="G10" s="831"/>
      <c r="H10" s="827">
        <v>0</v>
      </c>
      <c r="I10" s="831">
        <v>3</v>
      </c>
      <c r="J10" s="831">
        <v>310.20000000000005</v>
      </c>
      <c r="K10" s="827">
        <v>1</v>
      </c>
      <c r="L10" s="831">
        <v>3</v>
      </c>
      <c r="M10" s="832">
        <v>310.20000000000005</v>
      </c>
    </row>
    <row r="11" spans="1:13" ht="14.45" customHeight="1" x14ac:dyDescent="0.2">
      <c r="A11" s="821" t="s">
        <v>839</v>
      </c>
      <c r="B11" s="822" t="s">
        <v>1335</v>
      </c>
      <c r="C11" s="822" t="s">
        <v>915</v>
      </c>
      <c r="D11" s="822" t="s">
        <v>916</v>
      </c>
      <c r="E11" s="822" t="s">
        <v>917</v>
      </c>
      <c r="F11" s="831"/>
      <c r="G11" s="831"/>
      <c r="H11" s="827">
        <v>0</v>
      </c>
      <c r="I11" s="831">
        <v>1</v>
      </c>
      <c r="J11" s="831">
        <v>114.88</v>
      </c>
      <c r="K11" s="827">
        <v>1</v>
      </c>
      <c r="L11" s="831">
        <v>1</v>
      </c>
      <c r="M11" s="832">
        <v>114.88</v>
      </c>
    </row>
    <row r="12" spans="1:13" ht="14.45" customHeight="1" x14ac:dyDescent="0.2">
      <c r="A12" s="821" t="s">
        <v>839</v>
      </c>
      <c r="B12" s="822" t="s">
        <v>1336</v>
      </c>
      <c r="C12" s="822" t="s">
        <v>859</v>
      </c>
      <c r="D12" s="822" t="s">
        <v>860</v>
      </c>
      <c r="E12" s="822" t="s">
        <v>861</v>
      </c>
      <c r="F12" s="831">
        <v>1</v>
      </c>
      <c r="G12" s="831">
        <v>406.66</v>
      </c>
      <c r="H12" s="827">
        <v>1</v>
      </c>
      <c r="I12" s="831"/>
      <c r="J12" s="831"/>
      <c r="K12" s="827">
        <v>0</v>
      </c>
      <c r="L12" s="831">
        <v>1</v>
      </c>
      <c r="M12" s="832">
        <v>406.66</v>
      </c>
    </row>
    <row r="13" spans="1:13" ht="14.45" customHeight="1" x14ac:dyDescent="0.2">
      <c r="A13" s="821" t="s">
        <v>839</v>
      </c>
      <c r="B13" s="822" t="s">
        <v>799</v>
      </c>
      <c r="C13" s="822" t="s">
        <v>928</v>
      </c>
      <c r="D13" s="822" t="s">
        <v>588</v>
      </c>
      <c r="E13" s="822" t="s">
        <v>929</v>
      </c>
      <c r="F13" s="831">
        <v>2</v>
      </c>
      <c r="G13" s="831">
        <v>148.16</v>
      </c>
      <c r="H13" s="827">
        <v>1</v>
      </c>
      <c r="I13" s="831"/>
      <c r="J13" s="831"/>
      <c r="K13" s="827">
        <v>0</v>
      </c>
      <c r="L13" s="831">
        <v>2</v>
      </c>
      <c r="M13" s="832">
        <v>148.16</v>
      </c>
    </row>
    <row r="14" spans="1:13" ht="14.45" customHeight="1" x14ac:dyDescent="0.2">
      <c r="A14" s="821" t="s">
        <v>839</v>
      </c>
      <c r="B14" s="822" t="s">
        <v>799</v>
      </c>
      <c r="C14" s="822" t="s">
        <v>800</v>
      </c>
      <c r="D14" s="822" t="s">
        <v>588</v>
      </c>
      <c r="E14" s="822" t="s">
        <v>591</v>
      </c>
      <c r="F14" s="831">
        <v>12</v>
      </c>
      <c r="G14" s="831">
        <v>1131.3599999999999</v>
      </c>
      <c r="H14" s="827">
        <v>1</v>
      </c>
      <c r="I14" s="831"/>
      <c r="J14" s="831"/>
      <c r="K14" s="827">
        <v>0</v>
      </c>
      <c r="L14" s="831">
        <v>12</v>
      </c>
      <c r="M14" s="832">
        <v>1131.3599999999999</v>
      </c>
    </row>
    <row r="15" spans="1:13" ht="14.45" customHeight="1" x14ac:dyDescent="0.2">
      <c r="A15" s="821" t="s">
        <v>839</v>
      </c>
      <c r="B15" s="822" t="s">
        <v>799</v>
      </c>
      <c r="C15" s="822" t="s">
        <v>930</v>
      </c>
      <c r="D15" s="822" t="s">
        <v>588</v>
      </c>
      <c r="E15" s="822" t="s">
        <v>931</v>
      </c>
      <c r="F15" s="831">
        <v>10</v>
      </c>
      <c r="G15" s="831">
        <v>1683.6000000000001</v>
      </c>
      <c r="H15" s="827">
        <v>1</v>
      </c>
      <c r="I15" s="831"/>
      <c r="J15" s="831"/>
      <c r="K15" s="827">
        <v>0</v>
      </c>
      <c r="L15" s="831">
        <v>10</v>
      </c>
      <c r="M15" s="832">
        <v>1683.6000000000001</v>
      </c>
    </row>
    <row r="16" spans="1:13" ht="14.45" customHeight="1" x14ac:dyDescent="0.2">
      <c r="A16" s="821" t="s">
        <v>839</v>
      </c>
      <c r="B16" s="822" t="s">
        <v>799</v>
      </c>
      <c r="C16" s="822" t="s">
        <v>932</v>
      </c>
      <c r="D16" s="822" t="s">
        <v>588</v>
      </c>
      <c r="E16" s="822" t="s">
        <v>933</v>
      </c>
      <c r="F16" s="831">
        <v>4</v>
      </c>
      <c r="G16" s="831">
        <v>461.32</v>
      </c>
      <c r="H16" s="827">
        <v>1</v>
      </c>
      <c r="I16" s="831"/>
      <c r="J16" s="831"/>
      <c r="K16" s="827">
        <v>0</v>
      </c>
      <c r="L16" s="831">
        <v>4</v>
      </c>
      <c r="M16" s="832">
        <v>461.32</v>
      </c>
    </row>
    <row r="17" spans="1:13" ht="14.45" customHeight="1" x14ac:dyDescent="0.2">
      <c r="A17" s="821" t="s">
        <v>839</v>
      </c>
      <c r="B17" s="822" t="s">
        <v>799</v>
      </c>
      <c r="C17" s="822" t="s">
        <v>801</v>
      </c>
      <c r="D17" s="822" t="s">
        <v>802</v>
      </c>
      <c r="E17" s="822" t="s">
        <v>803</v>
      </c>
      <c r="F17" s="831"/>
      <c r="G17" s="831"/>
      <c r="H17" s="827">
        <v>0</v>
      </c>
      <c r="I17" s="831">
        <v>21</v>
      </c>
      <c r="J17" s="831">
        <v>2209.83</v>
      </c>
      <c r="K17" s="827">
        <v>1</v>
      </c>
      <c r="L17" s="831">
        <v>21</v>
      </c>
      <c r="M17" s="832">
        <v>2209.83</v>
      </c>
    </row>
    <row r="18" spans="1:13" ht="14.45" customHeight="1" x14ac:dyDescent="0.2">
      <c r="A18" s="821" t="s">
        <v>839</v>
      </c>
      <c r="B18" s="822" t="s">
        <v>799</v>
      </c>
      <c r="C18" s="822" t="s">
        <v>806</v>
      </c>
      <c r="D18" s="822" t="s">
        <v>802</v>
      </c>
      <c r="E18" s="822" t="s">
        <v>807</v>
      </c>
      <c r="F18" s="831"/>
      <c r="G18" s="831"/>
      <c r="H18" s="827">
        <v>0</v>
      </c>
      <c r="I18" s="831">
        <v>63</v>
      </c>
      <c r="J18" s="831">
        <v>5303.340000000002</v>
      </c>
      <c r="K18" s="827">
        <v>1</v>
      </c>
      <c r="L18" s="831">
        <v>63</v>
      </c>
      <c r="M18" s="832">
        <v>5303.340000000002</v>
      </c>
    </row>
    <row r="19" spans="1:13" ht="14.45" customHeight="1" x14ac:dyDescent="0.2">
      <c r="A19" s="821" t="s">
        <v>839</v>
      </c>
      <c r="B19" s="822" t="s">
        <v>799</v>
      </c>
      <c r="C19" s="822" t="s">
        <v>938</v>
      </c>
      <c r="D19" s="822" t="s">
        <v>588</v>
      </c>
      <c r="E19" s="822" t="s">
        <v>939</v>
      </c>
      <c r="F19" s="831">
        <v>5</v>
      </c>
      <c r="G19" s="831">
        <v>315.7</v>
      </c>
      <c r="H19" s="827">
        <v>1</v>
      </c>
      <c r="I19" s="831"/>
      <c r="J19" s="831"/>
      <c r="K19" s="827">
        <v>0</v>
      </c>
      <c r="L19" s="831">
        <v>5</v>
      </c>
      <c r="M19" s="832">
        <v>315.7</v>
      </c>
    </row>
    <row r="20" spans="1:13" ht="14.45" customHeight="1" x14ac:dyDescent="0.2">
      <c r="A20" s="821" t="s">
        <v>839</v>
      </c>
      <c r="B20" s="822" t="s">
        <v>799</v>
      </c>
      <c r="C20" s="822" t="s">
        <v>940</v>
      </c>
      <c r="D20" s="822" t="s">
        <v>588</v>
      </c>
      <c r="E20" s="822" t="s">
        <v>941</v>
      </c>
      <c r="F20" s="831">
        <v>12</v>
      </c>
      <c r="G20" s="831">
        <v>1262.76</v>
      </c>
      <c r="H20" s="827">
        <v>1</v>
      </c>
      <c r="I20" s="831"/>
      <c r="J20" s="831"/>
      <c r="K20" s="827">
        <v>0</v>
      </c>
      <c r="L20" s="831">
        <v>12</v>
      </c>
      <c r="M20" s="832">
        <v>1262.76</v>
      </c>
    </row>
    <row r="21" spans="1:13" ht="14.45" customHeight="1" x14ac:dyDescent="0.2">
      <c r="A21" s="821" t="s">
        <v>839</v>
      </c>
      <c r="B21" s="822" t="s">
        <v>799</v>
      </c>
      <c r="C21" s="822" t="s">
        <v>942</v>
      </c>
      <c r="D21" s="822" t="s">
        <v>588</v>
      </c>
      <c r="E21" s="822" t="s">
        <v>811</v>
      </c>
      <c r="F21" s="831">
        <v>4</v>
      </c>
      <c r="G21" s="831">
        <v>196.32</v>
      </c>
      <c r="H21" s="827">
        <v>1</v>
      </c>
      <c r="I21" s="831"/>
      <c r="J21" s="831"/>
      <c r="K21" s="827">
        <v>0</v>
      </c>
      <c r="L21" s="831">
        <v>4</v>
      </c>
      <c r="M21" s="832">
        <v>196.32</v>
      </c>
    </row>
    <row r="22" spans="1:13" ht="14.45" customHeight="1" x14ac:dyDescent="0.2">
      <c r="A22" s="821" t="s">
        <v>839</v>
      </c>
      <c r="B22" s="822" t="s">
        <v>799</v>
      </c>
      <c r="C22" s="822" t="s">
        <v>943</v>
      </c>
      <c r="D22" s="822" t="s">
        <v>588</v>
      </c>
      <c r="E22" s="822" t="s">
        <v>944</v>
      </c>
      <c r="F22" s="831">
        <v>10</v>
      </c>
      <c r="G22" s="831">
        <v>1262.7</v>
      </c>
      <c r="H22" s="827">
        <v>1</v>
      </c>
      <c r="I22" s="831"/>
      <c r="J22" s="831"/>
      <c r="K22" s="827">
        <v>0</v>
      </c>
      <c r="L22" s="831">
        <v>10</v>
      </c>
      <c r="M22" s="832">
        <v>1262.7</v>
      </c>
    </row>
    <row r="23" spans="1:13" ht="14.45" customHeight="1" x14ac:dyDescent="0.2">
      <c r="A23" s="821" t="s">
        <v>839</v>
      </c>
      <c r="B23" s="822" t="s">
        <v>799</v>
      </c>
      <c r="C23" s="822" t="s">
        <v>945</v>
      </c>
      <c r="D23" s="822" t="s">
        <v>588</v>
      </c>
      <c r="E23" s="822" t="s">
        <v>589</v>
      </c>
      <c r="F23" s="831">
        <v>18</v>
      </c>
      <c r="G23" s="831">
        <v>1515.24</v>
      </c>
      <c r="H23" s="827">
        <v>1</v>
      </c>
      <c r="I23" s="831"/>
      <c r="J23" s="831"/>
      <c r="K23" s="827">
        <v>0</v>
      </c>
      <c r="L23" s="831">
        <v>18</v>
      </c>
      <c r="M23" s="832">
        <v>1515.24</v>
      </c>
    </row>
    <row r="24" spans="1:13" ht="14.45" customHeight="1" x14ac:dyDescent="0.2">
      <c r="A24" s="821" t="s">
        <v>839</v>
      </c>
      <c r="B24" s="822" t="s">
        <v>799</v>
      </c>
      <c r="C24" s="822" t="s">
        <v>934</v>
      </c>
      <c r="D24" s="822" t="s">
        <v>802</v>
      </c>
      <c r="E24" s="822" t="s">
        <v>935</v>
      </c>
      <c r="F24" s="831"/>
      <c r="G24" s="831"/>
      <c r="H24" s="827">
        <v>0</v>
      </c>
      <c r="I24" s="831">
        <v>63</v>
      </c>
      <c r="J24" s="831">
        <v>7955.01</v>
      </c>
      <c r="K24" s="827">
        <v>1</v>
      </c>
      <c r="L24" s="831">
        <v>63</v>
      </c>
      <c r="M24" s="832">
        <v>7955.01</v>
      </c>
    </row>
    <row r="25" spans="1:13" ht="14.45" customHeight="1" x14ac:dyDescent="0.2">
      <c r="A25" s="821" t="s">
        <v>839</v>
      </c>
      <c r="B25" s="822" t="s">
        <v>799</v>
      </c>
      <c r="C25" s="822" t="s">
        <v>936</v>
      </c>
      <c r="D25" s="822" t="s">
        <v>802</v>
      </c>
      <c r="E25" s="822" t="s">
        <v>937</v>
      </c>
      <c r="F25" s="831"/>
      <c r="G25" s="831"/>
      <c r="H25" s="827">
        <v>0</v>
      </c>
      <c r="I25" s="831">
        <v>6</v>
      </c>
      <c r="J25" s="831">
        <v>378.84000000000003</v>
      </c>
      <c r="K25" s="827">
        <v>1</v>
      </c>
      <c r="L25" s="831">
        <v>6</v>
      </c>
      <c r="M25" s="832">
        <v>378.84000000000003</v>
      </c>
    </row>
    <row r="26" spans="1:13" ht="14.45" customHeight="1" x14ac:dyDescent="0.2">
      <c r="A26" s="821" t="s">
        <v>839</v>
      </c>
      <c r="B26" s="822" t="s">
        <v>799</v>
      </c>
      <c r="C26" s="822" t="s">
        <v>804</v>
      </c>
      <c r="D26" s="822" t="s">
        <v>802</v>
      </c>
      <c r="E26" s="822" t="s">
        <v>805</v>
      </c>
      <c r="F26" s="831"/>
      <c r="G26" s="831"/>
      <c r="H26" s="827">
        <v>0</v>
      </c>
      <c r="I26" s="831">
        <v>17</v>
      </c>
      <c r="J26" s="831">
        <v>834.36</v>
      </c>
      <c r="K26" s="827">
        <v>1</v>
      </c>
      <c r="L26" s="831">
        <v>17</v>
      </c>
      <c r="M26" s="832">
        <v>834.36</v>
      </c>
    </row>
    <row r="27" spans="1:13" ht="14.45" customHeight="1" x14ac:dyDescent="0.2">
      <c r="A27" s="821" t="s">
        <v>839</v>
      </c>
      <c r="B27" s="822" t="s">
        <v>799</v>
      </c>
      <c r="C27" s="822" t="s">
        <v>946</v>
      </c>
      <c r="D27" s="822" t="s">
        <v>588</v>
      </c>
      <c r="E27" s="822" t="s">
        <v>941</v>
      </c>
      <c r="F27" s="831"/>
      <c r="G27" s="831"/>
      <c r="H27" s="827">
        <v>0</v>
      </c>
      <c r="I27" s="831">
        <v>1</v>
      </c>
      <c r="J27" s="831">
        <v>105.23</v>
      </c>
      <c r="K27" s="827">
        <v>1</v>
      </c>
      <c r="L27" s="831">
        <v>1</v>
      </c>
      <c r="M27" s="832">
        <v>105.23</v>
      </c>
    </row>
    <row r="28" spans="1:13" ht="14.45" customHeight="1" x14ac:dyDescent="0.2">
      <c r="A28" s="821" t="s">
        <v>839</v>
      </c>
      <c r="B28" s="822" t="s">
        <v>799</v>
      </c>
      <c r="C28" s="822" t="s">
        <v>808</v>
      </c>
      <c r="D28" s="822" t="s">
        <v>588</v>
      </c>
      <c r="E28" s="822" t="s">
        <v>589</v>
      </c>
      <c r="F28" s="831"/>
      <c r="G28" s="831"/>
      <c r="H28" s="827">
        <v>0</v>
      </c>
      <c r="I28" s="831">
        <v>5</v>
      </c>
      <c r="J28" s="831">
        <v>420.90000000000003</v>
      </c>
      <c r="K28" s="827">
        <v>1</v>
      </c>
      <c r="L28" s="831">
        <v>5</v>
      </c>
      <c r="M28" s="832">
        <v>420.90000000000003</v>
      </c>
    </row>
    <row r="29" spans="1:13" ht="14.45" customHeight="1" x14ac:dyDescent="0.2">
      <c r="A29" s="821" t="s">
        <v>839</v>
      </c>
      <c r="B29" s="822" t="s">
        <v>799</v>
      </c>
      <c r="C29" s="822" t="s">
        <v>947</v>
      </c>
      <c r="D29" s="822" t="s">
        <v>588</v>
      </c>
      <c r="E29" s="822" t="s">
        <v>944</v>
      </c>
      <c r="F29" s="831"/>
      <c r="G29" s="831"/>
      <c r="H29" s="827">
        <v>0</v>
      </c>
      <c r="I29" s="831">
        <v>3</v>
      </c>
      <c r="J29" s="831">
        <v>378.81</v>
      </c>
      <c r="K29" s="827">
        <v>1</v>
      </c>
      <c r="L29" s="831">
        <v>3</v>
      </c>
      <c r="M29" s="832">
        <v>378.81</v>
      </c>
    </row>
    <row r="30" spans="1:13" ht="14.45" customHeight="1" x14ac:dyDescent="0.2">
      <c r="A30" s="821" t="s">
        <v>839</v>
      </c>
      <c r="B30" s="822" t="s">
        <v>799</v>
      </c>
      <c r="C30" s="822" t="s">
        <v>948</v>
      </c>
      <c r="D30" s="822" t="s">
        <v>588</v>
      </c>
      <c r="E30" s="822" t="s">
        <v>931</v>
      </c>
      <c r="F30" s="831"/>
      <c r="G30" s="831"/>
      <c r="H30" s="827">
        <v>0</v>
      </c>
      <c r="I30" s="831">
        <v>2</v>
      </c>
      <c r="J30" s="831">
        <v>336.72</v>
      </c>
      <c r="K30" s="827">
        <v>1</v>
      </c>
      <c r="L30" s="831">
        <v>2</v>
      </c>
      <c r="M30" s="832">
        <v>336.72</v>
      </c>
    </row>
    <row r="31" spans="1:13" ht="14.45" customHeight="1" x14ac:dyDescent="0.2">
      <c r="A31" s="821" t="s">
        <v>839</v>
      </c>
      <c r="B31" s="822" t="s">
        <v>799</v>
      </c>
      <c r="C31" s="822" t="s">
        <v>949</v>
      </c>
      <c r="D31" s="822" t="s">
        <v>588</v>
      </c>
      <c r="E31" s="822" t="s">
        <v>933</v>
      </c>
      <c r="F31" s="831"/>
      <c r="G31" s="831"/>
      <c r="H31" s="827">
        <v>0</v>
      </c>
      <c r="I31" s="831">
        <v>1</v>
      </c>
      <c r="J31" s="831">
        <v>115.33</v>
      </c>
      <c r="K31" s="827">
        <v>1</v>
      </c>
      <c r="L31" s="831">
        <v>1</v>
      </c>
      <c r="M31" s="832">
        <v>115.33</v>
      </c>
    </row>
    <row r="32" spans="1:13" ht="14.45" customHeight="1" x14ac:dyDescent="0.2">
      <c r="A32" s="821" t="s">
        <v>839</v>
      </c>
      <c r="B32" s="822" t="s">
        <v>812</v>
      </c>
      <c r="C32" s="822" t="s">
        <v>815</v>
      </c>
      <c r="D32" s="822" t="s">
        <v>636</v>
      </c>
      <c r="E32" s="822" t="s">
        <v>816</v>
      </c>
      <c r="F32" s="831"/>
      <c r="G32" s="831"/>
      <c r="H32" s="827"/>
      <c r="I32" s="831">
        <v>47</v>
      </c>
      <c r="J32" s="831">
        <v>0</v>
      </c>
      <c r="K32" s="827"/>
      <c r="L32" s="831">
        <v>47</v>
      </c>
      <c r="M32" s="832">
        <v>0</v>
      </c>
    </row>
    <row r="33" spans="1:13" ht="14.45" customHeight="1" x14ac:dyDescent="0.2">
      <c r="A33" s="821" t="s">
        <v>839</v>
      </c>
      <c r="B33" s="822" t="s">
        <v>812</v>
      </c>
      <c r="C33" s="822" t="s">
        <v>813</v>
      </c>
      <c r="D33" s="822" t="s">
        <v>636</v>
      </c>
      <c r="E33" s="822" t="s">
        <v>814</v>
      </c>
      <c r="F33" s="831"/>
      <c r="G33" s="831"/>
      <c r="H33" s="827"/>
      <c r="I33" s="831">
        <v>1</v>
      </c>
      <c r="J33" s="831">
        <v>0</v>
      </c>
      <c r="K33" s="827"/>
      <c r="L33" s="831">
        <v>1</v>
      </c>
      <c r="M33" s="832">
        <v>0</v>
      </c>
    </row>
    <row r="34" spans="1:13" ht="14.45" customHeight="1" x14ac:dyDescent="0.2">
      <c r="A34" s="821" t="s">
        <v>839</v>
      </c>
      <c r="B34" s="822" t="s">
        <v>1337</v>
      </c>
      <c r="C34" s="822" t="s">
        <v>924</v>
      </c>
      <c r="D34" s="822" t="s">
        <v>925</v>
      </c>
      <c r="E34" s="822" t="s">
        <v>926</v>
      </c>
      <c r="F34" s="831"/>
      <c r="G34" s="831"/>
      <c r="H34" s="827">
        <v>0</v>
      </c>
      <c r="I34" s="831">
        <v>1</v>
      </c>
      <c r="J34" s="831">
        <v>414.07</v>
      </c>
      <c r="K34" s="827">
        <v>1</v>
      </c>
      <c r="L34" s="831">
        <v>1</v>
      </c>
      <c r="M34" s="832">
        <v>414.07</v>
      </c>
    </row>
    <row r="35" spans="1:13" ht="14.45" customHeight="1" x14ac:dyDescent="0.2">
      <c r="A35" s="821" t="s">
        <v>840</v>
      </c>
      <c r="B35" s="822" t="s">
        <v>1338</v>
      </c>
      <c r="C35" s="822" t="s">
        <v>1291</v>
      </c>
      <c r="D35" s="822" t="s">
        <v>1292</v>
      </c>
      <c r="E35" s="822" t="s">
        <v>1293</v>
      </c>
      <c r="F35" s="831"/>
      <c r="G35" s="831"/>
      <c r="H35" s="827">
        <v>0</v>
      </c>
      <c r="I35" s="831">
        <v>2</v>
      </c>
      <c r="J35" s="831">
        <v>140.96</v>
      </c>
      <c r="K35" s="827">
        <v>1</v>
      </c>
      <c r="L35" s="831">
        <v>2</v>
      </c>
      <c r="M35" s="832">
        <v>140.96</v>
      </c>
    </row>
    <row r="36" spans="1:13" ht="14.45" customHeight="1" x14ac:dyDescent="0.2">
      <c r="A36" s="821" t="s">
        <v>840</v>
      </c>
      <c r="B36" s="822" t="s">
        <v>1338</v>
      </c>
      <c r="C36" s="822" t="s">
        <v>1294</v>
      </c>
      <c r="D36" s="822" t="s">
        <v>1292</v>
      </c>
      <c r="E36" s="822" t="s">
        <v>1295</v>
      </c>
      <c r="F36" s="831"/>
      <c r="G36" s="831"/>
      <c r="H36" s="827">
        <v>0</v>
      </c>
      <c r="I36" s="831">
        <v>1</v>
      </c>
      <c r="J36" s="831">
        <v>140.96</v>
      </c>
      <c r="K36" s="827">
        <v>1</v>
      </c>
      <c r="L36" s="831">
        <v>1</v>
      </c>
      <c r="M36" s="832">
        <v>140.96</v>
      </c>
    </row>
    <row r="37" spans="1:13" ht="14.45" customHeight="1" x14ac:dyDescent="0.2">
      <c r="A37" s="821" t="s">
        <v>841</v>
      </c>
      <c r="B37" s="822" t="s">
        <v>799</v>
      </c>
      <c r="C37" s="822" t="s">
        <v>928</v>
      </c>
      <c r="D37" s="822" t="s">
        <v>588</v>
      </c>
      <c r="E37" s="822" t="s">
        <v>929</v>
      </c>
      <c r="F37" s="831">
        <v>2</v>
      </c>
      <c r="G37" s="831">
        <v>148.16</v>
      </c>
      <c r="H37" s="827">
        <v>1</v>
      </c>
      <c r="I37" s="831"/>
      <c r="J37" s="831"/>
      <c r="K37" s="827">
        <v>0</v>
      </c>
      <c r="L37" s="831">
        <v>2</v>
      </c>
      <c r="M37" s="832">
        <v>148.16</v>
      </c>
    </row>
    <row r="38" spans="1:13" ht="14.45" customHeight="1" x14ac:dyDescent="0.2">
      <c r="A38" s="821" t="s">
        <v>841</v>
      </c>
      <c r="B38" s="822" t="s">
        <v>799</v>
      </c>
      <c r="C38" s="822" t="s">
        <v>800</v>
      </c>
      <c r="D38" s="822" t="s">
        <v>588</v>
      </c>
      <c r="E38" s="822" t="s">
        <v>591</v>
      </c>
      <c r="F38" s="831">
        <v>4</v>
      </c>
      <c r="G38" s="831">
        <v>377.12</v>
      </c>
      <c r="H38" s="827">
        <v>1</v>
      </c>
      <c r="I38" s="831"/>
      <c r="J38" s="831"/>
      <c r="K38" s="827">
        <v>0</v>
      </c>
      <c r="L38" s="831">
        <v>4</v>
      </c>
      <c r="M38" s="832">
        <v>377.12</v>
      </c>
    </row>
    <row r="39" spans="1:13" ht="14.45" customHeight="1" x14ac:dyDescent="0.2">
      <c r="A39" s="821" t="s">
        <v>841</v>
      </c>
      <c r="B39" s="822" t="s">
        <v>799</v>
      </c>
      <c r="C39" s="822" t="s">
        <v>930</v>
      </c>
      <c r="D39" s="822" t="s">
        <v>588</v>
      </c>
      <c r="E39" s="822" t="s">
        <v>931</v>
      </c>
      <c r="F39" s="831">
        <v>5</v>
      </c>
      <c r="G39" s="831">
        <v>841.80000000000007</v>
      </c>
      <c r="H39" s="827">
        <v>1</v>
      </c>
      <c r="I39" s="831"/>
      <c r="J39" s="831"/>
      <c r="K39" s="827">
        <v>0</v>
      </c>
      <c r="L39" s="831">
        <v>5</v>
      </c>
      <c r="M39" s="832">
        <v>841.80000000000007</v>
      </c>
    </row>
    <row r="40" spans="1:13" ht="14.45" customHeight="1" x14ac:dyDescent="0.2">
      <c r="A40" s="821" t="s">
        <v>841</v>
      </c>
      <c r="B40" s="822" t="s">
        <v>799</v>
      </c>
      <c r="C40" s="822" t="s">
        <v>932</v>
      </c>
      <c r="D40" s="822" t="s">
        <v>588</v>
      </c>
      <c r="E40" s="822" t="s">
        <v>933</v>
      </c>
      <c r="F40" s="831">
        <v>3</v>
      </c>
      <c r="G40" s="831">
        <v>345.99</v>
      </c>
      <c r="H40" s="827">
        <v>1</v>
      </c>
      <c r="I40" s="831"/>
      <c r="J40" s="831"/>
      <c r="K40" s="827">
        <v>0</v>
      </c>
      <c r="L40" s="831">
        <v>3</v>
      </c>
      <c r="M40" s="832">
        <v>345.99</v>
      </c>
    </row>
    <row r="41" spans="1:13" ht="14.45" customHeight="1" x14ac:dyDescent="0.2">
      <c r="A41" s="821" t="s">
        <v>841</v>
      </c>
      <c r="B41" s="822" t="s">
        <v>799</v>
      </c>
      <c r="C41" s="822" t="s">
        <v>801</v>
      </c>
      <c r="D41" s="822" t="s">
        <v>802</v>
      </c>
      <c r="E41" s="822" t="s">
        <v>803</v>
      </c>
      <c r="F41" s="831"/>
      <c r="G41" s="831"/>
      <c r="H41" s="827">
        <v>0</v>
      </c>
      <c r="I41" s="831">
        <v>31</v>
      </c>
      <c r="J41" s="831">
        <v>3262.13</v>
      </c>
      <c r="K41" s="827">
        <v>1</v>
      </c>
      <c r="L41" s="831">
        <v>31</v>
      </c>
      <c r="M41" s="832">
        <v>3262.13</v>
      </c>
    </row>
    <row r="42" spans="1:13" ht="14.45" customHeight="1" x14ac:dyDescent="0.2">
      <c r="A42" s="821" t="s">
        <v>841</v>
      </c>
      <c r="B42" s="822" t="s">
        <v>799</v>
      </c>
      <c r="C42" s="822" t="s">
        <v>806</v>
      </c>
      <c r="D42" s="822" t="s">
        <v>802</v>
      </c>
      <c r="E42" s="822" t="s">
        <v>807</v>
      </c>
      <c r="F42" s="831"/>
      <c r="G42" s="831"/>
      <c r="H42" s="827">
        <v>0</v>
      </c>
      <c r="I42" s="831">
        <v>45</v>
      </c>
      <c r="J42" s="831">
        <v>3788.1000000000013</v>
      </c>
      <c r="K42" s="827">
        <v>1</v>
      </c>
      <c r="L42" s="831">
        <v>45</v>
      </c>
      <c r="M42" s="832">
        <v>3788.1000000000013</v>
      </c>
    </row>
    <row r="43" spans="1:13" ht="14.45" customHeight="1" x14ac:dyDescent="0.2">
      <c r="A43" s="821" t="s">
        <v>841</v>
      </c>
      <c r="B43" s="822" t="s">
        <v>799</v>
      </c>
      <c r="C43" s="822" t="s">
        <v>938</v>
      </c>
      <c r="D43" s="822" t="s">
        <v>588</v>
      </c>
      <c r="E43" s="822" t="s">
        <v>939</v>
      </c>
      <c r="F43" s="831">
        <v>1</v>
      </c>
      <c r="G43" s="831">
        <v>63.14</v>
      </c>
      <c r="H43" s="827">
        <v>1</v>
      </c>
      <c r="I43" s="831"/>
      <c r="J43" s="831"/>
      <c r="K43" s="827">
        <v>0</v>
      </c>
      <c r="L43" s="831">
        <v>1</v>
      </c>
      <c r="M43" s="832">
        <v>63.14</v>
      </c>
    </row>
    <row r="44" spans="1:13" ht="14.45" customHeight="1" x14ac:dyDescent="0.2">
      <c r="A44" s="821" t="s">
        <v>841</v>
      </c>
      <c r="B44" s="822" t="s">
        <v>799</v>
      </c>
      <c r="C44" s="822" t="s">
        <v>940</v>
      </c>
      <c r="D44" s="822" t="s">
        <v>588</v>
      </c>
      <c r="E44" s="822" t="s">
        <v>941</v>
      </c>
      <c r="F44" s="831">
        <v>4</v>
      </c>
      <c r="G44" s="831">
        <v>420.92</v>
      </c>
      <c r="H44" s="827">
        <v>1</v>
      </c>
      <c r="I44" s="831"/>
      <c r="J44" s="831"/>
      <c r="K44" s="827">
        <v>0</v>
      </c>
      <c r="L44" s="831">
        <v>4</v>
      </c>
      <c r="M44" s="832">
        <v>420.92</v>
      </c>
    </row>
    <row r="45" spans="1:13" ht="14.45" customHeight="1" x14ac:dyDescent="0.2">
      <c r="A45" s="821" t="s">
        <v>841</v>
      </c>
      <c r="B45" s="822" t="s">
        <v>799</v>
      </c>
      <c r="C45" s="822" t="s">
        <v>942</v>
      </c>
      <c r="D45" s="822" t="s">
        <v>588</v>
      </c>
      <c r="E45" s="822" t="s">
        <v>811</v>
      </c>
      <c r="F45" s="831">
        <v>2</v>
      </c>
      <c r="G45" s="831">
        <v>98.16</v>
      </c>
      <c r="H45" s="827">
        <v>1</v>
      </c>
      <c r="I45" s="831"/>
      <c r="J45" s="831"/>
      <c r="K45" s="827">
        <v>0</v>
      </c>
      <c r="L45" s="831">
        <v>2</v>
      </c>
      <c r="M45" s="832">
        <v>98.16</v>
      </c>
    </row>
    <row r="46" spans="1:13" ht="14.45" customHeight="1" x14ac:dyDescent="0.2">
      <c r="A46" s="821" t="s">
        <v>841</v>
      </c>
      <c r="B46" s="822" t="s">
        <v>799</v>
      </c>
      <c r="C46" s="822" t="s">
        <v>943</v>
      </c>
      <c r="D46" s="822" t="s">
        <v>588</v>
      </c>
      <c r="E46" s="822" t="s">
        <v>944</v>
      </c>
      <c r="F46" s="831">
        <v>11</v>
      </c>
      <c r="G46" s="831">
        <v>1388.97</v>
      </c>
      <c r="H46" s="827">
        <v>1</v>
      </c>
      <c r="I46" s="831"/>
      <c r="J46" s="831"/>
      <c r="K46" s="827">
        <v>0</v>
      </c>
      <c r="L46" s="831">
        <v>11</v>
      </c>
      <c r="M46" s="832">
        <v>1388.97</v>
      </c>
    </row>
    <row r="47" spans="1:13" ht="14.45" customHeight="1" x14ac:dyDescent="0.2">
      <c r="A47" s="821" t="s">
        <v>841</v>
      </c>
      <c r="B47" s="822" t="s">
        <v>799</v>
      </c>
      <c r="C47" s="822" t="s">
        <v>945</v>
      </c>
      <c r="D47" s="822" t="s">
        <v>588</v>
      </c>
      <c r="E47" s="822" t="s">
        <v>589</v>
      </c>
      <c r="F47" s="831">
        <v>6</v>
      </c>
      <c r="G47" s="831">
        <v>505.08000000000004</v>
      </c>
      <c r="H47" s="827">
        <v>1</v>
      </c>
      <c r="I47" s="831"/>
      <c r="J47" s="831"/>
      <c r="K47" s="827">
        <v>0</v>
      </c>
      <c r="L47" s="831">
        <v>6</v>
      </c>
      <c r="M47" s="832">
        <v>505.08000000000004</v>
      </c>
    </row>
    <row r="48" spans="1:13" ht="14.45" customHeight="1" x14ac:dyDescent="0.2">
      <c r="A48" s="821" t="s">
        <v>841</v>
      </c>
      <c r="B48" s="822" t="s">
        <v>799</v>
      </c>
      <c r="C48" s="822" t="s">
        <v>934</v>
      </c>
      <c r="D48" s="822" t="s">
        <v>802</v>
      </c>
      <c r="E48" s="822" t="s">
        <v>935</v>
      </c>
      <c r="F48" s="831"/>
      <c r="G48" s="831"/>
      <c r="H48" s="827">
        <v>0</v>
      </c>
      <c r="I48" s="831">
        <v>48</v>
      </c>
      <c r="J48" s="831">
        <v>6060.96</v>
      </c>
      <c r="K48" s="827">
        <v>1</v>
      </c>
      <c r="L48" s="831">
        <v>48</v>
      </c>
      <c r="M48" s="832">
        <v>6060.96</v>
      </c>
    </row>
    <row r="49" spans="1:13" ht="14.45" customHeight="1" x14ac:dyDescent="0.2">
      <c r="A49" s="821" t="s">
        <v>841</v>
      </c>
      <c r="B49" s="822" t="s">
        <v>799</v>
      </c>
      <c r="C49" s="822" t="s">
        <v>936</v>
      </c>
      <c r="D49" s="822" t="s">
        <v>802</v>
      </c>
      <c r="E49" s="822" t="s">
        <v>937</v>
      </c>
      <c r="F49" s="831"/>
      <c r="G49" s="831"/>
      <c r="H49" s="827">
        <v>0</v>
      </c>
      <c r="I49" s="831">
        <v>6</v>
      </c>
      <c r="J49" s="831">
        <v>378.84000000000003</v>
      </c>
      <c r="K49" s="827">
        <v>1</v>
      </c>
      <c r="L49" s="831">
        <v>6</v>
      </c>
      <c r="M49" s="832">
        <v>378.84000000000003</v>
      </c>
    </row>
    <row r="50" spans="1:13" ht="14.45" customHeight="1" x14ac:dyDescent="0.2">
      <c r="A50" s="821" t="s">
        <v>841</v>
      </c>
      <c r="B50" s="822" t="s">
        <v>799</v>
      </c>
      <c r="C50" s="822" t="s">
        <v>804</v>
      </c>
      <c r="D50" s="822" t="s">
        <v>802</v>
      </c>
      <c r="E50" s="822" t="s">
        <v>805</v>
      </c>
      <c r="F50" s="831"/>
      <c r="G50" s="831"/>
      <c r="H50" s="827">
        <v>0</v>
      </c>
      <c r="I50" s="831">
        <v>5</v>
      </c>
      <c r="J50" s="831">
        <v>245.39999999999998</v>
      </c>
      <c r="K50" s="827">
        <v>1</v>
      </c>
      <c r="L50" s="831">
        <v>5</v>
      </c>
      <c r="M50" s="832">
        <v>245.39999999999998</v>
      </c>
    </row>
    <row r="51" spans="1:13" ht="14.45" customHeight="1" x14ac:dyDescent="0.2">
      <c r="A51" s="821" t="s">
        <v>841</v>
      </c>
      <c r="B51" s="822" t="s">
        <v>799</v>
      </c>
      <c r="C51" s="822" t="s">
        <v>946</v>
      </c>
      <c r="D51" s="822" t="s">
        <v>588</v>
      </c>
      <c r="E51" s="822" t="s">
        <v>941</v>
      </c>
      <c r="F51" s="831"/>
      <c r="G51" s="831"/>
      <c r="H51" s="827">
        <v>0</v>
      </c>
      <c r="I51" s="831">
        <v>3</v>
      </c>
      <c r="J51" s="831">
        <v>315.69</v>
      </c>
      <c r="K51" s="827">
        <v>1</v>
      </c>
      <c r="L51" s="831">
        <v>3</v>
      </c>
      <c r="M51" s="832">
        <v>315.69</v>
      </c>
    </row>
    <row r="52" spans="1:13" ht="14.45" customHeight="1" x14ac:dyDescent="0.2">
      <c r="A52" s="821" t="s">
        <v>841</v>
      </c>
      <c r="B52" s="822" t="s">
        <v>799</v>
      </c>
      <c r="C52" s="822" t="s">
        <v>808</v>
      </c>
      <c r="D52" s="822" t="s">
        <v>588</v>
      </c>
      <c r="E52" s="822" t="s">
        <v>589</v>
      </c>
      <c r="F52" s="831"/>
      <c r="G52" s="831"/>
      <c r="H52" s="827">
        <v>0</v>
      </c>
      <c r="I52" s="831">
        <v>4</v>
      </c>
      <c r="J52" s="831">
        <v>336.72</v>
      </c>
      <c r="K52" s="827">
        <v>1</v>
      </c>
      <c r="L52" s="831">
        <v>4</v>
      </c>
      <c r="M52" s="832">
        <v>336.72</v>
      </c>
    </row>
    <row r="53" spans="1:13" ht="14.45" customHeight="1" x14ac:dyDescent="0.2">
      <c r="A53" s="821" t="s">
        <v>841</v>
      </c>
      <c r="B53" s="822" t="s">
        <v>799</v>
      </c>
      <c r="C53" s="822" t="s">
        <v>947</v>
      </c>
      <c r="D53" s="822" t="s">
        <v>588</v>
      </c>
      <c r="E53" s="822" t="s">
        <v>944</v>
      </c>
      <c r="F53" s="831"/>
      <c r="G53" s="831"/>
      <c r="H53" s="827">
        <v>0</v>
      </c>
      <c r="I53" s="831">
        <v>8</v>
      </c>
      <c r="J53" s="831">
        <v>1010.16</v>
      </c>
      <c r="K53" s="827">
        <v>1</v>
      </c>
      <c r="L53" s="831">
        <v>8</v>
      </c>
      <c r="M53" s="832">
        <v>1010.16</v>
      </c>
    </row>
    <row r="54" spans="1:13" ht="14.45" customHeight="1" x14ac:dyDescent="0.2">
      <c r="A54" s="821" t="s">
        <v>841</v>
      </c>
      <c r="B54" s="822" t="s">
        <v>799</v>
      </c>
      <c r="C54" s="822" t="s">
        <v>1125</v>
      </c>
      <c r="D54" s="822" t="s">
        <v>588</v>
      </c>
      <c r="E54" s="822" t="s">
        <v>939</v>
      </c>
      <c r="F54" s="831"/>
      <c r="G54" s="831"/>
      <c r="H54" s="827">
        <v>0</v>
      </c>
      <c r="I54" s="831">
        <v>4</v>
      </c>
      <c r="J54" s="831">
        <v>252.56</v>
      </c>
      <c r="K54" s="827">
        <v>1</v>
      </c>
      <c r="L54" s="831">
        <v>4</v>
      </c>
      <c r="M54" s="832">
        <v>252.56</v>
      </c>
    </row>
    <row r="55" spans="1:13" ht="14.45" customHeight="1" x14ac:dyDescent="0.2">
      <c r="A55" s="821" t="s">
        <v>841</v>
      </c>
      <c r="B55" s="822" t="s">
        <v>799</v>
      </c>
      <c r="C55" s="822" t="s">
        <v>810</v>
      </c>
      <c r="D55" s="822" t="s">
        <v>588</v>
      </c>
      <c r="E55" s="822" t="s">
        <v>811</v>
      </c>
      <c r="F55" s="831"/>
      <c r="G55" s="831"/>
      <c r="H55" s="827">
        <v>0</v>
      </c>
      <c r="I55" s="831">
        <v>1</v>
      </c>
      <c r="J55" s="831">
        <v>49.08</v>
      </c>
      <c r="K55" s="827">
        <v>1</v>
      </c>
      <c r="L55" s="831">
        <v>1</v>
      </c>
      <c r="M55" s="832">
        <v>49.08</v>
      </c>
    </row>
    <row r="56" spans="1:13" ht="14.45" customHeight="1" x14ac:dyDescent="0.2">
      <c r="A56" s="821" t="s">
        <v>841</v>
      </c>
      <c r="B56" s="822" t="s">
        <v>799</v>
      </c>
      <c r="C56" s="822" t="s">
        <v>809</v>
      </c>
      <c r="D56" s="822" t="s">
        <v>588</v>
      </c>
      <c r="E56" s="822" t="s">
        <v>591</v>
      </c>
      <c r="F56" s="831"/>
      <c r="G56" s="831"/>
      <c r="H56" s="827">
        <v>0</v>
      </c>
      <c r="I56" s="831">
        <v>4</v>
      </c>
      <c r="J56" s="831">
        <v>377.12</v>
      </c>
      <c r="K56" s="827">
        <v>1</v>
      </c>
      <c r="L56" s="831">
        <v>4</v>
      </c>
      <c r="M56" s="832">
        <v>377.12</v>
      </c>
    </row>
    <row r="57" spans="1:13" ht="14.45" customHeight="1" x14ac:dyDescent="0.2">
      <c r="A57" s="821" t="s">
        <v>841</v>
      </c>
      <c r="B57" s="822" t="s">
        <v>799</v>
      </c>
      <c r="C57" s="822" t="s">
        <v>948</v>
      </c>
      <c r="D57" s="822" t="s">
        <v>588</v>
      </c>
      <c r="E57" s="822" t="s">
        <v>931</v>
      </c>
      <c r="F57" s="831"/>
      <c r="G57" s="831"/>
      <c r="H57" s="827">
        <v>0</v>
      </c>
      <c r="I57" s="831">
        <v>2</v>
      </c>
      <c r="J57" s="831">
        <v>336.72</v>
      </c>
      <c r="K57" s="827">
        <v>1</v>
      </c>
      <c r="L57" s="831">
        <v>2</v>
      </c>
      <c r="M57" s="832">
        <v>336.72</v>
      </c>
    </row>
    <row r="58" spans="1:13" ht="14.45" customHeight="1" x14ac:dyDescent="0.2">
      <c r="A58" s="821" t="s">
        <v>841</v>
      </c>
      <c r="B58" s="822" t="s">
        <v>799</v>
      </c>
      <c r="C58" s="822" t="s">
        <v>949</v>
      </c>
      <c r="D58" s="822" t="s">
        <v>588</v>
      </c>
      <c r="E58" s="822" t="s">
        <v>933</v>
      </c>
      <c r="F58" s="831"/>
      <c r="G58" s="831"/>
      <c r="H58" s="827">
        <v>0</v>
      </c>
      <c r="I58" s="831">
        <v>1</v>
      </c>
      <c r="J58" s="831">
        <v>115.33</v>
      </c>
      <c r="K58" s="827">
        <v>1</v>
      </c>
      <c r="L58" s="831">
        <v>1</v>
      </c>
      <c r="M58" s="832">
        <v>115.33</v>
      </c>
    </row>
    <row r="59" spans="1:13" ht="14.45" customHeight="1" x14ac:dyDescent="0.2">
      <c r="A59" s="821" t="s">
        <v>842</v>
      </c>
      <c r="B59" s="822" t="s">
        <v>1332</v>
      </c>
      <c r="C59" s="822" t="s">
        <v>954</v>
      </c>
      <c r="D59" s="822" t="s">
        <v>955</v>
      </c>
      <c r="E59" s="822" t="s">
        <v>956</v>
      </c>
      <c r="F59" s="831">
        <v>1</v>
      </c>
      <c r="G59" s="831">
        <v>35.11</v>
      </c>
      <c r="H59" s="827">
        <v>1</v>
      </c>
      <c r="I59" s="831"/>
      <c r="J59" s="831"/>
      <c r="K59" s="827">
        <v>0</v>
      </c>
      <c r="L59" s="831">
        <v>1</v>
      </c>
      <c r="M59" s="832">
        <v>35.11</v>
      </c>
    </row>
    <row r="60" spans="1:13" ht="14.45" customHeight="1" x14ac:dyDescent="0.2">
      <c r="A60" s="821" t="s">
        <v>842</v>
      </c>
      <c r="B60" s="822" t="s">
        <v>1339</v>
      </c>
      <c r="C60" s="822" t="s">
        <v>1001</v>
      </c>
      <c r="D60" s="822" t="s">
        <v>1002</v>
      </c>
      <c r="E60" s="822" t="s">
        <v>1003</v>
      </c>
      <c r="F60" s="831">
        <v>4</v>
      </c>
      <c r="G60" s="831">
        <v>239.52</v>
      </c>
      <c r="H60" s="827">
        <v>1</v>
      </c>
      <c r="I60" s="831"/>
      <c r="J60" s="831"/>
      <c r="K60" s="827">
        <v>0</v>
      </c>
      <c r="L60" s="831">
        <v>4</v>
      </c>
      <c r="M60" s="832">
        <v>239.52</v>
      </c>
    </row>
    <row r="61" spans="1:13" ht="14.45" customHeight="1" x14ac:dyDescent="0.2">
      <c r="A61" s="821" t="s">
        <v>842</v>
      </c>
      <c r="B61" s="822" t="s">
        <v>1339</v>
      </c>
      <c r="C61" s="822" t="s">
        <v>998</v>
      </c>
      <c r="D61" s="822" t="s">
        <v>999</v>
      </c>
      <c r="E61" s="822" t="s">
        <v>1000</v>
      </c>
      <c r="F61" s="831">
        <v>2</v>
      </c>
      <c r="G61" s="831">
        <v>387.18</v>
      </c>
      <c r="H61" s="827">
        <v>1</v>
      </c>
      <c r="I61" s="831"/>
      <c r="J61" s="831"/>
      <c r="K61" s="827">
        <v>0</v>
      </c>
      <c r="L61" s="831">
        <v>2</v>
      </c>
      <c r="M61" s="832">
        <v>387.18</v>
      </c>
    </row>
    <row r="62" spans="1:13" ht="14.45" customHeight="1" x14ac:dyDescent="0.2">
      <c r="A62" s="821" t="s">
        <v>842</v>
      </c>
      <c r="B62" s="822" t="s">
        <v>1340</v>
      </c>
      <c r="C62" s="822" t="s">
        <v>983</v>
      </c>
      <c r="D62" s="822" t="s">
        <v>981</v>
      </c>
      <c r="E62" s="822" t="s">
        <v>984</v>
      </c>
      <c r="F62" s="831">
        <v>2</v>
      </c>
      <c r="G62" s="831">
        <v>279.45999999999998</v>
      </c>
      <c r="H62" s="827">
        <v>1</v>
      </c>
      <c r="I62" s="831"/>
      <c r="J62" s="831"/>
      <c r="K62" s="827">
        <v>0</v>
      </c>
      <c r="L62" s="831">
        <v>2</v>
      </c>
      <c r="M62" s="832">
        <v>279.45999999999998</v>
      </c>
    </row>
    <row r="63" spans="1:13" ht="14.45" customHeight="1" x14ac:dyDescent="0.2">
      <c r="A63" s="821" t="s">
        <v>842</v>
      </c>
      <c r="B63" s="822" t="s">
        <v>1340</v>
      </c>
      <c r="C63" s="822" t="s">
        <v>980</v>
      </c>
      <c r="D63" s="822" t="s">
        <v>981</v>
      </c>
      <c r="E63" s="822" t="s">
        <v>982</v>
      </c>
      <c r="F63" s="831">
        <v>1</v>
      </c>
      <c r="G63" s="831">
        <v>419.2</v>
      </c>
      <c r="H63" s="827">
        <v>1</v>
      </c>
      <c r="I63" s="831"/>
      <c r="J63" s="831"/>
      <c r="K63" s="827">
        <v>0</v>
      </c>
      <c r="L63" s="831">
        <v>1</v>
      </c>
      <c r="M63" s="832">
        <v>419.2</v>
      </c>
    </row>
    <row r="64" spans="1:13" ht="14.45" customHeight="1" x14ac:dyDescent="0.2">
      <c r="A64" s="821" t="s">
        <v>842</v>
      </c>
      <c r="B64" s="822" t="s">
        <v>1341</v>
      </c>
      <c r="C64" s="822" t="s">
        <v>958</v>
      </c>
      <c r="D64" s="822" t="s">
        <v>959</v>
      </c>
      <c r="E64" s="822" t="s">
        <v>960</v>
      </c>
      <c r="F64" s="831"/>
      <c r="G64" s="831"/>
      <c r="H64" s="827">
        <v>0</v>
      </c>
      <c r="I64" s="831">
        <v>1</v>
      </c>
      <c r="J64" s="831">
        <v>117.55</v>
      </c>
      <c r="K64" s="827">
        <v>1</v>
      </c>
      <c r="L64" s="831">
        <v>1</v>
      </c>
      <c r="M64" s="832">
        <v>117.55</v>
      </c>
    </row>
    <row r="65" spans="1:13" ht="14.45" customHeight="1" x14ac:dyDescent="0.2">
      <c r="A65" s="821" t="s">
        <v>842</v>
      </c>
      <c r="B65" s="822" t="s">
        <v>1341</v>
      </c>
      <c r="C65" s="822" t="s">
        <v>961</v>
      </c>
      <c r="D65" s="822" t="s">
        <v>959</v>
      </c>
      <c r="E65" s="822" t="s">
        <v>962</v>
      </c>
      <c r="F65" s="831"/>
      <c r="G65" s="831"/>
      <c r="H65" s="827">
        <v>0</v>
      </c>
      <c r="I65" s="831">
        <v>1</v>
      </c>
      <c r="J65" s="831">
        <v>58.77</v>
      </c>
      <c r="K65" s="827">
        <v>1</v>
      </c>
      <c r="L65" s="831">
        <v>1</v>
      </c>
      <c r="M65" s="832">
        <v>58.77</v>
      </c>
    </row>
    <row r="66" spans="1:13" ht="14.45" customHeight="1" x14ac:dyDescent="0.2">
      <c r="A66" s="821" t="s">
        <v>842</v>
      </c>
      <c r="B66" s="822" t="s">
        <v>1342</v>
      </c>
      <c r="C66" s="822" t="s">
        <v>971</v>
      </c>
      <c r="D66" s="822" t="s">
        <v>969</v>
      </c>
      <c r="E66" s="822" t="s">
        <v>970</v>
      </c>
      <c r="F66" s="831">
        <v>2</v>
      </c>
      <c r="G66" s="831">
        <v>47.02</v>
      </c>
      <c r="H66" s="827">
        <v>1</v>
      </c>
      <c r="I66" s="831"/>
      <c r="J66" s="831"/>
      <c r="K66" s="827">
        <v>0</v>
      </c>
      <c r="L66" s="831">
        <v>2</v>
      </c>
      <c r="M66" s="832">
        <v>47.02</v>
      </c>
    </row>
    <row r="67" spans="1:13" ht="14.45" customHeight="1" x14ac:dyDescent="0.2">
      <c r="A67" s="821" t="s">
        <v>843</v>
      </c>
      <c r="B67" s="822" t="s">
        <v>1332</v>
      </c>
      <c r="C67" s="822" t="s">
        <v>1020</v>
      </c>
      <c r="D67" s="822" t="s">
        <v>955</v>
      </c>
      <c r="E67" s="822" t="s">
        <v>1021</v>
      </c>
      <c r="F67" s="831">
        <v>1</v>
      </c>
      <c r="G67" s="831">
        <v>0</v>
      </c>
      <c r="H67" s="827"/>
      <c r="I67" s="831"/>
      <c r="J67" s="831"/>
      <c r="K67" s="827"/>
      <c r="L67" s="831">
        <v>1</v>
      </c>
      <c r="M67" s="832">
        <v>0</v>
      </c>
    </row>
    <row r="68" spans="1:13" ht="14.45" customHeight="1" x14ac:dyDescent="0.2">
      <c r="A68" s="821" t="s">
        <v>843</v>
      </c>
      <c r="B68" s="822" t="s">
        <v>1334</v>
      </c>
      <c r="C68" s="822" t="s">
        <v>1040</v>
      </c>
      <c r="D68" s="822" t="s">
        <v>1041</v>
      </c>
      <c r="E68" s="822" t="s">
        <v>1042</v>
      </c>
      <c r="F68" s="831"/>
      <c r="G68" s="831"/>
      <c r="H68" s="827">
        <v>0</v>
      </c>
      <c r="I68" s="831">
        <v>1</v>
      </c>
      <c r="J68" s="831">
        <v>206.78</v>
      </c>
      <c r="K68" s="827">
        <v>1</v>
      </c>
      <c r="L68" s="831">
        <v>1</v>
      </c>
      <c r="M68" s="832">
        <v>206.78</v>
      </c>
    </row>
    <row r="69" spans="1:13" ht="14.45" customHeight="1" x14ac:dyDescent="0.2">
      <c r="A69" s="821" t="s">
        <v>843</v>
      </c>
      <c r="B69" s="822" t="s">
        <v>799</v>
      </c>
      <c r="C69" s="822" t="s">
        <v>928</v>
      </c>
      <c r="D69" s="822" t="s">
        <v>588</v>
      </c>
      <c r="E69" s="822" t="s">
        <v>929</v>
      </c>
      <c r="F69" s="831">
        <v>2</v>
      </c>
      <c r="G69" s="831">
        <v>148.16</v>
      </c>
      <c r="H69" s="827">
        <v>1</v>
      </c>
      <c r="I69" s="831"/>
      <c r="J69" s="831"/>
      <c r="K69" s="827">
        <v>0</v>
      </c>
      <c r="L69" s="831">
        <v>2</v>
      </c>
      <c r="M69" s="832">
        <v>148.16</v>
      </c>
    </row>
    <row r="70" spans="1:13" ht="14.45" customHeight="1" x14ac:dyDescent="0.2">
      <c r="A70" s="821" t="s">
        <v>843</v>
      </c>
      <c r="B70" s="822" t="s">
        <v>799</v>
      </c>
      <c r="C70" s="822" t="s">
        <v>800</v>
      </c>
      <c r="D70" s="822" t="s">
        <v>588</v>
      </c>
      <c r="E70" s="822" t="s">
        <v>591</v>
      </c>
      <c r="F70" s="831">
        <v>3</v>
      </c>
      <c r="G70" s="831">
        <v>282.84000000000003</v>
      </c>
      <c r="H70" s="827">
        <v>1</v>
      </c>
      <c r="I70" s="831"/>
      <c r="J70" s="831"/>
      <c r="K70" s="827">
        <v>0</v>
      </c>
      <c r="L70" s="831">
        <v>3</v>
      </c>
      <c r="M70" s="832">
        <v>282.84000000000003</v>
      </c>
    </row>
    <row r="71" spans="1:13" ht="14.45" customHeight="1" x14ac:dyDescent="0.2">
      <c r="A71" s="821" t="s">
        <v>843</v>
      </c>
      <c r="B71" s="822" t="s">
        <v>799</v>
      </c>
      <c r="C71" s="822" t="s">
        <v>930</v>
      </c>
      <c r="D71" s="822" t="s">
        <v>588</v>
      </c>
      <c r="E71" s="822" t="s">
        <v>931</v>
      </c>
      <c r="F71" s="831">
        <v>5</v>
      </c>
      <c r="G71" s="831">
        <v>841.80000000000007</v>
      </c>
      <c r="H71" s="827">
        <v>1</v>
      </c>
      <c r="I71" s="831"/>
      <c r="J71" s="831"/>
      <c r="K71" s="827">
        <v>0</v>
      </c>
      <c r="L71" s="831">
        <v>5</v>
      </c>
      <c r="M71" s="832">
        <v>841.80000000000007</v>
      </c>
    </row>
    <row r="72" spans="1:13" ht="14.45" customHeight="1" x14ac:dyDescent="0.2">
      <c r="A72" s="821" t="s">
        <v>843</v>
      </c>
      <c r="B72" s="822" t="s">
        <v>799</v>
      </c>
      <c r="C72" s="822" t="s">
        <v>932</v>
      </c>
      <c r="D72" s="822" t="s">
        <v>588</v>
      </c>
      <c r="E72" s="822" t="s">
        <v>933</v>
      </c>
      <c r="F72" s="831">
        <v>1</v>
      </c>
      <c r="G72" s="831">
        <v>115.33</v>
      </c>
      <c r="H72" s="827">
        <v>1</v>
      </c>
      <c r="I72" s="831"/>
      <c r="J72" s="831"/>
      <c r="K72" s="827">
        <v>0</v>
      </c>
      <c r="L72" s="831">
        <v>1</v>
      </c>
      <c r="M72" s="832">
        <v>115.33</v>
      </c>
    </row>
    <row r="73" spans="1:13" ht="14.45" customHeight="1" x14ac:dyDescent="0.2">
      <c r="A73" s="821" t="s">
        <v>843</v>
      </c>
      <c r="B73" s="822" t="s">
        <v>799</v>
      </c>
      <c r="C73" s="822" t="s">
        <v>801</v>
      </c>
      <c r="D73" s="822" t="s">
        <v>802</v>
      </c>
      <c r="E73" s="822" t="s">
        <v>803</v>
      </c>
      <c r="F73" s="831"/>
      <c r="G73" s="831"/>
      <c r="H73" s="827">
        <v>0</v>
      </c>
      <c r="I73" s="831">
        <v>18</v>
      </c>
      <c r="J73" s="831">
        <v>1894.1399999999999</v>
      </c>
      <c r="K73" s="827">
        <v>1</v>
      </c>
      <c r="L73" s="831">
        <v>18</v>
      </c>
      <c r="M73" s="832">
        <v>1894.1399999999999</v>
      </c>
    </row>
    <row r="74" spans="1:13" ht="14.45" customHeight="1" x14ac:dyDescent="0.2">
      <c r="A74" s="821" t="s">
        <v>843</v>
      </c>
      <c r="B74" s="822" t="s">
        <v>799</v>
      </c>
      <c r="C74" s="822" t="s">
        <v>806</v>
      </c>
      <c r="D74" s="822" t="s">
        <v>802</v>
      </c>
      <c r="E74" s="822" t="s">
        <v>807</v>
      </c>
      <c r="F74" s="831"/>
      <c r="G74" s="831"/>
      <c r="H74" s="827">
        <v>0</v>
      </c>
      <c r="I74" s="831">
        <v>28</v>
      </c>
      <c r="J74" s="831">
        <v>2357.0400000000004</v>
      </c>
      <c r="K74" s="827">
        <v>1</v>
      </c>
      <c r="L74" s="831">
        <v>28</v>
      </c>
      <c r="M74" s="832">
        <v>2357.0400000000004</v>
      </c>
    </row>
    <row r="75" spans="1:13" ht="14.45" customHeight="1" x14ac:dyDescent="0.2">
      <c r="A75" s="821" t="s">
        <v>843</v>
      </c>
      <c r="B75" s="822" t="s">
        <v>799</v>
      </c>
      <c r="C75" s="822" t="s">
        <v>938</v>
      </c>
      <c r="D75" s="822" t="s">
        <v>588</v>
      </c>
      <c r="E75" s="822" t="s">
        <v>939</v>
      </c>
      <c r="F75" s="831">
        <v>2</v>
      </c>
      <c r="G75" s="831">
        <v>126.28</v>
      </c>
      <c r="H75" s="827">
        <v>1</v>
      </c>
      <c r="I75" s="831"/>
      <c r="J75" s="831"/>
      <c r="K75" s="827">
        <v>0</v>
      </c>
      <c r="L75" s="831">
        <v>2</v>
      </c>
      <c r="M75" s="832">
        <v>126.28</v>
      </c>
    </row>
    <row r="76" spans="1:13" ht="14.45" customHeight="1" x14ac:dyDescent="0.2">
      <c r="A76" s="821" t="s">
        <v>843</v>
      </c>
      <c r="B76" s="822" t="s">
        <v>799</v>
      </c>
      <c r="C76" s="822" t="s">
        <v>940</v>
      </c>
      <c r="D76" s="822" t="s">
        <v>588</v>
      </c>
      <c r="E76" s="822" t="s">
        <v>941</v>
      </c>
      <c r="F76" s="831">
        <v>3</v>
      </c>
      <c r="G76" s="831">
        <v>315.69</v>
      </c>
      <c r="H76" s="827">
        <v>1</v>
      </c>
      <c r="I76" s="831"/>
      <c r="J76" s="831"/>
      <c r="K76" s="827">
        <v>0</v>
      </c>
      <c r="L76" s="831">
        <v>3</v>
      </c>
      <c r="M76" s="832">
        <v>315.69</v>
      </c>
    </row>
    <row r="77" spans="1:13" ht="14.45" customHeight="1" x14ac:dyDescent="0.2">
      <c r="A77" s="821" t="s">
        <v>843</v>
      </c>
      <c r="B77" s="822" t="s">
        <v>799</v>
      </c>
      <c r="C77" s="822" t="s">
        <v>942</v>
      </c>
      <c r="D77" s="822" t="s">
        <v>588</v>
      </c>
      <c r="E77" s="822" t="s">
        <v>811</v>
      </c>
      <c r="F77" s="831">
        <v>2</v>
      </c>
      <c r="G77" s="831">
        <v>98.16</v>
      </c>
      <c r="H77" s="827">
        <v>1</v>
      </c>
      <c r="I77" s="831"/>
      <c r="J77" s="831"/>
      <c r="K77" s="827">
        <v>0</v>
      </c>
      <c r="L77" s="831">
        <v>2</v>
      </c>
      <c r="M77" s="832">
        <v>98.16</v>
      </c>
    </row>
    <row r="78" spans="1:13" ht="14.45" customHeight="1" x14ac:dyDescent="0.2">
      <c r="A78" s="821" t="s">
        <v>843</v>
      </c>
      <c r="B78" s="822" t="s">
        <v>799</v>
      </c>
      <c r="C78" s="822" t="s">
        <v>943</v>
      </c>
      <c r="D78" s="822" t="s">
        <v>588</v>
      </c>
      <c r="E78" s="822" t="s">
        <v>944</v>
      </c>
      <c r="F78" s="831">
        <v>6</v>
      </c>
      <c r="G78" s="831">
        <v>757.62</v>
      </c>
      <c r="H78" s="827">
        <v>1</v>
      </c>
      <c r="I78" s="831"/>
      <c r="J78" s="831"/>
      <c r="K78" s="827">
        <v>0</v>
      </c>
      <c r="L78" s="831">
        <v>6</v>
      </c>
      <c r="M78" s="832">
        <v>757.62</v>
      </c>
    </row>
    <row r="79" spans="1:13" ht="14.45" customHeight="1" x14ac:dyDescent="0.2">
      <c r="A79" s="821" t="s">
        <v>843</v>
      </c>
      <c r="B79" s="822" t="s">
        <v>799</v>
      </c>
      <c r="C79" s="822" t="s">
        <v>945</v>
      </c>
      <c r="D79" s="822" t="s">
        <v>588</v>
      </c>
      <c r="E79" s="822" t="s">
        <v>589</v>
      </c>
      <c r="F79" s="831">
        <v>7</v>
      </c>
      <c r="G79" s="831">
        <v>589.26</v>
      </c>
      <c r="H79" s="827">
        <v>1</v>
      </c>
      <c r="I79" s="831"/>
      <c r="J79" s="831"/>
      <c r="K79" s="827">
        <v>0</v>
      </c>
      <c r="L79" s="831">
        <v>7</v>
      </c>
      <c r="M79" s="832">
        <v>589.26</v>
      </c>
    </row>
    <row r="80" spans="1:13" ht="14.45" customHeight="1" x14ac:dyDescent="0.2">
      <c r="A80" s="821" t="s">
        <v>843</v>
      </c>
      <c r="B80" s="822" t="s">
        <v>799</v>
      </c>
      <c r="C80" s="822" t="s">
        <v>934</v>
      </c>
      <c r="D80" s="822" t="s">
        <v>802</v>
      </c>
      <c r="E80" s="822" t="s">
        <v>935</v>
      </c>
      <c r="F80" s="831"/>
      <c r="G80" s="831"/>
      <c r="H80" s="827">
        <v>0</v>
      </c>
      <c r="I80" s="831">
        <v>22</v>
      </c>
      <c r="J80" s="831">
        <v>2777.94</v>
      </c>
      <c r="K80" s="827">
        <v>1</v>
      </c>
      <c r="L80" s="831">
        <v>22</v>
      </c>
      <c r="M80" s="832">
        <v>2777.94</v>
      </c>
    </row>
    <row r="81" spans="1:13" ht="14.45" customHeight="1" x14ac:dyDescent="0.2">
      <c r="A81" s="821" t="s">
        <v>843</v>
      </c>
      <c r="B81" s="822" t="s">
        <v>799</v>
      </c>
      <c r="C81" s="822" t="s">
        <v>936</v>
      </c>
      <c r="D81" s="822" t="s">
        <v>802</v>
      </c>
      <c r="E81" s="822" t="s">
        <v>937</v>
      </c>
      <c r="F81" s="831"/>
      <c r="G81" s="831"/>
      <c r="H81" s="827">
        <v>0</v>
      </c>
      <c r="I81" s="831">
        <v>2</v>
      </c>
      <c r="J81" s="831">
        <v>126.28</v>
      </c>
      <c r="K81" s="827">
        <v>1</v>
      </c>
      <c r="L81" s="831">
        <v>2</v>
      </c>
      <c r="M81" s="832">
        <v>126.28</v>
      </c>
    </row>
    <row r="82" spans="1:13" ht="14.45" customHeight="1" x14ac:dyDescent="0.2">
      <c r="A82" s="821" t="s">
        <v>843</v>
      </c>
      <c r="B82" s="822" t="s">
        <v>799</v>
      </c>
      <c r="C82" s="822" t="s">
        <v>804</v>
      </c>
      <c r="D82" s="822" t="s">
        <v>802</v>
      </c>
      <c r="E82" s="822" t="s">
        <v>805</v>
      </c>
      <c r="F82" s="831"/>
      <c r="G82" s="831"/>
      <c r="H82" s="827">
        <v>0</v>
      </c>
      <c r="I82" s="831">
        <v>2</v>
      </c>
      <c r="J82" s="831">
        <v>98.16</v>
      </c>
      <c r="K82" s="827">
        <v>1</v>
      </c>
      <c r="L82" s="831">
        <v>2</v>
      </c>
      <c r="M82" s="832">
        <v>98.16</v>
      </c>
    </row>
    <row r="83" spans="1:13" ht="14.45" customHeight="1" x14ac:dyDescent="0.2">
      <c r="A83" s="821" t="s">
        <v>843</v>
      </c>
      <c r="B83" s="822" t="s">
        <v>812</v>
      </c>
      <c r="C83" s="822" t="s">
        <v>815</v>
      </c>
      <c r="D83" s="822" t="s">
        <v>636</v>
      </c>
      <c r="E83" s="822" t="s">
        <v>816</v>
      </c>
      <c r="F83" s="831"/>
      <c r="G83" s="831"/>
      <c r="H83" s="827"/>
      <c r="I83" s="831">
        <v>2</v>
      </c>
      <c r="J83" s="831">
        <v>0</v>
      </c>
      <c r="K83" s="827"/>
      <c r="L83" s="831">
        <v>2</v>
      </c>
      <c r="M83" s="832">
        <v>0</v>
      </c>
    </row>
    <row r="84" spans="1:13" ht="14.45" customHeight="1" x14ac:dyDescent="0.2">
      <c r="A84" s="821" t="s">
        <v>843</v>
      </c>
      <c r="B84" s="822" t="s">
        <v>1343</v>
      </c>
      <c r="C84" s="822" t="s">
        <v>1033</v>
      </c>
      <c r="D84" s="822" t="s">
        <v>1034</v>
      </c>
      <c r="E84" s="822" t="s">
        <v>1035</v>
      </c>
      <c r="F84" s="831"/>
      <c r="G84" s="831"/>
      <c r="H84" s="827">
        <v>0</v>
      </c>
      <c r="I84" s="831">
        <v>1</v>
      </c>
      <c r="J84" s="831">
        <v>141.25</v>
      </c>
      <c r="K84" s="827">
        <v>1</v>
      </c>
      <c r="L84" s="831">
        <v>1</v>
      </c>
      <c r="M84" s="832">
        <v>141.25</v>
      </c>
    </row>
    <row r="85" spans="1:13" ht="14.45" customHeight="1" x14ac:dyDescent="0.2">
      <c r="A85" s="821" t="s">
        <v>844</v>
      </c>
      <c r="B85" s="822" t="s">
        <v>799</v>
      </c>
      <c r="C85" s="822" t="s">
        <v>932</v>
      </c>
      <c r="D85" s="822" t="s">
        <v>588</v>
      </c>
      <c r="E85" s="822" t="s">
        <v>933</v>
      </c>
      <c r="F85" s="831">
        <v>1</v>
      </c>
      <c r="G85" s="831">
        <v>115.33</v>
      </c>
      <c r="H85" s="827">
        <v>1</v>
      </c>
      <c r="I85" s="831"/>
      <c r="J85" s="831"/>
      <c r="K85" s="827">
        <v>0</v>
      </c>
      <c r="L85" s="831">
        <v>1</v>
      </c>
      <c r="M85" s="832">
        <v>115.33</v>
      </c>
    </row>
    <row r="86" spans="1:13" ht="14.45" customHeight="1" x14ac:dyDescent="0.2">
      <c r="A86" s="821" t="s">
        <v>844</v>
      </c>
      <c r="B86" s="822" t="s">
        <v>799</v>
      </c>
      <c r="C86" s="822" t="s">
        <v>801</v>
      </c>
      <c r="D86" s="822" t="s">
        <v>802</v>
      </c>
      <c r="E86" s="822" t="s">
        <v>803</v>
      </c>
      <c r="F86" s="831"/>
      <c r="G86" s="831"/>
      <c r="H86" s="827">
        <v>0</v>
      </c>
      <c r="I86" s="831">
        <v>12</v>
      </c>
      <c r="J86" s="831">
        <v>1262.76</v>
      </c>
      <c r="K86" s="827">
        <v>1</v>
      </c>
      <c r="L86" s="831">
        <v>12</v>
      </c>
      <c r="M86" s="832">
        <v>1262.76</v>
      </c>
    </row>
    <row r="87" spans="1:13" ht="14.45" customHeight="1" x14ac:dyDescent="0.2">
      <c r="A87" s="821" t="s">
        <v>844</v>
      </c>
      <c r="B87" s="822" t="s">
        <v>799</v>
      </c>
      <c r="C87" s="822" t="s">
        <v>806</v>
      </c>
      <c r="D87" s="822" t="s">
        <v>802</v>
      </c>
      <c r="E87" s="822" t="s">
        <v>807</v>
      </c>
      <c r="F87" s="831"/>
      <c r="G87" s="831"/>
      <c r="H87" s="827">
        <v>0</v>
      </c>
      <c r="I87" s="831">
        <v>12</v>
      </c>
      <c r="J87" s="831">
        <v>1010.1600000000001</v>
      </c>
      <c r="K87" s="827">
        <v>1</v>
      </c>
      <c r="L87" s="831">
        <v>12</v>
      </c>
      <c r="M87" s="832">
        <v>1010.1600000000001</v>
      </c>
    </row>
    <row r="88" spans="1:13" ht="14.45" customHeight="1" x14ac:dyDescent="0.2">
      <c r="A88" s="821" t="s">
        <v>844</v>
      </c>
      <c r="B88" s="822" t="s">
        <v>799</v>
      </c>
      <c r="C88" s="822" t="s">
        <v>943</v>
      </c>
      <c r="D88" s="822" t="s">
        <v>588</v>
      </c>
      <c r="E88" s="822" t="s">
        <v>944</v>
      </c>
      <c r="F88" s="831">
        <v>3</v>
      </c>
      <c r="G88" s="831">
        <v>378.81</v>
      </c>
      <c r="H88" s="827">
        <v>1</v>
      </c>
      <c r="I88" s="831"/>
      <c r="J88" s="831"/>
      <c r="K88" s="827">
        <v>0</v>
      </c>
      <c r="L88" s="831">
        <v>3</v>
      </c>
      <c r="M88" s="832">
        <v>378.81</v>
      </c>
    </row>
    <row r="89" spans="1:13" ht="14.45" customHeight="1" x14ac:dyDescent="0.2">
      <c r="A89" s="821" t="s">
        <v>844</v>
      </c>
      <c r="B89" s="822" t="s">
        <v>799</v>
      </c>
      <c r="C89" s="822" t="s">
        <v>945</v>
      </c>
      <c r="D89" s="822" t="s">
        <v>588</v>
      </c>
      <c r="E89" s="822" t="s">
        <v>589</v>
      </c>
      <c r="F89" s="831">
        <v>1</v>
      </c>
      <c r="G89" s="831">
        <v>84.18</v>
      </c>
      <c r="H89" s="827">
        <v>1</v>
      </c>
      <c r="I89" s="831"/>
      <c r="J89" s="831"/>
      <c r="K89" s="827">
        <v>0</v>
      </c>
      <c r="L89" s="831">
        <v>1</v>
      </c>
      <c r="M89" s="832">
        <v>84.18</v>
      </c>
    </row>
    <row r="90" spans="1:13" ht="14.45" customHeight="1" x14ac:dyDescent="0.2">
      <c r="A90" s="821" t="s">
        <v>844</v>
      </c>
      <c r="B90" s="822" t="s">
        <v>799</v>
      </c>
      <c r="C90" s="822" t="s">
        <v>934</v>
      </c>
      <c r="D90" s="822" t="s">
        <v>802</v>
      </c>
      <c r="E90" s="822" t="s">
        <v>935</v>
      </c>
      <c r="F90" s="831"/>
      <c r="G90" s="831"/>
      <c r="H90" s="827">
        <v>0</v>
      </c>
      <c r="I90" s="831">
        <v>20</v>
      </c>
      <c r="J90" s="831">
        <v>2525.4</v>
      </c>
      <c r="K90" s="827">
        <v>1</v>
      </c>
      <c r="L90" s="831">
        <v>20</v>
      </c>
      <c r="M90" s="832">
        <v>2525.4</v>
      </c>
    </row>
    <row r="91" spans="1:13" ht="14.45" customHeight="1" x14ac:dyDescent="0.2">
      <c r="A91" s="821" t="s">
        <v>844</v>
      </c>
      <c r="B91" s="822" t="s">
        <v>799</v>
      </c>
      <c r="C91" s="822" t="s">
        <v>936</v>
      </c>
      <c r="D91" s="822" t="s">
        <v>802</v>
      </c>
      <c r="E91" s="822" t="s">
        <v>937</v>
      </c>
      <c r="F91" s="831"/>
      <c r="G91" s="831"/>
      <c r="H91" s="827">
        <v>0</v>
      </c>
      <c r="I91" s="831">
        <v>1</v>
      </c>
      <c r="J91" s="831">
        <v>63.14</v>
      </c>
      <c r="K91" s="827">
        <v>1</v>
      </c>
      <c r="L91" s="831">
        <v>1</v>
      </c>
      <c r="M91" s="832">
        <v>63.14</v>
      </c>
    </row>
    <row r="92" spans="1:13" ht="14.45" customHeight="1" x14ac:dyDescent="0.2">
      <c r="A92" s="821" t="s">
        <v>844</v>
      </c>
      <c r="B92" s="822" t="s">
        <v>799</v>
      </c>
      <c r="C92" s="822" t="s">
        <v>946</v>
      </c>
      <c r="D92" s="822" t="s">
        <v>588</v>
      </c>
      <c r="E92" s="822" t="s">
        <v>941</v>
      </c>
      <c r="F92" s="831"/>
      <c r="G92" s="831"/>
      <c r="H92" s="827">
        <v>0</v>
      </c>
      <c r="I92" s="831">
        <v>4</v>
      </c>
      <c r="J92" s="831">
        <v>420.92</v>
      </c>
      <c r="K92" s="827">
        <v>1</v>
      </c>
      <c r="L92" s="831">
        <v>4</v>
      </c>
      <c r="M92" s="832">
        <v>420.92</v>
      </c>
    </row>
    <row r="93" spans="1:13" ht="14.45" customHeight="1" x14ac:dyDescent="0.2">
      <c r="A93" s="821" t="s">
        <v>844</v>
      </c>
      <c r="B93" s="822" t="s">
        <v>799</v>
      </c>
      <c r="C93" s="822" t="s">
        <v>808</v>
      </c>
      <c r="D93" s="822" t="s">
        <v>588</v>
      </c>
      <c r="E93" s="822" t="s">
        <v>589</v>
      </c>
      <c r="F93" s="831"/>
      <c r="G93" s="831"/>
      <c r="H93" s="827">
        <v>0</v>
      </c>
      <c r="I93" s="831">
        <v>7</v>
      </c>
      <c r="J93" s="831">
        <v>589.26</v>
      </c>
      <c r="K93" s="827">
        <v>1</v>
      </c>
      <c r="L93" s="831">
        <v>7</v>
      </c>
      <c r="M93" s="832">
        <v>589.26</v>
      </c>
    </row>
    <row r="94" spans="1:13" ht="14.45" customHeight="1" x14ac:dyDescent="0.2">
      <c r="A94" s="821" t="s">
        <v>844</v>
      </c>
      <c r="B94" s="822" t="s">
        <v>799</v>
      </c>
      <c r="C94" s="822" t="s">
        <v>947</v>
      </c>
      <c r="D94" s="822" t="s">
        <v>588</v>
      </c>
      <c r="E94" s="822" t="s">
        <v>944</v>
      </c>
      <c r="F94" s="831"/>
      <c r="G94" s="831"/>
      <c r="H94" s="827">
        <v>0</v>
      </c>
      <c r="I94" s="831">
        <v>7</v>
      </c>
      <c r="J94" s="831">
        <v>883.89</v>
      </c>
      <c r="K94" s="827">
        <v>1</v>
      </c>
      <c r="L94" s="831">
        <v>7</v>
      </c>
      <c r="M94" s="832">
        <v>883.89</v>
      </c>
    </row>
    <row r="95" spans="1:13" ht="14.45" customHeight="1" x14ac:dyDescent="0.2">
      <c r="A95" s="821" t="s">
        <v>844</v>
      </c>
      <c r="B95" s="822" t="s">
        <v>799</v>
      </c>
      <c r="C95" s="822" t="s">
        <v>1125</v>
      </c>
      <c r="D95" s="822" t="s">
        <v>588</v>
      </c>
      <c r="E95" s="822" t="s">
        <v>939</v>
      </c>
      <c r="F95" s="831"/>
      <c r="G95" s="831"/>
      <c r="H95" s="827">
        <v>0</v>
      </c>
      <c r="I95" s="831">
        <v>1</v>
      </c>
      <c r="J95" s="831">
        <v>63.14</v>
      </c>
      <c r="K95" s="827">
        <v>1</v>
      </c>
      <c r="L95" s="831">
        <v>1</v>
      </c>
      <c r="M95" s="832">
        <v>63.14</v>
      </c>
    </row>
    <row r="96" spans="1:13" ht="14.45" customHeight="1" x14ac:dyDescent="0.2">
      <c r="A96" s="821" t="s">
        <v>844</v>
      </c>
      <c r="B96" s="822" t="s">
        <v>799</v>
      </c>
      <c r="C96" s="822" t="s">
        <v>810</v>
      </c>
      <c r="D96" s="822" t="s">
        <v>588</v>
      </c>
      <c r="E96" s="822" t="s">
        <v>811</v>
      </c>
      <c r="F96" s="831"/>
      <c r="G96" s="831"/>
      <c r="H96" s="827">
        <v>0</v>
      </c>
      <c r="I96" s="831">
        <v>1</v>
      </c>
      <c r="J96" s="831">
        <v>49.08</v>
      </c>
      <c r="K96" s="827">
        <v>1</v>
      </c>
      <c r="L96" s="831">
        <v>1</v>
      </c>
      <c r="M96" s="832">
        <v>49.08</v>
      </c>
    </row>
    <row r="97" spans="1:13" ht="14.45" customHeight="1" x14ac:dyDescent="0.2">
      <c r="A97" s="821" t="s">
        <v>844</v>
      </c>
      <c r="B97" s="822" t="s">
        <v>799</v>
      </c>
      <c r="C97" s="822" t="s">
        <v>948</v>
      </c>
      <c r="D97" s="822" t="s">
        <v>588</v>
      </c>
      <c r="E97" s="822" t="s">
        <v>931</v>
      </c>
      <c r="F97" s="831"/>
      <c r="G97" s="831"/>
      <c r="H97" s="827">
        <v>0</v>
      </c>
      <c r="I97" s="831">
        <v>2</v>
      </c>
      <c r="J97" s="831">
        <v>336.72</v>
      </c>
      <c r="K97" s="827">
        <v>1</v>
      </c>
      <c r="L97" s="831">
        <v>2</v>
      </c>
      <c r="M97" s="832">
        <v>336.72</v>
      </c>
    </row>
    <row r="98" spans="1:13" ht="14.45" customHeight="1" x14ac:dyDescent="0.2">
      <c r="A98" s="821" t="s">
        <v>844</v>
      </c>
      <c r="B98" s="822" t="s">
        <v>799</v>
      </c>
      <c r="C98" s="822" t="s">
        <v>949</v>
      </c>
      <c r="D98" s="822" t="s">
        <v>588</v>
      </c>
      <c r="E98" s="822" t="s">
        <v>933</v>
      </c>
      <c r="F98" s="831"/>
      <c r="G98" s="831"/>
      <c r="H98" s="827">
        <v>0</v>
      </c>
      <c r="I98" s="831">
        <v>3</v>
      </c>
      <c r="J98" s="831">
        <v>345.99</v>
      </c>
      <c r="K98" s="827">
        <v>1</v>
      </c>
      <c r="L98" s="831">
        <v>3</v>
      </c>
      <c r="M98" s="832">
        <v>345.99</v>
      </c>
    </row>
    <row r="99" spans="1:13" ht="14.45" customHeight="1" x14ac:dyDescent="0.2">
      <c r="A99" s="821" t="s">
        <v>844</v>
      </c>
      <c r="B99" s="822" t="s">
        <v>1342</v>
      </c>
      <c r="C99" s="822" t="s">
        <v>1063</v>
      </c>
      <c r="D99" s="822" t="s">
        <v>969</v>
      </c>
      <c r="E99" s="822" t="s">
        <v>1024</v>
      </c>
      <c r="F99" s="831">
        <v>1</v>
      </c>
      <c r="G99" s="831">
        <v>230.51</v>
      </c>
      <c r="H99" s="827">
        <v>1</v>
      </c>
      <c r="I99" s="831"/>
      <c r="J99" s="831"/>
      <c r="K99" s="827">
        <v>0</v>
      </c>
      <c r="L99" s="831">
        <v>1</v>
      </c>
      <c r="M99" s="832">
        <v>230.51</v>
      </c>
    </row>
    <row r="100" spans="1:13" ht="14.45" customHeight="1" x14ac:dyDescent="0.2">
      <c r="A100" s="821" t="s">
        <v>844</v>
      </c>
      <c r="B100" s="822" t="s">
        <v>1344</v>
      </c>
      <c r="C100" s="822" t="s">
        <v>1273</v>
      </c>
      <c r="D100" s="822" t="s">
        <v>1274</v>
      </c>
      <c r="E100" s="822" t="s">
        <v>1275</v>
      </c>
      <c r="F100" s="831"/>
      <c r="G100" s="831"/>
      <c r="H100" s="827"/>
      <c r="I100" s="831">
        <v>1</v>
      </c>
      <c r="J100" s="831">
        <v>0</v>
      </c>
      <c r="K100" s="827"/>
      <c r="L100" s="831">
        <v>1</v>
      </c>
      <c r="M100" s="832">
        <v>0</v>
      </c>
    </row>
    <row r="101" spans="1:13" ht="14.45" customHeight="1" x14ac:dyDescent="0.2">
      <c r="A101" s="821" t="s">
        <v>845</v>
      </c>
      <c r="B101" s="822" t="s">
        <v>1342</v>
      </c>
      <c r="C101" s="822" t="s">
        <v>1063</v>
      </c>
      <c r="D101" s="822" t="s">
        <v>969</v>
      </c>
      <c r="E101" s="822" t="s">
        <v>1024</v>
      </c>
      <c r="F101" s="831">
        <v>1</v>
      </c>
      <c r="G101" s="831">
        <v>230.51</v>
      </c>
      <c r="H101" s="827">
        <v>1</v>
      </c>
      <c r="I101" s="831"/>
      <c r="J101" s="831"/>
      <c r="K101" s="827">
        <v>0</v>
      </c>
      <c r="L101" s="831">
        <v>1</v>
      </c>
      <c r="M101" s="832">
        <v>230.51</v>
      </c>
    </row>
    <row r="102" spans="1:13" ht="14.45" customHeight="1" x14ac:dyDescent="0.2">
      <c r="A102" s="821" t="s">
        <v>846</v>
      </c>
      <c r="B102" s="822" t="s">
        <v>1332</v>
      </c>
      <c r="C102" s="822" t="s">
        <v>1070</v>
      </c>
      <c r="D102" s="822" t="s">
        <v>1071</v>
      </c>
      <c r="E102" s="822" t="s">
        <v>1072</v>
      </c>
      <c r="F102" s="831"/>
      <c r="G102" s="831"/>
      <c r="H102" s="827">
        <v>0</v>
      </c>
      <c r="I102" s="831">
        <v>3</v>
      </c>
      <c r="J102" s="831">
        <v>52.679999999999993</v>
      </c>
      <c r="K102" s="827">
        <v>1</v>
      </c>
      <c r="L102" s="831">
        <v>3</v>
      </c>
      <c r="M102" s="832">
        <v>52.679999999999993</v>
      </c>
    </row>
    <row r="103" spans="1:13" ht="14.45" customHeight="1" x14ac:dyDescent="0.2">
      <c r="A103" s="821" t="s">
        <v>846</v>
      </c>
      <c r="B103" s="822" t="s">
        <v>1345</v>
      </c>
      <c r="C103" s="822" t="s">
        <v>1065</v>
      </c>
      <c r="D103" s="822" t="s">
        <v>1066</v>
      </c>
      <c r="E103" s="822" t="s">
        <v>1067</v>
      </c>
      <c r="F103" s="831"/>
      <c r="G103" s="831"/>
      <c r="H103" s="827">
        <v>0</v>
      </c>
      <c r="I103" s="831">
        <v>1</v>
      </c>
      <c r="J103" s="831">
        <v>93.27</v>
      </c>
      <c r="K103" s="827">
        <v>1</v>
      </c>
      <c r="L103" s="831">
        <v>1</v>
      </c>
      <c r="M103" s="832">
        <v>93.27</v>
      </c>
    </row>
    <row r="104" spans="1:13" ht="14.45" customHeight="1" x14ac:dyDescent="0.2">
      <c r="A104" s="821" t="s">
        <v>846</v>
      </c>
      <c r="B104" s="822" t="s">
        <v>1345</v>
      </c>
      <c r="C104" s="822" t="s">
        <v>1068</v>
      </c>
      <c r="D104" s="822" t="s">
        <v>1066</v>
      </c>
      <c r="E104" s="822" t="s">
        <v>1069</v>
      </c>
      <c r="F104" s="831"/>
      <c r="G104" s="831"/>
      <c r="H104" s="827">
        <v>0</v>
      </c>
      <c r="I104" s="831">
        <v>1</v>
      </c>
      <c r="J104" s="831">
        <v>186.55</v>
      </c>
      <c r="K104" s="827">
        <v>1</v>
      </c>
      <c r="L104" s="831">
        <v>1</v>
      </c>
      <c r="M104" s="832">
        <v>186.55</v>
      </c>
    </row>
    <row r="105" spans="1:13" ht="14.45" customHeight="1" x14ac:dyDescent="0.2">
      <c r="A105" s="821" t="s">
        <v>846</v>
      </c>
      <c r="B105" s="822" t="s">
        <v>799</v>
      </c>
      <c r="C105" s="822" t="s">
        <v>928</v>
      </c>
      <c r="D105" s="822" t="s">
        <v>588</v>
      </c>
      <c r="E105" s="822" t="s">
        <v>929</v>
      </c>
      <c r="F105" s="831">
        <v>1</v>
      </c>
      <c r="G105" s="831">
        <v>74.08</v>
      </c>
      <c r="H105" s="827">
        <v>1</v>
      </c>
      <c r="I105" s="831"/>
      <c r="J105" s="831"/>
      <c r="K105" s="827">
        <v>0</v>
      </c>
      <c r="L105" s="831">
        <v>1</v>
      </c>
      <c r="M105" s="832">
        <v>74.08</v>
      </c>
    </row>
    <row r="106" spans="1:13" ht="14.45" customHeight="1" x14ac:dyDescent="0.2">
      <c r="A106" s="821" t="s">
        <v>846</v>
      </c>
      <c r="B106" s="822" t="s">
        <v>799</v>
      </c>
      <c r="C106" s="822" t="s">
        <v>806</v>
      </c>
      <c r="D106" s="822" t="s">
        <v>802</v>
      </c>
      <c r="E106" s="822" t="s">
        <v>807</v>
      </c>
      <c r="F106" s="831"/>
      <c r="G106" s="831"/>
      <c r="H106" s="827">
        <v>0</v>
      </c>
      <c r="I106" s="831">
        <v>2</v>
      </c>
      <c r="J106" s="831">
        <v>168.36</v>
      </c>
      <c r="K106" s="827">
        <v>1</v>
      </c>
      <c r="L106" s="831">
        <v>2</v>
      </c>
      <c r="M106" s="832">
        <v>168.36</v>
      </c>
    </row>
    <row r="107" spans="1:13" ht="14.45" customHeight="1" x14ac:dyDescent="0.2">
      <c r="A107" s="821" t="s">
        <v>846</v>
      </c>
      <c r="B107" s="822" t="s">
        <v>799</v>
      </c>
      <c r="C107" s="822" t="s">
        <v>938</v>
      </c>
      <c r="D107" s="822" t="s">
        <v>588</v>
      </c>
      <c r="E107" s="822" t="s">
        <v>939</v>
      </c>
      <c r="F107" s="831">
        <v>1</v>
      </c>
      <c r="G107" s="831">
        <v>63.14</v>
      </c>
      <c r="H107" s="827">
        <v>1</v>
      </c>
      <c r="I107" s="831"/>
      <c r="J107" s="831"/>
      <c r="K107" s="827">
        <v>0</v>
      </c>
      <c r="L107" s="831">
        <v>1</v>
      </c>
      <c r="M107" s="832">
        <v>63.14</v>
      </c>
    </row>
    <row r="108" spans="1:13" ht="14.45" customHeight="1" x14ac:dyDescent="0.2">
      <c r="A108" s="821" t="s">
        <v>846</v>
      </c>
      <c r="B108" s="822" t="s">
        <v>799</v>
      </c>
      <c r="C108" s="822" t="s">
        <v>934</v>
      </c>
      <c r="D108" s="822" t="s">
        <v>802</v>
      </c>
      <c r="E108" s="822" t="s">
        <v>935</v>
      </c>
      <c r="F108" s="831"/>
      <c r="G108" s="831"/>
      <c r="H108" s="827">
        <v>0</v>
      </c>
      <c r="I108" s="831">
        <v>1</v>
      </c>
      <c r="J108" s="831">
        <v>126.27</v>
      </c>
      <c r="K108" s="827">
        <v>1</v>
      </c>
      <c r="L108" s="831">
        <v>1</v>
      </c>
      <c r="M108" s="832">
        <v>126.27</v>
      </c>
    </row>
    <row r="109" spans="1:13" ht="14.45" customHeight="1" x14ac:dyDescent="0.2">
      <c r="A109" s="821" t="s">
        <v>846</v>
      </c>
      <c r="B109" s="822" t="s">
        <v>799</v>
      </c>
      <c r="C109" s="822" t="s">
        <v>936</v>
      </c>
      <c r="D109" s="822" t="s">
        <v>802</v>
      </c>
      <c r="E109" s="822" t="s">
        <v>937</v>
      </c>
      <c r="F109" s="831"/>
      <c r="G109" s="831"/>
      <c r="H109" s="827">
        <v>0</v>
      </c>
      <c r="I109" s="831">
        <v>1</v>
      </c>
      <c r="J109" s="831">
        <v>63.14</v>
      </c>
      <c r="K109" s="827">
        <v>1</v>
      </c>
      <c r="L109" s="831">
        <v>1</v>
      </c>
      <c r="M109" s="832">
        <v>63.14</v>
      </c>
    </row>
    <row r="110" spans="1:13" ht="14.45" customHeight="1" x14ac:dyDescent="0.2">
      <c r="A110" s="821" t="s">
        <v>846</v>
      </c>
      <c r="B110" s="822" t="s">
        <v>799</v>
      </c>
      <c r="C110" s="822" t="s">
        <v>804</v>
      </c>
      <c r="D110" s="822" t="s">
        <v>802</v>
      </c>
      <c r="E110" s="822" t="s">
        <v>805</v>
      </c>
      <c r="F110" s="831"/>
      <c r="G110" s="831"/>
      <c r="H110" s="827">
        <v>0</v>
      </c>
      <c r="I110" s="831">
        <v>2</v>
      </c>
      <c r="J110" s="831">
        <v>98.16</v>
      </c>
      <c r="K110" s="827">
        <v>1</v>
      </c>
      <c r="L110" s="831">
        <v>2</v>
      </c>
      <c r="M110" s="832">
        <v>98.16</v>
      </c>
    </row>
    <row r="111" spans="1:13" ht="14.45" customHeight="1" x14ac:dyDescent="0.2">
      <c r="A111" s="821" t="s">
        <v>846</v>
      </c>
      <c r="B111" s="822" t="s">
        <v>799</v>
      </c>
      <c r="C111" s="822" t="s">
        <v>946</v>
      </c>
      <c r="D111" s="822" t="s">
        <v>588</v>
      </c>
      <c r="E111" s="822" t="s">
        <v>941</v>
      </c>
      <c r="F111" s="831"/>
      <c r="G111" s="831"/>
      <c r="H111" s="827">
        <v>0</v>
      </c>
      <c r="I111" s="831">
        <v>1</v>
      </c>
      <c r="J111" s="831">
        <v>105.23</v>
      </c>
      <c r="K111" s="827">
        <v>1</v>
      </c>
      <c r="L111" s="831">
        <v>1</v>
      </c>
      <c r="M111" s="832">
        <v>105.23</v>
      </c>
    </row>
    <row r="112" spans="1:13" ht="14.45" customHeight="1" x14ac:dyDescent="0.2">
      <c r="A112" s="821" t="s">
        <v>846</v>
      </c>
      <c r="B112" s="822" t="s">
        <v>812</v>
      </c>
      <c r="C112" s="822" t="s">
        <v>815</v>
      </c>
      <c r="D112" s="822" t="s">
        <v>636</v>
      </c>
      <c r="E112" s="822" t="s">
        <v>816</v>
      </c>
      <c r="F112" s="831"/>
      <c r="G112" s="831"/>
      <c r="H112" s="827"/>
      <c r="I112" s="831">
        <v>1</v>
      </c>
      <c r="J112" s="831">
        <v>0</v>
      </c>
      <c r="K112" s="827"/>
      <c r="L112" s="831">
        <v>1</v>
      </c>
      <c r="M112" s="832">
        <v>0</v>
      </c>
    </row>
    <row r="113" spans="1:13" ht="14.45" customHeight="1" x14ac:dyDescent="0.2">
      <c r="A113" s="821" t="s">
        <v>846</v>
      </c>
      <c r="B113" s="822" t="s">
        <v>812</v>
      </c>
      <c r="C113" s="822" t="s">
        <v>813</v>
      </c>
      <c r="D113" s="822" t="s">
        <v>636</v>
      </c>
      <c r="E113" s="822" t="s">
        <v>814</v>
      </c>
      <c r="F113" s="831"/>
      <c r="G113" s="831"/>
      <c r="H113" s="827"/>
      <c r="I113" s="831">
        <v>2</v>
      </c>
      <c r="J113" s="831">
        <v>0</v>
      </c>
      <c r="K113" s="827"/>
      <c r="L113" s="831">
        <v>2</v>
      </c>
      <c r="M113" s="832">
        <v>0</v>
      </c>
    </row>
    <row r="114" spans="1:13" ht="14.45" customHeight="1" x14ac:dyDescent="0.2">
      <c r="A114" s="821" t="s">
        <v>847</v>
      </c>
      <c r="B114" s="822" t="s">
        <v>1330</v>
      </c>
      <c r="C114" s="822" t="s">
        <v>895</v>
      </c>
      <c r="D114" s="822" t="s">
        <v>896</v>
      </c>
      <c r="E114" s="822" t="s">
        <v>897</v>
      </c>
      <c r="F114" s="831"/>
      <c r="G114" s="831"/>
      <c r="H114" s="827">
        <v>0</v>
      </c>
      <c r="I114" s="831">
        <v>1</v>
      </c>
      <c r="J114" s="831">
        <v>102.93</v>
      </c>
      <c r="K114" s="827">
        <v>1</v>
      </c>
      <c r="L114" s="831">
        <v>1</v>
      </c>
      <c r="M114" s="832">
        <v>102.93</v>
      </c>
    </row>
    <row r="115" spans="1:13" ht="14.45" customHeight="1" x14ac:dyDescent="0.2">
      <c r="A115" s="821" t="s">
        <v>847</v>
      </c>
      <c r="B115" s="822" t="s">
        <v>1332</v>
      </c>
      <c r="C115" s="822" t="s">
        <v>954</v>
      </c>
      <c r="D115" s="822" t="s">
        <v>955</v>
      </c>
      <c r="E115" s="822" t="s">
        <v>956</v>
      </c>
      <c r="F115" s="831">
        <v>2</v>
      </c>
      <c r="G115" s="831">
        <v>70.22</v>
      </c>
      <c r="H115" s="827">
        <v>1</v>
      </c>
      <c r="I115" s="831"/>
      <c r="J115" s="831"/>
      <c r="K115" s="827">
        <v>0</v>
      </c>
      <c r="L115" s="831">
        <v>2</v>
      </c>
      <c r="M115" s="832">
        <v>70.22</v>
      </c>
    </row>
    <row r="116" spans="1:13" ht="14.45" customHeight="1" x14ac:dyDescent="0.2">
      <c r="A116" s="821" t="s">
        <v>847</v>
      </c>
      <c r="B116" s="822" t="s">
        <v>1332</v>
      </c>
      <c r="C116" s="822" t="s">
        <v>1070</v>
      </c>
      <c r="D116" s="822" t="s">
        <v>1071</v>
      </c>
      <c r="E116" s="822" t="s">
        <v>1072</v>
      </c>
      <c r="F116" s="831"/>
      <c r="G116" s="831"/>
      <c r="H116" s="827">
        <v>0</v>
      </c>
      <c r="I116" s="831">
        <v>3</v>
      </c>
      <c r="J116" s="831">
        <v>52.679999999999993</v>
      </c>
      <c r="K116" s="827">
        <v>1</v>
      </c>
      <c r="L116" s="831">
        <v>3</v>
      </c>
      <c r="M116" s="832">
        <v>52.679999999999993</v>
      </c>
    </row>
    <row r="117" spans="1:13" ht="14.45" customHeight="1" x14ac:dyDescent="0.2">
      <c r="A117" s="821" t="s">
        <v>847</v>
      </c>
      <c r="B117" s="822" t="s">
        <v>1332</v>
      </c>
      <c r="C117" s="822" t="s">
        <v>1087</v>
      </c>
      <c r="D117" s="822" t="s">
        <v>1071</v>
      </c>
      <c r="E117" s="822" t="s">
        <v>1024</v>
      </c>
      <c r="F117" s="831"/>
      <c r="G117" s="831"/>
      <c r="H117" s="827">
        <v>0</v>
      </c>
      <c r="I117" s="831">
        <v>1</v>
      </c>
      <c r="J117" s="831">
        <v>117.03</v>
      </c>
      <c r="K117" s="827">
        <v>1</v>
      </c>
      <c r="L117" s="831">
        <v>1</v>
      </c>
      <c r="M117" s="832">
        <v>117.03</v>
      </c>
    </row>
    <row r="118" spans="1:13" ht="14.45" customHeight="1" x14ac:dyDescent="0.2">
      <c r="A118" s="821" t="s">
        <v>847</v>
      </c>
      <c r="B118" s="822" t="s">
        <v>1334</v>
      </c>
      <c r="C118" s="822" t="s">
        <v>903</v>
      </c>
      <c r="D118" s="822" t="s">
        <v>904</v>
      </c>
      <c r="E118" s="822" t="s">
        <v>905</v>
      </c>
      <c r="F118" s="831"/>
      <c r="G118" s="831"/>
      <c r="H118" s="827">
        <v>0</v>
      </c>
      <c r="I118" s="831">
        <v>2</v>
      </c>
      <c r="J118" s="831">
        <v>206.8</v>
      </c>
      <c r="K118" s="827">
        <v>1</v>
      </c>
      <c r="L118" s="831">
        <v>2</v>
      </c>
      <c r="M118" s="832">
        <v>206.8</v>
      </c>
    </row>
    <row r="119" spans="1:13" ht="14.45" customHeight="1" x14ac:dyDescent="0.2">
      <c r="A119" s="821" t="s">
        <v>847</v>
      </c>
      <c r="B119" s="822" t="s">
        <v>799</v>
      </c>
      <c r="C119" s="822" t="s">
        <v>928</v>
      </c>
      <c r="D119" s="822" t="s">
        <v>588</v>
      </c>
      <c r="E119" s="822" t="s">
        <v>929</v>
      </c>
      <c r="F119" s="831">
        <v>5</v>
      </c>
      <c r="G119" s="831">
        <v>370.4</v>
      </c>
      <c r="H119" s="827">
        <v>1</v>
      </c>
      <c r="I119" s="831"/>
      <c r="J119" s="831"/>
      <c r="K119" s="827">
        <v>0</v>
      </c>
      <c r="L119" s="831">
        <v>5</v>
      </c>
      <c r="M119" s="832">
        <v>370.4</v>
      </c>
    </row>
    <row r="120" spans="1:13" ht="14.45" customHeight="1" x14ac:dyDescent="0.2">
      <c r="A120" s="821" t="s">
        <v>847</v>
      </c>
      <c r="B120" s="822" t="s">
        <v>799</v>
      </c>
      <c r="C120" s="822" t="s">
        <v>800</v>
      </c>
      <c r="D120" s="822" t="s">
        <v>588</v>
      </c>
      <c r="E120" s="822" t="s">
        <v>591</v>
      </c>
      <c r="F120" s="831">
        <v>9</v>
      </c>
      <c r="G120" s="831">
        <v>848.52</v>
      </c>
      <c r="H120" s="827">
        <v>1</v>
      </c>
      <c r="I120" s="831"/>
      <c r="J120" s="831"/>
      <c r="K120" s="827">
        <v>0</v>
      </c>
      <c r="L120" s="831">
        <v>9</v>
      </c>
      <c r="M120" s="832">
        <v>848.52</v>
      </c>
    </row>
    <row r="121" spans="1:13" ht="14.45" customHeight="1" x14ac:dyDescent="0.2">
      <c r="A121" s="821" t="s">
        <v>847</v>
      </c>
      <c r="B121" s="822" t="s">
        <v>799</v>
      </c>
      <c r="C121" s="822" t="s">
        <v>930</v>
      </c>
      <c r="D121" s="822" t="s">
        <v>588</v>
      </c>
      <c r="E121" s="822" t="s">
        <v>931</v>
      </c>
      <c r="F121" s="831">
        <v>11</v>
      </c>
      <c r="G121" s="831">
        <v>1851.96</v>
      </c>
      <c r="H121" s="827">
        <v>1</v>
      </c>
      <c r="I121" s="831"/>
      <c r="J121" s="831"/>
      <c r="K121" s="827">
        <v>0</v>
      </c>
      <c r="L121" s="831">
        <v>11</v>
      </c>
      <c r="M121" s="832">
        <v>1851.96</v>
      </c>
    </row>
    <row r="122" spans="1:13" ht="14.45" customHeight="1" x14ac:dyDescent="0.2">
      <c r="A122" s="821" t="s">
        <v>847</v>
      </c>
      <c r="B122" s="822" t="s">
        <v>799</v>
      </c>
      <c r="C122" s="822" t="s">
        <v>932</v>
      </c>
      <c r="D122" s="822" t="s">
        <v>588</v>
      </c>
      <c r="E122" s="822" t="s">
        <v>933</v>
      </c>
      <c r="F122" s="831">
        <v>8</v>
      </c>
      <c r="G122" s="831">
        <v>922.64</v>
      </c>
      <c r="H122" s="827">
        <v>1</v>
      </c>
      <c r="I122" s="831"/>
      <c r="J122" s="831"/>
      <c r="K122" s="827">
        <v>0</v>
      </c>
      <c r="L122" s="831">
        <v>8</v>
      </c>
      <c r="M122" s="832">
        <v>922.64</v>
      </c>
    </row>
    <row r="123" spans="1:13" ht="14.45" customHeight="1" x14ac:dyDescent="0.2">
      <c r="A123" s="821" t="s">
        <v>847</v>
      </c>
      <c r="B123" s="822" t="s">
        <v>799</v>
      </c>
      <c r="C123" s="822" t="s">
        <v>801</v>
      </c>
      <c r="D123" s="822" t="s">
        <v>802</v>
      </c>
      <c r="E123" s="822" t="s">
        <v>803</v>
      </c>
      <c r="F123" s="831"/>
      <c r="G123" s="831"/>
      <c r="H123" s="827">
        <v>0</v>
      </c>
      <c r="I123" s="831">
        <v>51</v>
      </c>
      <c r="J123" s="831">
        <v>5366.7300000000005</v>
      </c>
      <c r="K123" s="827">
        <v>1</v>
      </c>
      <c r="L123" s="831">
        <v>51</v>
      </c>
      <c r="M123" s="832">
        <v>5366.7300000000005</v>
      </c>
    </row>
    <row r="124" spans="1:13" ht="14.45" customHeight="1" x14ac:dyDescent="0.2">
      <c r="A124" s="821" t="s">
        <v>847</v>
      </c>
      <c r="B124" s="822" t="s">
        <v>799</v>
      </c>
      <c r="C124" s="822" t="s">
        <v>806</v>
      </c>
      <c r="D124" s="822" t="s">
        <v>802</v>
      </c>
      <c r="E124" s="822" t="s">
        <v>807</v>
      </c>
      <c r="F124" s="831"/>
      <c r="G124" s="831"/>
      <c r="H124" s="827">
        <v>0</v>
      </c>
      <c r="I124" s="831">
        <v>55</v>
      </c>
      <c r="J124" s="831">
        <v>4629.9000000000015</v>
      </c>
      <c r="K124" s="827">
        <v>1</v>
      </c>
      <c r="L124" s="831">
        <v>55</v>
      </c>
      <c r="M124" s="832">
        <v>4629.9000000000015</v>
      </c>
    </row>
    <row r="125" spans="1:13" ht="14.45" customHeight="1" x14ac:dyDescent="0.2">
      <c r="A125" s="821" t="s">
        <v>847</v>
      </c>
      <c r="B125" s="822" t="s">
        <v>799</v>
      </c>
      <c r="C125" s="822" t="s">
        <v>938</v>
      </c>
      <c r="D125" s="822" t="s">
        <v>588</v>
      </c>
      <c r="E125" s="822" t="s">
        <v>939</v>
      </c>
      <c r="F125" s="831">
        <v>11</v>
      </c>
      <c r="G125" s="831">
        <v>694.54</v>
      </c>
      <c r="H125" s="827">
        <v>1</v>
      </c>
      <c r="I125" s="831"/>
      <c r="J125" s="831"/>
      <c r="K125" s="827">
        <v>0</v>
      </c>
      <c r="L125" s="831">
        <v>11</v>
      </c>
      <c r="M125" s="832">
        <v>694.54</v>
      </c>
    </row>
    <row r="126" spans="1:13" ht="14.45" customHeight="1" x14ac:dyDescent="0.2">
      <c r="A126" s="821" t="s">
        <v>847</v>
      </c>
      <c r="B126" s="822" t="s">
        <v>799</v>
      </c>
      <c r="C126" s="822" t="s">
        <v>940</v>
      </c>
      <c r="D126" s="822" t="s">
        <v>588</v>
      </c>
      <c r="E126" s="822" t="s">
        <v>941</v>
      </c>
      <c r="F126" s="831">
        <v>8</v>
      </c>
      <c r="G126" s="831">
        <v>841.83999999999992</v>
      </c>
      <c r="H126" s="827">
        <v>1</v>
      </c>
      <c r="I126" s="831"/>
      <c r="J126" s="831"/>
      <c r="K126" s="827">
        <v>0</v>
      </c>
      <c r="L126" s="831">
        <v>8</v>
      </c>
      <c r="M126" s="832">
        <v>841.83999999999992</v>
      </c>
    </row>
    <row r="127" spans="1:13" ht="14.45" customHeight="1" x14ac:dyDescent="0.2">
      <c r="A127" s="821" t="s">
        <v>847</v>
      </c>
      <c r="B127" s="822" t="s">
        <v>799</v>
      </c>
      <c r="C127" s="822" t="s">
        <v>942</v>
      </c>
      <c r="D127" s="822" t="s">
        <v>588</v>
      </c>
      <c r="E127" s="822" t="s">
        <v>811</v>
      </c>
      <c r="F127" s="831">
        <v>1</v>
      </c>
      <c r="G127" s="831">
        <v>49.08</v>
      </c>
      <c r="H127" s="827">
        <v>1</v>
      </c>
      <c r="I127" s="831"/>
      <c r="J127" s="831"/>
      <c r="K127" s="827">
        <v>0</v>
      </c>
      <c r="L127" s="831">
        <v>1</v>
      </c>
      <c r="M127" s="832">
        <v>49.08</v>
      </c>
    </row>
    <row r="128" spans="1:13" ht="14.45" customHeight="1" x14ac:dyDescent="0.2">
      <c r="A128" s="821" t="s">
        <v>847</v>
      </c>
      <c r="B128" s="822" t="s">
        <v>799</v>
      </c>
      <c r="C128" s="822" t="s">
        <v>943</v>
      </c>
      <c r="D128" s="822" t="s">
        <v>588</v>
      </c>
      <c r="E128" s="822" t="s">
        <v>944</v>
      </c>
      <c r="F128" s="831">
        <v>16</v>
      </c>
      <c r="G128" s="831">
        <v>2020.3200000000002</v>
      </c>
      <c r="H128" s="827">
        <v>1</v>
      </c>
      <c r="I128" s="831"/>
      <c r="J128" s="831"/>
      <c r="K128" s="827">
        <v>0</v>
      </c>
      <c r="L128" s="831">
        <v>16</v>
      </c>
      <c r="M128" s="832">
        <v>2020.3200000000002</v>
      </c>
    </row>
    <row r="129" spans="1:13" ht="14.45" customHeight="1" x14ac:dyDescent="0.2">
      <c r="A129" s="821" t="s">
        <v>847</v>
      </c>
      <c r="B129" s="822" t="s">
        <v>799</v>
      </c>
      <c r="C129" s="822" t="s">
        <v>945</v>
      </c>
      <c r="D129" s="822" t="s">
        <v>588</v>
      </c>
      <c r="E129" s="822" t="s">
        <v>589</v>
      </c>
      <c r="F129" s="831">
        <v>33</v>
      </c>
      <c r="G129" s="831">
        <v>2777.94</v>
      </c>
      <c r="H129" s="827">
        <v>1</v>
      </c>
      <c r="I129" s="831"/>
      <c r="J129" s="831"/>
      <c r="K129" s="827">
        <v>0</v>
      </c>
      <c r="L129" s="831">
        <v>33</v>
      </c>
      <c r="M129" s="832">
        <v>2777.94</v>
      </c>
    </row>
    <row r="130" spans="1:13" ht="14.45" customHeight="1" x14ac:dyDescent="0.2">
      <c r="A130" s="821" t="s">
        <v>847</v>
      </c>
      <c r="B130" s="822" t="s">
        <v>799</v>
      </c>
      <c r="C130" s="822" t="s">
        <v>934</v>
      </c>
      <c r="D130" s="822" t="s">
        <v>802</v>
      </c>
      <c r="E130" s="822" t="s">
        <v>935</v>
      </c>
      <c r="F130" s="831"/>
      <c r="G130" s="831"/>
      <c r="H130" s="827">
        <v>0</v>
      </c>
      <c r="I130" s="831">
        <v>49</v>
      </c>
      <c r="J130" s="831">
        <v>6187.23</v>
      </c>
      <c r="K130" s="827">
        <v>1</v>
      </c>
      <c r="L130" s="831">
        <v>49</v>
      </c>
      <c r="M130" s="832">
        <v>6187.23</v>
      </c>
    </row>
    <row r="131" spans="1:13" ht="14.45" customHeight="1" x14ac:dyDescent="0.2">
      <c r="A131" s="821" t="s">
        <v>847</v>
      </c>
      <c r="B131" s="822" t="s">
        <v>799</v>
      </c>
      <c r="C131" s="822" t="s">
        <v>936</v>
      </c>
      <c r="D131" s="822" t="s">
        <v>802</v>
      </c>
      <c r="E131" s="822" t="s">
        <v>937</v>
      </c>
      <c r="F131" s="831"/>
      <c r="G131" s="831"/>
      <c r="H131" s="827">
        <v>0</v>
      </c>
      <c r="I131" s="831">
        <v>14</v>
      </c>
      <c r="J131" s="831">
        <v>883.96</v>
      </c>
      <c r="K131" s="827">
        <v>1</v>
      </c>
      <c r="L131" s="831">
        <v>14</v>
      </c>
      <c r="M131" s="832">
        <v>883.96</v>
      </c>
    </row>
    <row r="132" spans="1:13" ht="14.45" customHeight="1" x14ac:dyDescent="0.2">
      <c r="A132" s="821" t="s">
        <v>847</v>
      </c>
      <c r="B132" s="822" t="s">
        <v>799</v>
      </c>
      <c r="C132" s="822" t="s">
        <v>804</v>
      </c>
      <c r="D132" s="822" t="s">
        <v>802</v>
      </c>
      <c r="E132" s="822" t="s">
        <v>805</v>
      </c>
      <c r="F132" s="831"/>
      <c r="G132" s="831"/>
      <c r="H132" s="827">
        <v>0</v>
      </c>
      <c r="I132" s="831">
        <v>28</v>
      </c>
      <c r="J132" s="831">
        <v>1374.24</v>
      </c>
      <c r="K132" s="827">
        <v>1</v>
      </c>
      <c r="L132" s="831">
        <v>28</v>
      </c>
      <c r="M132" s="832">
        <v>1374.24</v>
      </c>
    </row>
    <row r="133" spans="1:13" ht="14.45" customHeight="1" x14ac:dyDescent="0.2">
      <c r="A133" s="821" t="s">
        <v>847</v>
      </c>
      <c r="B133" s="822" t="s">
        <v>799</v>
      </c>
      <c r="C133" s="822" t="s">
        <v>946</v>
      </c>
      <c r="D133" s="822" t="s">
        <v>588</v>
      </c>
      <c r="E133" s="822" t="s">
        <v>941</v>
      </c>
      <c r="F133" s="831"/>
      <c r="G133" s="831"/>
      <c r="H133" s="827">
        <v>0</v>
      </c>
      <c r="I133" s="831">
        <v>5</v>
      </c>
      <c r="J133" s="831">
        <v>526.15</v>
      </c>
      <c r="K133" s="827">
        <v>1</v>
      </c>
      <c r="L133" s="831">
        <v>5</v>
      </c>
      <c r="M133" s="832">
        <v>526.15</v>
      </c>
    </row>
    <row r="134" spans="1:13" ht="14.45" customHeight="1" x14ac:dyDescent="0.2">
      <c r="A134" s="821" t="s">
        <v>847</v>
      </c>
      <c r="B134" s="822" t="s">
        <v>799</v>
      </c>
      <c r="C134" s="822" t="s">
        <v>808</v>
      </c>
      <c r="D134" s="822" t="s">
        <v>588</v>
      </c>
      <c r="E134" s="822" t="s">
        <v>589</v>
      </c>
      <c r="F134" s="831"/>
      <c r="G134" s="831"/>
      <c r="H134" s="827">
        <v>0</v>
      </c>
      <c r="I134" s="831">
        <v>13</v>
      </c>
      <c r="J134" s="831">
        <v>1094.3400000000004</v>
      </c>
      <c r="K134" s="827">
        <v>1</v>
      </c>
      <c r="L134" s="831">
        <v>13</v>
      </c>
      <c r="M134" s="832">
        <v>1094.3400000000004</v>
      </c>
    </row>
    <row r="135" spans="1:13" ht="14.45" customHeight="1" x14ac:dyDescent="0.2">
      <c r="A135" s="821" t="s">
        <v>847</v>
      </c>
      <c r="B135" s="822" t="s">
        <v>799</v>
      </c>
      <c r="C135" s="822" t="s">
        <v>947</v>
      </c>
      <c r="D135" s="822" t="s">
        <v>588</v>
      </c>
      <c r="E135" s="822" t="s">
        <v>944</v>
      </c>
      <c r="F135" s="831"/>
      <c r="G135" s="831"/>
      <c r="H135" s="827">
        <v>0</v>
      </c>
      <c r="I135" s="831">
        <v>5</v>
      </c>
      <c r="J135" s="831">
        <v>631.35</v>
      </c>
      <c r="K135" s="827">
        <v>1</v>
      </c>
      <c r="L135" s="831">
        <v>5</v>
      </c>
      <c r="M135" s="832">
        <v>631.35</v>
      </c>
    </row>
    <row r="136" spans="1:13" ht="14.45" customHeight="1" x14ac:dyDescent="0.2">
      <c r="A136" s="821" t="s">
        <v>847</v>
      </c>
      <c r="B136" s="822" t="s">
        <v>799</v>
      </c>
      <c r="C136" s="822" t="s">
        <v>1125</v>
      </c>
      <c r="D136" s="822" t="s">
        <v>588</v>
      </c>
      <c r="E136" s="822" t="s">
        <v>939</v>
      </c>
      <c r="F136" s="831"/>
      <c r="G136" s="831"/>
      <c r="H136" s="827">
        <v>0</v>
      </c>
      <c r="I136" s="831">
        <v>4</v>
      </c>
      <c r="J136" s="831">
        <v>252.56</v>
      </c>
      <c r="K136" s="827">
        <v>1</v>
      </c>
      <c r="L136" s="831">
        <v>4</v>
      </c>
      <c r="M136" s="832">
        <v>252.56</v>
      </c>
    </row>
    <row r="137" spans="1:13" ht="14.45" customHeight="1" x14ac:dyDescent="0.2">
      <c r="A137" s="821" t="s">
        <v>847</v>
      </c>
      <c r="B137" s="822" t="s">
        <v>799</v>
      </c>
      <c r="C137" s="822" t="s">
        <v>810</v>
      </c>
      <c r="D137" s="822" t="s">
        <v>588</v>
      </c>
      <c r="E137" s="822" t="s">
        <v>811</v>
      </c>
      <c r="F137" s="831"/>
      <c r="G137" s="831"/>
      <c r="H137" s="827">
        <v>0</v>
      </c>
      <c r="I137" s="831">
        <v>1</v>
      </c>
      <c r="J137" s="831">
        <v>49.08</v>
      </c>
      <c r="K137" s="827">
        <v>1</v>
      </c>
      <c r="L137" s="831">
        <v>1</v>
      </c>
      <c r="M137" s="832">
        <v>49.08</v>
      </c>
    </row>
    <row r="138" spans="1:13" ht="14.45" customHeight="1" x14ac:dyDescent="0.2">
      <c r="A138" s="821" t="s">
        <v>847</v>
      </c>
      <c r="B138" s="822" t="s">
        <v>799</v>
      </c>
      <c r="C138" s="822" t="s">
        <v>948</v>
      </c>
      <c r="D138" s="822" t="s">
        <v>588</v>
      </c>
      <c r="E138" s="822" t="s">
        <v>931</v>
      </c>
      <c r="F138" s="831"/>
      <c r="G138" s="831"/>
      <c r="H138" s="827">
        <v>0</v>
      </c>
      <c r="I138" s="831">
        <v>1</v>
      </c>
      <c r="J138" s="831">
        <v>168.36</v>
      </c>
      <c r="K138" s="827">
        <v>1</v>
      </c>
      <c r="L138" s="831">
        <v>1</v>
      </c>
      <c r="M138" s="832">
        <v>168.36</v>
      </c>
    </row>
    <row r="139" spans="1:13" ht="14.45" customHeight="1" x14ac:dyDescent="0.2">
      <c r="A139" s="821" t="s">
        <v>847</v>
      </c>
      <c r="B139" s="822" t="s">
        <v>812</v>
      </c>
      <c r="C139" s="822" t="s">
        <v>1117</v>
      </c>
      <c r="D139" s="822" t="s">
        <v>1118</v>
      </c>
      <c r="E139" s="822" t="s">
        <v>814</v>
      </c>
      <c r="F139" s="831">
        <v>3</v>
      </c>
      <c r="G139" s="831">
        <v>0</v>
      </c>
      <c r="H139" s="827"/>
      <c r="I139" s="831"/>
      <c r="J139" s="831"/>
      <c r="K139" s="827"/>
      <c r="L139" s="831">
        <v>3</v>
      </c>
      <c r="M139" s="832">
        <v>0</v>
      </c>
    </row>
    <row r="140" spans="1:13" ht="14.45" customHeight="1" x14ac:dyDescent="0.2">
      <c r="A140" s="821" t="s">
        <v>847</v>
      </c>
      <c r="B140" s="822" t="s">
        <v>812</v>
      </c>
      <c r="C140" s="822" t="s">
        <v>1119</v>
      </c>
      <c r="D140" s="822" t="s">
        <v>1118</v>
      </c>
      <c r="E140" s="822" t="s">
        <v>1120</v>
      </c>
      <c r="F140" s="831">
        <v>4</v>
      </c>
      <c r="G140" s="831">
        <v>0</v>
      </c>
      <c r="H140" s="827"/>
      <c r="I140" s="831"/>
      <c r="J140" s="831"/>
      <c r="K140" s="827"/>
      <c r="L140" s="831">
        <v>4</v>
      </c>
      <c r="M140" s="832">
        <v>0</v>
      </c>
    </row>
    <row r="141" spans="1:13" ht="14.45" customHeight="1" x14ac:dyDescent="0.2">
      <c r="A141" s="821" t="s">
        <v>847</v>
      </c>
      <c r="B141" s="822" t="s">
        <v>812</v>
      </c>
      <c r="C141" s="822" t="s">
        <v>815</v>
      </c>
      <c r="D141" s="822" t="s">
        <v>636</v>
      </c>
      <c r="E141" s="822" t="s">
        <v>816</v>
      </c>
      <c r="F141" s="831"/>
      <c r="G141" s="831"/>
      <c r="H141" s="827"/>
      <c r="I141" s="831">
        <v>2</v>
      </c>
      <c r="J141" s="831">
        <v>0</v>
      </c>
      <c r="K141" s="827"/>
      <c r="L141" s="831">
        <v>2</v>
      </c>
      <c r="M141" s="832">
        <v>0</v>
      </c>
    </row>
    <row r="142" spans="1:13" ht="14.45" customHeight="1" x14ac:dyDescent="0.2">
      <c r="A142" s="821" t="s">
        <v>848</v>
      </c>
      <c r="B142" s="822" t="s">
        <v>1330</v>
      </c>
      <c r="C142" s="822" t="s">
        <v>900</v>
      </c>
      <c r="D142" s="822" t="s">
        <v>896</v>
      </c>
      <c r="E142" s="822" t="s">
        <v>901</v>
      </c>
      <c r="F142" s="831"/>
      <c r="G142" s="831"/>
      <c r="H142" s="827">
        <v>0</v>
      </c>
      <c r="I142" s="831">
        <v>1</v>
      </c>
      <c r="J142" s="831">
        <v>28.81</v>
      </c>
      <c r="K142" s="827">
        <v>1</v>
      </c>
      <c r="L142" s="831">
        <v>1</v>
      </c>
      <c r="M142" s="832">
        <v>28.81</v>
      </c>
    </row>
    <row r="143" spans="1:13" ht="14.45" customHeight="1" x14ac:dyDescent="0.2">
      <c r="A143" s="821" t="s">
        <v>848</v>
      </c>
      <c r="B143" s="822" t="s">
        <v>1335</v>
      </c>
      <c r="C143" s="822" t="s">
        <v>1238</v>
      </c>
      <c r="D143" s="822" t="s">
        <v>916</v>
      </c>
      <c r="E143" s="822" t="s">
        <v>1239</v>
      </c>
      <c r="F143" s="831"/>
      <c r="G143" s="831"/>
      <c r="H143" s="827">
        <v>0</v>
      </c>
      <c r="I143" s="831">
        <v>2</v>
      </c>
      <c r="J143" s="831">
        <v>68.94</v>
      </c>
      <c r="K143" s="827">
        <v>1</v>
      </c>
      <c r="L143" s="831">
        <v>2</v>
      </c>
      <c r="M143" s="832">
        <v>68.94</v>
      </c>
    </row>
    <row r="144" spans="1:13" ht="14.45" customHeight="1" x14ac:dyDescent="0.2">
      <c r="A144" s="821" t="s">
        <v>848</v>
      </c>
      <c r="B144" s="822" t="s">
        <v>1346</v>
      </c>
      <c r="C144" s="822" t="s">
        <v>1229</v>
      </c>
      <c r="D144" s="822" t="s">
        <v>1230</v>
      </c>
      <c r="E144" s="822" t="s">
        <v>1231</v>
      </c>
      <c r="F144" s="831">
        <v>1</v>
      </c>
      <c r="G144" s="831">
        <v>56.06</v>
      </c>
      <c r="H144" s="827">
        <v>1</v>
      </c>
      <c r="I144" s="831"/>
      <c r="J144" s="831"/>
      <c r="K144" s="827">
        <v>0</v>
      </c>
      <c r="L144" s="831">
        <v>1</v>
      </c>
      <c r="M144" s="832">
        <v>56.06</v>
      </c>
    </row>
    <row r="145" spans="1:13" ht="14.45" customHeight="1" x14ac:dyDescent="0.2">
      <c r="A145" s="821" t="s">
        <v>848</v>
      </c>
      <c r="B145" s="822" t="s">
        <v>812</v>
      </c>
      <c r="C145" s="822" t="s">
        <v>1240</v>
      </c>
      <c r="D145" s="822" t="s">
        <v>1241</v>
      </c>
      <c r="E145" s="822" t="s">
        <v>814</v>
      </c>
      <c r="F145" s="831">
        <v>1</v>
      </c>
      <c r="G145" s="831">
        <v>0</v>
      </c>
      <c r="H145" s="827"/>
      <c r="I145" s="831"/>
      <c r="J145" s="831"/>
      <c r="K145" s="827"/>
      <c r="L145" s="831">
        <v>1</v>
      </c>
      <c r="M145" s="832">
        <v>0</v>
      </c>
    </row>
    <row r="146" spans="1:13" ht="14.45" customHeight="1" x14ac:dyDescent="0.2">
      <c r="A146" s="821" t="s">
        <v>849</v>
      </c>
      <c r="B146" s="822" t="s">
        <v>1347</v>
      </c>
      <c r="C146" s="822" t="s">
        <v>1162</v>
      </c>
      <c r="D146" s="822" t="s">
        <v>1163</v>
      </c>
      <c r="E146" s="822" t="s">
        <v>1164</v>
      </c>
      <c r="F146" s="831"/>
      <c r="G146" s="831"/>
      <c r="H146" s="827">
        <v>0</v>
      </c>
      <c r="I146" s="831">
        <v>1</v>
      </c>
      <c r="J146" s="831">
        <v>186.87</v>
      </c>
      <c r="K146" s="827">
        <v>1</v>
      </c>
      <c r="L146" s="831">
        <v>1</v>
      </c>
      <c r="M146" s="832">
        <v>186.87</v>
      </c>
    </row>
    <row r="147" spans="1:13" ht="14.45" customHeight="1" x14ac:dyDescent="0.2">
      <c r="A147" s="821" t="s">
        <v>849</v>
      </c>
      <c r="B147" s="822" t="s">
        <v>1332</v>
      </c>
      <c r="C147" s="822" t="s">
        <v>1020</v>
      </c>
      <c r="D147" s="822" t="s">
        <v>955</v>
      </c>
      <c r="E147" s="822" t="s">
        <v>1021</v>
      </c>
      <c r="F147" s="831">
        <v>1</v>
      </c>
      <c r="G147" s="831">
        <v>105.32</v>
      </c>
      <c r="H147" s="827">
        <v>1</v>
      </c>
      <c r="I147" s="831"/>
      <c r="J147" s="831"/>
      <c r="K147" s="827">
        <v>0</v>
      </c>
      <c r="L147" s="831">
        <v>1</v>
      </c>
      <c r="M147" s="832">
        <v>105.32</v>
      </c>
    </row>
    <row r="148" spans="1:13" ht="14.45" customHeight="1" x14ac:dyDescent="0.2">
      <c r="A148" s="821" t="s">
        <v>849</v>
      </c>
      <c r="B148" s="822" t="s">
        <v>1334</v>
      </c>
      <c r="C148" s="822" t="s">
        <v>903</v>
      </c>
      <c r="D148" s="822" t="s">
        <v>904</v>
      </c>
      <c r="E148" s="822" t="s">
        <v>905</v>
      </c>
      <c r="F148" s="831"/>
      <c r="G148" s="831"/>
      <c r="H148" s="827">
        <v>0</v>
      </c>
      <c r="I148" s="831">
        <v>1</v>
      </c>
      <c r="J148" s="831">
        <v>103.4</v>
      </c>
      <c r="K148" s="827">
        <v>1</v>
      </c>
      <c r="L148" s="831">
        <v>1</v>
      </c>
      <c r="M148" s="832">
        <v>103.4</v>
      </c>
    </row>
    <row r="149" spans="1:13" ht="14.45" customHeight="1" x14ac:dyDescent="0.2">
      <c r="A149" s="821" t="s">
        <v>849</v>
      </c>
      <c r="B149" s="822" t="s">
        <v>799</v>
      </c>
      <c r="C149" s="822" t="s">
        <v>928</v>
      </c>
      <c r="D149" s="822" t="s">
        <v>588</v>
      </c>
      <c r="E149" s="822" t="s">
        <v>929</v>
      </c>
      <c r="F149" s="831">
        <v>2</v>
      </c>
      <c r="G149" s="831">
        <v>148.16</v>
      </c>
      <c r="H149" s="827">
        <v>1</v>
      </c>
      <c r="I149" s="831"/>
      <c r="J149" s="831"/>
      <c r="K149" s="827">
        <v>0</v>
      </c>
      <c r="L149" s="831">
        <v>2</v>
      </c>
      <c r="M149" s="832">
        <v>148.16</v>
      </c>
    </row>
    <row r="150" spans="1:13" ht="14.45" customHeight="1" x14ac:dyDescent="0.2">
      <c r="A150" s="821" t="s">
        <v>849</v>
      </c>
      <c r="B150" s="822" t="s">
        <v>799</v>
      </c>
      <c r="C150" s="822" t="s">
        <v>800</v>
      </c>
      <c r="D150" s="822" t="s">
        <v>588</v>
      </c>
      <c r="E150" s="822" t="s">
        <v>591</v>
      </c>
      <c r="F150" s="831">
        <v>10</v>
      </c>
      <c r="G150" s="831">
        <v>942.8</v>
      </c>
      <c r="H150" s="827">
        <v>1</v>
      </c>
      <c r="I150" s="831"/>
      <c r="J150" s="831"/>
      <c r="K150" s="827">
        <v>0</v>
      </c>
      <c r="L150" s="831">
        <v>10</v>
      </c>
      <c r="M150" s="832">
        <v>942.8</v>
      </c>
    </row>
    <row r="151" spans="1:13" ht="14.45" customHeight="1" x14ac:dyDescent="0.2">
      <c r="A151" s="821" t="s">
        <v>849</v>
      </c>
      <c r="B151" s="822" t="s">
        <v>799</v>
      </c>
      <c r="C151" s="822" t="s">
        <v>930</v>
      </c>
      <c r="D151" s="822" t="s">
        <v>588</v>
      </c>
      <c r="E151" s="822" t="s">
        <v>931</v>
      </c>
      <c r="F151" s="831">
        <v>2</v>
      </c>
      <c r="G151" s="831">
        <v>336.72</v>
      </c>
      <c r="H151" s="827">
        <v>1</v>
      </c>
      <c r="I151" s="831"/>
      <c r="J151" s="831"/>
      <c r="K151" s="827">
        <v>0</v>
      </c>
      <c r="L151" s="831">
        <v>2</v>
      </c>
      <c r="M151" s="832">
        <v>336.72</v>
      </c>
    </row>
    <row r="152" spans="1:13" ht="14.45" customHeight="1" x14ac:dyDescent="0.2">
      <c r="A152" s="821" t="s">
        <v>849</v>
      </c>
      <c r="B152" s="822" t="s">
        <v>799</v>
      </c>
      <c r="C152" s="822" t="s">
        <v>932</v>
      </c>
      <c r="D152" s="822" t="s">
        <v>588</v>
      </c>
      <c r="E152" s="822" t="s">
        <v>933</v>
      </c>
      <c r="F152" s="831">
        <v>4</v>
      </c>
      <c r="G152" s="831">
        <v>461.32</v>
      </c>
      <c r="H152" s="827">
        <v>1</v>
      </c>
      <c r="I152" s="831"/>
      <c r="J152" s="831"/>
      <c r="K152" s="827">
        <v>0</v>
      </c>
      <c r="L152" s="831">
        <v>4</v>
      </c>
      <c r="M152" s="832">
        <v>461.32</v>
      </c>
    </row>
    <row r="153" spans="1:13" ht="14.45" customHeight="1" x14ac:dyDescent="0.2">
      <c r="A153" s="821" t="s">
        <v>849</v>
      </c>
      <c r="B153" s="822" t="s">
        <v>799</v>
      </c>
      <c r="C153" s="822" t="s">
        <v>801</v>
      </c>
      <c r="D153" s="822" t="s">
        <v>802</v>
      </c>
      <c r="E153" s="822" t="s">
        <v>803</v>
      </c>
      <c r="F153" s="831"/>
      <c r="G153" s="831"/>
      <c r="H153" s="827">
        <v>0</v>
      </c>
      <c r="I153" s="831">
        <v>12</v>
      </c>
      <c r="J153" s="831">
        <v>1262.76</v>
      </c>
      <c r="K153" s="827">
        <v>1</v>
      </c>
      <c r="L153" s="831">
        <v>12</v>
      </c>
      <c r="M153" s="832">
        <v>1262.76</v>
      </c>
    </row>
    <row r="154" spans="1:13" ht="14.45" customHeight="1" x14ac:dyDescent="0.2">
      <c r="A154" s="821" t="s">
        <v>849</v>
      </c>
      <c r="B154" s="822" t="s">
        <v>799</v>
      </c>
      <c r="C154" s="822" t="s">
        <v>806</v>
      </c>
      <c r="D154" s="822" t="s">
        <v>802</v>
      </c>
      <c r="E154" s="822" t="s">
        <v>807</v>
      </c>
      <c r="F154" s="831"/>
      <c r="G154" s="831"/>
      <c r="H154" s="827">
        <v>0</v>
      </c>
      <c r="I154" s="831">
        <v>24</v>
      </c>
      <c r="J154" s="831">
        <v>2020.3200000000004</v>
      </c>
      <c r="K154" s="827">
        <v>1</v>
      </c>
      <c r="L154" s="831">
        <v>24</v>
      </c>
      <c r="M154" s="832">
        <v>2020.3200000000004</v>
      </c>
    </row>
    <row r="155" spans="1:13" ht="14.45" customHeight="1" x14ac:dyDescent="0.2">
      <c r="A155" s="821" t="s">
        <v>849</v>
      </c>
      <c r="B155" s="822" t="s">
        <v>799</v>
      </c>
      <c r="C155" s="822" t="s">
        <v>938</v>
      </c>
      <c r="D155" s="822" t="s">
        <v>588</v>
      </c>
      <c r="E155" s="822" t="s">
        <v>939</v>
      </c>
      <c r="F155" s="831">
        <v>1</v>
      </c>
      <c r="G155" s="831">
        <v>63.14</v>
      </c>
      <c r="H155" s="827">
        <v>1</v>
      </c>
      <c r="I155" s="831"/>
      <c r="J155" s="831"/>
      <c r="K155" s="827">
        <v>0</v>
      </c>
      <c r="L155" s="831">
        <v>1</v>
      </c>
      <c r="M155" s="832">
        <v>63.14</v>
      </c>
    </row>
    <row r="156" spans="1:13" ht="14.45" customHeight="1" x14ac:dyDescent="0.2">
      <c r="A156" s="821" t="s">
        <v>849</v>
      </c>
      <c r="B156" s="822" t="s">
        <v>799</v>
      </c>
      <c r="C156" s="822" t="s">
        <v>940</v>
      </c>
      <c r="D156" s="822" t="s">
        <v>588</v>
      </c>
      <c r="E156" s="822" t="s">
        <v>941</v>
      </c>
      <c r="F156" s="831">
        <v>2</v>
      </c>
      <c r="G156" s="831">
        <v>210.46</v>
      </c>
      <c r="H156" s="827">
        <v>1</v>
      </c>
      <c r="I156" s="831"/>
      <c r="J156" s="831"/>
      <c r="K156" s="827">
        <v>0</v>
      </c>
      <c r="L156" s="831">
        <v>2</v>
      </c>
      <c r="M156" s="832">
        <v>210.46</v>
      </c>
    </row>
    <row r="157" spans="1:13" ht="14.45" customHeight="1" x14ac:dyDescent="0.2">
      <c r="A157" s="821" t="s">
        <v>849</v>
      </c>
      <c r="B157" s="822" t="s">
        <v>799</v>
      </c>
      <c r="C157" s="822" t="s">
        <v>943</v>
      </c>
      <c r="D157" s="822" t="s">
        <v>588</v>
      </c>
      <c r="E157" s="822" t="s">
        <v>944</v>
      </c>
      <c r="F157" s="831">
        <v>3</v>
      </c>
      <c r="G157" s="831">
        <v>378.81</v>
      </c>
      <c r="H157" s="827">
        <v>1</v>
      </c>
      <c r="I157" s="831"/>
      <c r="J157" s="831"/>
      <c r="K157" s="827">
        <v>0</v>
      </c>
      <c r="L157" s="831">
        <v>3</v>
      </c>
      <c r="M157" s="832">
        <v>378.81</v>
      </c>
    </row>
    <row r="158" spans="1:13" ht="14.45" customHeight="1" x14ac:dyDescent="0.2">
      <c r="A158" s="821" t="s">
        <v>849</v>
      </c>
      <c r="B158" s="822" t="s">
        <v>799</v>
      </c>
      <c r="C158" s="822" t="s">
        <v>945</v>
      </c>
      <c r="D158" s="822" t="s">
        <v>588</v>
      </c>
      <c r="E158" s="822" t="s">
        <v>589</v>
      </c>
      <c r="F158" s="831">
        <v>5</v>
      </c>
      <c r="G158" s="831">
        <v>420.90000000000003</v>
      </c>
      <c r="H158" s="827">
        <v>1</v>
      </c>
      <c r="I158" s="831"/>
      <c r="J158" s="831"/>
      <c r="K158" s="827">
        <v>0</v>
      </c>
      <c r="L158" s="831">
        <v>5</v>
      </c>
      <c r="M158" s="832">
        <v>420.90000000000003</v>
      </c>
    </row>
    <row r="159" spans="1:13" ht="14.45" customHeight="1" x14ac:dyDescent="0.2">
      <c r="A159" s="821" t="s">
        <v>849</v>
      </c>
      <c r="B159" s="822" t="s">
        <v>799</v>
      </c>
      <c r="C159" s="822" t="s">
        <v>934</v>
      </c>
      <c r="D159" s="822" t="s">
        <v>802</v>
      </c>
      <c r="E159" s="822" t="s">
        <v>935</v>
      </c>
      <c r="F159" s="831"/>
      <c r="G159" s="831"/>
      <c r="H159" s="827">
        <v>0</v>
      </c>
      <c r="I159" s="831">
        <v>36</v>
      </c>
      <c r="J159" s="831">
        <v>4545.7200000000012</v>
      </c>
      <c r="K159" s="827">
        <v>1</v>
      </c>
      <c r="L159" s="831">
        <v>36</v>
      </c>
      <c r="M159" s="832">
        <v>4545.7200000000012</v>
      </c>
    </row>
    <row r="160" spans="1:13" ht="14.45" customHeight="1" x14ac:dyDescent="0.2">
      <c r="A160" s="821" t="s">
        <v>849</v>
      </c>
      <c r="B160" s="822" t="s">
        <v>799</v>
      </c>
      <c r="C160" s="822" t="s">
        <v>936</v>
      </c>
      <c r="D160" s="822" t="s">
        <v>802</v>
      </c>
      <c r="E160" s="822" t="s">
        <v>937</v>
      </c>
      <c r="F160" s="831"/>
      <c r="G160" s="831"/>
      <c r="H160" s="827">
        <v>0</v>
      </c>
      <c r="I160" s="831">
        <v>1</v>
      </c>
      <c r="J160" s="831">
        <v>63.14</v>
      </c>
      <c r="K160" s="827">
        <v>1</v>
      </c>
      <c r="L160" s="831">
        <v>1</v>
      </c>
      <c r="M160" s="832">
        <v>63.14</v>
      </c>
    </row>
    <row r="161" spans="1:13" ht="14.45" customHeight="1" x14ac:dyDescent="0.2">
      <c r="A161" s="821" t="s">
        <v>849</v>
      </c>
      <c r="B161" s="822" t="s">
        <v>799</v>
      </c>
      <c r="C161" s="822" t="s">
        <v>804</v>
      </c>
      <c r="D161" s="822" t="s">
        <v>802</v>
      </c>
      <c r="E161" s="822" t="s">
        <v>805</v>
      </c>
      <c r="F161" s="831"/>
      <c r="G161" s="831"/>
      <c r="H161" s="827">
        <v>0</v>
      </c>
      <c r="I161" s="831">
        <v>13</v>
      </c>
      <c r="J161" s="831">
        <v>638.04000000000008</v>
      </c>
      <c r="K161" s="827">
        <v>1</v>
      </c>
      <c r="L161" s="831">
        <v>13</v>
      </c>
      <c r="M161" s="832">
        <v>638.04000000000008</v>
      </c>
    </row>
    <row r="162" spans="1:13" ht="14.45" customHeight="1" x14ac:dyDescent="0.2">
      <c r="A162" s="821" t="s">
        <v>849</v>
      </c>
      <c r="B162" s="822" t="s">
        <v>799</v>
      </c>
      <c r="C162" s="822" t="s">
        <v>809</v>
      </c>
      <c r="D162" s="822" t="s">
        <v>588</v>
      </c>
      <c r="E162" s="822" t="s">
        <v>591</v>
      </c>
      <c r="F162" s="831"/>
      <c r="G162" s="831"/>
      <c r="H162" s="827">
        <v>0</v>
      </c>
      <c r="I162" s="831">
        <v>1</v>
      </c>
      <c r="J162" s="831">
        <v>94.28</v>
      </c>
      <c r="K162" s="827">
        <v>1</v>
      </c>
      <c r="L162" s="831">
        <v>1</v>
      </c>
      <c r="M162" s="832">
        <v>94.28</v>
      </c>
    </row>
    <row r="163" spans="1:13" ht="14.45" customHeight="1" x14ac:dyDescent="0.2">
      <c r="A163" s="821" t="s">
        <v>850</v>
      </c>
      <c r="B163" s="822" t="s">
        <v>799</v>
      </c>
      <c r="C163" s="822" t="s">
        <v>928</v>
      </c>
      <c r="D163" s="822" t="s">
        <v>588</v>
      </c>
      <c r="E163" s="822" t="s">
        <v>929</v>
      </c>
      <c r="F163" s="831">
        <v>3</v>
      </c>
      <c r="G163" s="831">
        <v>222.24</v>
      </c>
      <c r="H163" s="827">
        <v>1</v>
      </c>
      <c r="I163" s="831"/>
      <c r="J163" s="831"/>
      <c r="K163" s="827">
        <v>0</v>
      </c>
      <c r="L163" s="831">
        <v>3</v>
      </c>
      <c r="M163" s="832">
        <v>222.24</v>
      </c>
    </row>
    <row r="164" spans="1:13" ht="14.45" customHeight="1" x14ac:dyDescent="0.2">
      <c r="A164" s="821" t="s">
        <v>850</v>
      </c>
      <c r="B164" s="822" t="s">
        <v>799</v>
      </c>
      <c r="C164" s="822" t="s">
        <v>800</v>
      </c>
      <c r="D164" s="822" t="s">
        <v>588</v>
      </c>
      <c r="E164" s="822" t="s">
        <v>591</v>
      </c>
      <c r="F164" s="831">
        <v>17</v>
      </c>
      <c r="G164" s="831">
        <v>1602.7600000000002</v>
      </c>
      <c r="H164" s="827">
        <v>1</v>
      </c>
      <c r="I164" s="831"/>
      <c r="J164" s="831"/>
      <c r="K164" s="827">
        <v>0</v>
      </c>
      <c r="L164" s="831">
        <v>17</v>
      </c>
      <c r="M164" s="832">
        <v>1602.7600000000002</v>
      </c>
    </row>
    <row r="165" spans="1:13" ht="14.45" customHeight="1" x14ac:dyDescent="0.2">
      <c r="A165" s="821" t="s">
        <v>850</v>
      </c>
      <c r="B165" s="822" t="s">
        <v>799</v>
      </c>
      <c r="C165" s="822" t="s">
        <v>930</v>
      </c>
      <c r="D165" s="822" t="s">
        <v>588</v>
      </c>
      <c r="E165" s="822" t="s">
        <v>931</v>
      </c>
      <c r="F165" s="831">
        <v>7</v>
      </c>
      <c r="G165" s="831">
        <v>1178.52</v>
      </c>
      <c r="H165" s="827">
        <v>1</v>
      </c>
      <c r="I165" s="831"/>
      <c r="J165" s="831"/>
      <c r="K165" s="827">
        <v>0</v>
      </c>
      <c r="L165" s="831">
        <v>7</v>
      </c>
      <c r="M165" s="832">
        <v>1178.52</v>
      </c>
    </row>
    <row r="166" spans="1:13" ht="14.45" customHeight="1" x14ac:dyDescent="0.2">
      <c r="A166" s="821" t="s">
        <v>850</v>
      </c>
      <c r="B166" s="822" t="s">
        <v>799</v>
      </c>
      <c r="C166" s="822" t="s">
        <v>932</v>
      </c>
      <c r="D166" s="822" t="s">
        <v>588</v>
      </c>
      <c r="E166" s="822" t="s">
        <v>933</v>
      </c>
      <c r="F166" s="831">
        <v>13</v>
      </c>
      <c r="G166" s="831">
        <v>1499.29</v>
      </c>
      <c r="H166" s="827">
        <v>1</v>
      </c>
      <c r="I166" s="831"/>
      <c r="J166" s="831"/>
      <c r="K166" s="827">
        <v>0</v>
      </c>
      <c r="L166" s="831">
        <v>13</v>
      </c>
      <c r="M166" s="832">
        <v>1499.29</v>
      </c>
    </row>
    <row r="167" spans="1:13" ht="14.45" customHeight="1" x14ac:dyDescent="0.2">
      <c r="A167" s="821" t="s">
        <v>850</v>
      </c>
      <c r="B167" s="822" t="s">
        <v>799</v>
      </c>
      <c r="C167" s="822" t="s">
        <v>801</v>
      </c>
      <c r="D167" s="822" t="s">
        <v>802</v>
      </c>
      <c r="E167" s="822" t="s">
        <v>803</v>
      </c>
      <c r="F167" s="831"/>
      <c r="G167" s="831"/>
      <c r="H167" s="827">
        <v>0</v>
      </c>
      <c r="I167" s="831">
        <v>46</v>
      </c>
      <c r="J167" s="831">
        <v>4840.58</v>
      </c>
      <c r="K167" s="827">
        <v>1</v>
      </c>
      <c r="L167" s="831">
        <v>46</v>
      </c>
      <c r="M167" s="832">
        <v>4840.58</v>
      </c>
    </row>
    <row r="168" spans="1:13" ht="14.45" customHeight="1" x14ac:dyDescent="0.2">
      <c r="A168" s="821" t="s">
        <v>850</v>
      </c>
      <c r="B168" s="822" t="s">
        <v>799</v>
      </c>
      <c r="C168" s="822" t="s">
        <v>806</v>
      </c>
      <c r="D168" s="822" t="s">
        <v>802</v>
      </c>
      <c r="E168" s="822" t="s">
        <v>807</v>
      </c>
      <c r="F168" s="831"/>
      <c r="G168" s="831"/>
      <c r="H168" s="827">
        <v>0</v>
      </c>
      <c r="I168" s="831">
        <v>100</v>
      </c>
      <c r="J168" s="831">
        <v>8418</v>
      </c>
      <c r="K168" s="827">
        <v>1</v>
      </c>
      <c r="L168" s="831">
        <v>100</v>
      </c>
      <c r="M168" s="832">
        <v>8418</v>
      </c>
    </row>
    <row r="169" spans="1:13" ht="14.45" customHeight="1" x14ac:dyDescent="0.2">
      <c r="A169" s="821" t="s">
        <v>850</v>
      </c>
      <c r="B169" s="822" t="s">
        <v>799</v>
      </c>
      <c r="C169" s="822" t="s">
        <v>938</v>
      </c>
      <c r="D169" s="822" t="s">
        <v>588</v>
      </c>
      <c r="E169" s="822" t="s">
        <v>939</v>
      </c>
      <c r="F169" s="831">
        <v>6</v>
      </c>
      <c r="G169" s="831">
        <v>378.84</v>
      </c>
      <c r="H169" s="827">
        <v>1</v>
      </c>
      <c r="I169" s="831"/>
      <c r="J169" s="831"/>
      <c r="K169" s="827">
        <v>0</v>
      </c>
      <c r="L169" s="831">
        <v>6</v>
      </c>
      <c r="M169" s="832">
        <v>378.84</v>
      </c>
    </row>
    <row r="170" spans="1:13" ht="14.45" customHeight="1" x14ac:dyDescent="0.2">
      <c r="A170" s="821" t="s">
        <v>850</v>
      </c>
      <c r="B170" s="822" t="s">
        <v>799</v>
      </c>
      <c r="C170" s="822" t="s">
        <v>940</v>
      </c>
      <c r="D170" s="822" t="s">
        <v>588</v>
      </c>
      <c r="E170" s="822" t="s">
        <v>941</v>
      </c>
      <c r="F170" s="831">
        <v>17</v>
      </c>
      <c r="G170" s="831">
        <v>1788.91</v>
      </c>
      <c r="H170" s="827">
        <v>1</v>
      </c>
      <c r="I170" s="831"/>
      <c r="J170" s="831"/>
      <c r="K170" s="827">
        <v>0</v>
      </c>
      <c r="L170" s="831">
        <v>17</v>
      </c>
      <c r="M170" s="832">
        <v>1788.91</v>
      </c>
    </row>
    <row r="171" spans="1:13" ht="14.45" customHeight="1" x14ac:dyDescent="0.2">
      <c r="A171" s="821" t="s">
        <v>850</v>
      </c>
      <c r="B171" s="822" t="s">
        <v>799</v>
      </c>
      <c r="C171" s="822" t="s">
        <v>942</v>
      </c>
      <c r="D171" s="822" t="s">
        <v>588</v>
      </c>
      <c r="E171" s="822" t="s">
        <v>811</v>
      </c>
      <c r="F171" s="831">
        <v>1</v>
      </c>
      <c r="G171" s="831">
        <v>49.08</v>
      </c>
      <c r="H171" s="827">
        <v>1</v>
      </c>
      <c r="I171" s="831"/>
      <c r="J171" s="831"/>
      <c r="K171" s="827">
        <v>0</v>
      </c>
      <c r="L171" s="831">
        <v>1</v>
      </c>
      <c r="M171" s="832">
        <v>49.08</v>
      </c>
    </row>
    <row r="172" spans="1:13" ht="14.45" customHeight="1" x14ac:dyDescent="0.2">
      <c r="A172" s="821" t="s">
        <v>850</v>
      </c>
      <c r="B172" s="822" t="s">
        <v>799</v>
      </c>
      <c r="C172" s="822" t="s">
        <v>943</v>
      </c>
      <c r="D172" s="822" t="s">
        <v>588</v>
      </c>
      <c r="E172" s="822" t="s">
        <v>944</v>
      </c>
      <c r="F172" s="831">
        <v>11</v>
      </c>
      <c r="G172" s="831">
        <v>1388.97</v>
      </c>
      <c r="H172" s="827">
        <v>1</v>
      </c>
      <c r="I172" s="831"/>
      <c r="J172" s="831"/>
      <c r="K172" s="827">
        <v>0</v>
      </c>
      <c r="L172" s="831">
        <v>11</v>
      </c>
      <c r="M172" s="832">
        <v>1388.97</v>
      </c>
    </row>
    <row r="173" spans="1:13" ht="14.45" customHeight="1" x14ac:dyDescent="0.2">
      <c r="A173" s="821" t="s">
        <v>850</v>
      </c>
      <c r="B173" s="822" t="s">
        <v>799</v>
      </c>
      <c r="C173" s="822" t="s">
        <v>945</v>
      </c>
      <c r="D173" s="822" t="s">
        <v>588</v>
      </c>
      <c r="E173" s="822" t="s">
        <v>589</v>
      </c>
      <c r="F173" s="831">
        <v>27</v>
      </c>
      <c r="G173" s="831">
        <v>2272.86</v>
      </c>
      <c r="H173" s="827">
        <v>1</v>
      </c>
      <c r="I173" s="831"/>
      <c r="J173" s="831"/>
      <c r="K173" s="827">
        <v>0</v>
      </c>
      <c r="L173" s="831">
        <v>27</v>
      </c>
      <c r="M173" s="832">
        <v>2272.86</v>
      </c>
    </row>
    <row r="174" spans="1:13" ht="14.45" customHeight="1" x14ac:dyDescent="0.2">
      <c r="A174" s="821" t="s">
        <v>850</v>
      </c>
      <c r="B174" s="822" t="s">
        <v>799</v>
      </c>
      <c r="C174" s="822" t="s">
        <v>934</v>
      </c>
      <c r="D174" s="822" t="s">
        <v>802</v>
      </c>
      <c r="E174" s="822" t="s">
        <v>935</v>
      </c>
      <c r="F174" s="831"/>
      <c r="G174" s="831"/>
      <c r="H174" s="827">
        <v>0</v>
      </c>
      <c r="I174" s="831">
        <v>81</v>
      </c>
      <c r="J174" s="831">
        <v>10227.870000000003</v>
      </c>
      <c r="K174" s="827">
        <v>1</v>
      </c>
      <c r="L174" s="831">
        <v>81</v>
      </c>
      <c r="M174" s="832">
        <v>10227.870000000003</v>
      </c>
    </row>
    <row r="175" spans="1:13" ht="14.45" customHeight="1" x14ac:dyDescent="0.2">
      <c r="A175" s="821" t="s">
        <v>850</v>
      </c>
      <c r="B175" s="822" t="s">
        <v>799</v>
      </c>
      <c r="C175" s="822" t="s">
        <v>936</v>
      </c>
      <c r="D175" s="822" t="s">
        <v>802</v>
      </c>
      <c r="E175" s="822" t="s">
        <v>937</v>
      </c>
      <c r="F175" s="831"/>
      <c r="G175" s="831"/>
      <c r="H175" s="827">
        <v>0</v>
      </c>
      <c r="I175" s="831">
        <v>11</v>
      </c>
      <c r="J175" s="831">
        <v>694.54</v>
      </c>
      <c r="K175" s="827">
        <v>1</v>
      </c>
      <c r="L175" s="831">
        <v>11</v>
      </c>
      <c r="M175" s="832">
        <v>694.54</v>
      </c>
    </row>
    <row r="176" spans="1:13" ht="14.45" customHeight="1" x14ac:dyDescent="0.2">
      <c r="A176" s="821" t="s">
        <v>850</v>
      </c>
      <c r="B176" s="822" t="s">
        <v>799</v>
      </c>
      <c r="C176" s="822" t="s">
        <v>804</v>
      </c>
      <c r="D176" s="822" t="s">
        <v>802</v>
      </c>
      <c r="E176" s="822" t="s">
        <v>805</v>
      </c>
      <c r="F176" s="831"/>
      <c r="G176" s="831"/>
      <c r="H176" s="827">
        <v>0</v>
      </c>
      <c r="I176" s="831">
        <v>4</v>
      </c>
      <c r="J176" s="831">
        <v>196.32</v>
      </c>
      <c r="K176" s="827">
        <v>1</v>
      </c>
      <c r="L176" s="831">
        <v>4</v>
      </c>
      <c r="M176" s="832">
        <v>196.32</v>
      </c>
    </row>
    <row r="177" spans="1:13" ht="14.45" customHeight="1" x14ac:dyDescent="0.2">
      <c r="A177" s="821" t="s">
        <v>850</v>
      </c>
      <c r="B177" s="822" t="s">
        <v>799</v>
      </c>
      <c r="C177" s="822" t="s">
        <v>808</v>
      </c>
      <c r="D177" s="822" t="s">
        <v>588</v>
      </c>
      <c r="E177" s="822" t="s">
        <v>589</v>
      </c>
      <c r="F177" s="831"/>
      <c r="G177" s="831"/>
      <c r="H177" s="827">
        <v>0</v>
      </c>
      <c r="I177" s="831">
        <v>3</v>
      </c>
      <c r="J177" s="831">
        <v>252.54000000000002</v>
      </c>
      <c r="K177" s="827">
        <v>1</v>
      </c>
      <c r="L177" s="831">
        <v>3</v>
      </c>
      <c r="M177" s="832">
        <v>252.54000000000002</v>
      </c>
    </row>
    <row r="178" spans="1:13" ht="14.45" customHeight="1" x14ac:dyDescent="0.2">
      <c r="A178" s="821" t="s">
        <v>850</v>
      </c>
      <c r="B178" s="822" t="s">
        <v>799</v>
      </c>
      <c r="C178" s="822" t="s">
        <v>947</v>
      </c>
      <c r="D178" s="822" t="s">
        <v>588</v>
      </c>
      <c r="E178" s="822" t="s">
        <v>944</v>
      </c>
      <c r="F178" s="831"/>
      <c r="G178" s="831"/>
      <c r="H178" s="827">
        <v>0</v>
      </c>
      <c r="I178" s="831">
        <v>1</v>
      </c>
      <c r="J178" s="831">
        <v>126.27</v>
      </c>
      <c r="K178" s="827">
        <v>1</v>
      </c>
      <c r="L178" s="831">
        <v>1</v>
      </c>
      <c r="M178" s="832">
        <v>126.27</v>
      </c>
    </row>
    <row r="179" spans="1:13" ht="14.45" customHeight="1" x14ac:dyDescent="0.2">
      <c r="A179" s="821" t="s">
        <v>850</v>
      </c>
      <c r="B179" s="822" t="s">
        <v>799</v>
      </c>
      <c r="C179" s="822" t="s">
        <v>810</v>
      </c>
      <c r="D179" s="822" t="s">
        <v>588</v>
      </c>
      <c r="E179" s="822" t="s">
        <v>811</v>
      </c>
      <c r="F179" s="831"/>
      <c r="G179" s="831"/>
      <c r="H179" s="827">
        <v>0</v>
      </c>
      <c r="I179" s="831">
        <v>3</v>
      </c>
      <c r="J179" s="831">
        <v>147.24</v>
      </c>
      <c r="K179" s="827">
        <v>1</v>
      </c>
      <c r="L179" s="831">
        <v>3</v>
      </c>
      <c r="M179" s="832">
        <v>147.24</v>
      </c>
    </row>
    <row r="180" spans="1:13" ht="14.45" customHeight="1" x14ac:dyDescent="0.2">
      <c r="A180" s="821" t="s">
        <v>850</v>
      </c>
      <c r="B180" s="822" t="s">
        <v>799</v>
      </c>
      <c r="C180" s="822" t="s">
        <v>948</v>
      </c>
      <c r="D180" s="822" t="s">
        <v>588</v>
      </c>
      <c r="E180" s="822" t="s">
        <v>931</v>
      </c>
      <c r="F180" s="831"/>
      <c r="G180" s="831"/>
      <c r="H180" s="827">
        <v>0</v>
      </c>
      <c r="I180" s="831">
        <v>1</v>
      </c>
      <c r="J180" s="831">
        <v>168.36</v>
      </c>
      <c r="K180" s="827">
        <v>1</v>
      </c>
      <c r="L180" s="831">
        <v>1</v>
      </c>
      <c r="M180" s="832">
        <v>168.36</v>
      </c>
    </row>
    <row r="181" spans="1:13" ht="14.45" customHeight="1" x14ac:dyDescent="0.2">
      <c r="A181" s="821" t="s">
        <v>850</v>
      </c>
      <c r="B181" s="822" t="s">
        <v>1348</v>
      </c>
      <c r="C181" s="822" t="s">
        <v>1210</v>
      </c>
      <c r="D181" s="822" t="s">
        <v>1211</v>
      </c>
      <c r="E181" s="822" t="s">
        <v>1212</v>
      </c>
      <c r="F181" s="831"/>
      <c r="G181" s="831"/>
      <c r="H181" s="827">
        <v>0</v>
      </c>
      <c r="I181" s="831">
        <v>1</v>
      </c>
      <c r="J181" s="831">
        <v>63.75</v>
      </c>
      <c r="K181" s="827">
        <v>1</v>
      </c>
      <c r="L181" s="831">
        <v>1</v>
      </c>
      <c r="M181" s="832">
        <v>63.75</v>
      </c>
    </row>
    <row r="182" spans="1:13" ht="14.45" customHeight="1" x14ac:dyDescent="0.2">
      <c r="A182" s="821" t="s">
        <v>850</v>
      </c>
      <c r="B182" s="822" t="s">
        <v>1348</v>
      </c>
      <c r="C182" s="822" t="s">
        <v>1213</v>
      </c>
      <c r="D182" s="822" t="s">
        <v>1214</v>
      </c>
      <c r="E182" s="822" t="s">
        <v>1215</v>
      </c>
      <c r="F182" s="831">
        <v>1</v>
      </c>
      <c r="G182" s="831">
        <v>25.5</v>
      </c>
      <c r="H182" s="827">
        <v>1</v>
      </c>
      <c r="I182" s="831"/>
      <c r="J182" s="831"/>
      <c r="K182" s="827">
        <v>0</v>
      </c>
      <c r="L182" s="831">
        <v>1</v>
      </c>
      <c r="M182" s="832">
        <v>25.5</v>
      </c>
    </row>
    <row r="183" spans="1:13" ht="14.45" customHeight="1" x14ac:dyDescent="0.2">
      <c r="A183" s="821" t="s">
        <v>850</v>
      </c>
      <c r="B183" s="822" t="s">
        <v>1341</v>
      </c>
      <c r="C183" s="822" t="s">
        <v>1186</v>
      </c>
      <c r="D183" s="822" t="s">
        <v>959</v>
      </c>
      <c r="E183" s="822" t="s">
        <v>1046</v>
      </c>
      <c r="F183" s="831"/>
      <c r="G183" s="831"/>
      <c r="H183" s="827">
        <v>0</v>
      </c>
      <c r="I183" s="831">
        <v>1</v>
      </c>
      <c r="J183" s="831">
        <v>176.32</v>
      </c>
      <c r="K183" s="827">
        <v>1</v>
      </c>
      <c r="L183" s="831">
        <v>1</v>
      </c>
      <c r="M183" s="832">
        <v>176.32</v>
      </c>
    </row>
    <row r="184" spans="1:13" ht="14.45" customHeight="1" thickBot="1" x14ac:dyDescent="0.25">
      <c r="A184" s="813" t="s">
        <v>850</v>
      </c>
      <c r="B184" s="814" t="s">
        <v>1337</v>
      </c>
      <c r="C184" s="814" t="s">
        <v>924</v>
      </c>
      <c r="D184" s="814" t="s">
        <v>925</v>
      </c>
      <c r="E184" s="814" t="s">
        <v>926</v>
      </c>
      <c r="F184" s="833"/>
      <c r="G184" s="833"/>
      <c r="H184" s="819">
        <v>0</v>
      </c>
      <c r="I184" s="833">
        <v>1</v>
      </c>
      <c r="J184" s="833">
        <v>414.07</v>
      </c>
      <c r="K184" s="819">
        <v>1</v>
      </c>
      <c r="L184" s="833">
        <v>1</v>
      </c>
      <c r="M184" s="834">
        <v>414.07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981DBB85-BE3E-464C-A5EF-58088CA46673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5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30" customWidth="1"/>
    <col min="2" max="2" width="61.140625" style="330" customWidth="1"/>
    <col min="3" max="3" width="9.5703125" style="247" hidden="1" customWidth="1" outlineLevel="1"/>
    <col min="4" max="4" width="9.5703125" style="331" customWidth="1" collapsed="1"/>
    <col min="5" max="5" width="2.28515625" style="331" customWidth="1"/>
    <col min="6" max="6" width="9.5703125" style="332" customWidth="1"/>
    <col min="7" max="7" width="9.5703125" style="329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177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1" t="s">
        <v>328</v>
      </c>
      <c r="B2" s="328"/>
      <c r="C2" s="328"/>
      <c r="D2" s="328"/>
      <c r="E2" s="328"/>
      <c r="F2" s="328"/>
    </row>
    <row r="3" spans="1:10" ht="14.45" customHeight="1" thickBot="1" x14ac:dyDescent="0.25">
      <c r="A3" s="371"/>
      <c r="B3" s="437"/>
      <c r="C3" s="377">
        <v>2018</v>
      </c>
      <c r="D3" s="378">
        <v>2019</v>
      </c>
      <c r="E3" s="11"/>
      <c r="F3" s="525">
        <v>2020</v>
      </c>
      <c r="G3" s="543"/>
      <c r="H3" s="543"/>
      <c r="I3" s="526"/>
    </row>
    <row r="4" spans="1:10" ht="14.45" customHeight="1" thickBot="1" x14ac:dyDescent="0.25">
      <c r="A4" s="382" t="s">
        <v>0</v>
      </c>
      <c r="B4" s="383" t="s">
        <v>239</v>
      </c>
      <c r="C4" s="544" t="s">
        <v>93</v>
      </c>
      <c r="D4" s="545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5" customHeight="1" x14ac:dyDescent="0.2">
      <c r="A5" s="711" t="s">
        <v>543</v>
      </c>
      <c r="B5" s="712" t="s">
        <v>544</v>
      </c>
      <c r="C5" s="713" t="s">
        <v>329</v>
      </c>
      <c r="D5" s="713" t="s">
        <v>329</v>
      </c>
      <c r="E5" s="713"/>
      <c r="F5" s="713" t="s">
        <v>329</v>
      </c>
      <c r="G5" s="713" t="s">
        <v>329</v>
      </c>
      <c r="H5" s="713" t="s">
        <v>329</v>
      </c>
      <c r="I5" s="714" t="s">
        <v>329</v>
      </c>
      <c r="J5" s="715" t="s">
        <v>73</v>
      </c>
    </row>
    <row r="6" spans="1:10" ht="14.45" customHeight="1" x14ac:dyDescent="0.2">
      <c r="A6" s="711" t="s">
        <v>543</v>
      </c>
      <c r="B6" s="712" t="s">
        <v>1350</v>
      </c>
      <c r="C6" s="713">
        <v>0.62441999999999998</v>
      </c>
      <c r="D6" s="713">
        <v>0.70457999999999987</v>
      </c>
      <c r="E6" s="713"/>
      <c r="F6" s="713">
        <v>0.71929999999999994</v>
      </c>
      <c r="G6" s="713">
        <v>0</v>
      </c>
      <c r="H6" s="713">
        <v>0.71929999999999994</v>
      </c>
      <c r="I6" s="714" t="s">
        <v>329</v>
      </c>
      <c r="J6" s="715" t="s">
        <v>1</v>
      </c>
    </row>
    <row r="7" spans="1:10" ht="14.45" customHeight="1" x14ac:dyDescent="0.2">
      <c r="A7" s="711" t="s">
        <v>543</v>
      </c>
      <c r="B7" s="712" t="s">
        <v>1351</v>
      </c>
      <c r="C7" s="713">
        <v>19.291690000000003</v>
      </c>
      <c r="D7" s="713">
        <v>11.848559999999999</v>
      </c>
      <c r="E7" s="713"/>
      <c r="F7" s="713">
        <v>11.343220000000001</v>
      </c>
      <c r="G7" s="713">
        <v>0</v>
      </c>
      <c r="H7" s="713">
        <v>11.343220000000001</v>
      </c>
      <c r="I7" s="714" t="s">
        <v>329</v>
      </c>
      <c r="J7" s="715" t="s">
        <v>1</v>
      </c>
    </row>
    <row r="8" spans="1:10" ht="14.45" customHeight="1" x14ac:dyDescent="0.2">
      <c r="A8" s="711" t="s">
        <v>543</v>
      </c>
      <c r="B8" s="712" t="s">
        <v>1352</v>
      </c>
      <c r="C8" s="713">
        <v>1683.0251400000004</v>
      </c>
      <c r="D8" s="713">
        <v>1639.8899799999999</v>
      </c>
      <c r="E8" s="713"/>
      <c r="F8" s="713">
        <v>1567.0270300000004</v>
      </c>
      <c r="G8" s="713">
        <v>0</v>
      </c>
      <c r="H8" s="713">
        <v>1567.0270300000004</v>
      </c>
      <c r="I8" s="714" t="s">
        <v>329</v>
      </c>
      <c r="J8" s="715" t="s">
        <v>1</v>
      </c>
    </row>
    <row r="9" spans="1:10" ht="14.45" customHeight="1" x14ac:dyDescent="0.2">
      <c r="A9" s="711" t="s">
        <v>543</v>
      </c>
      <c r="B9" s="712" t="s">
        <v>1353</v>
      </c>
      <c r="C9" s="713">
        <v>5.0849999999999999E-2</v>
      </c>
      <c r="D9" s="713">
        <v>0</v>
      </c>
      <c r="E9" s="713"/>
      <c r="F9" s="713">
        <v>4.1013599999999997</v>
      </c>
      <c r="G9" s="713">
        <v>0</v>
      </c>
      <c r="H9" s="713">
        <v>4.1013599999999997</v>
      </c>
      <c r="I9" s="714" t="s">
        <v>329</v>
      </c>
      <c r="J9" s="715" t="s">
        <v>1</v>
      </c>
    </row>
    <row r="10" spans="1:10" ht="14.45" customHeight="1" x14ac:dyDescent="0.2">
      <c r="A10" s="711" t="s">
        <v>543</v>
      </c>
      <c r="B10" s="712" t="s">
        <v>1354</v>
      </c>
      <c r="C10" s="713">
        <v>5.79</v>
      </c>
      <c r="D10" s="713">
        <v>11.886850000000001</v>
      </c>
      <c r="E10" s="713"/>
      <c r="F10" s="713">
        <v>9.5112699999999997</v>
      </c>
      <c r="G10" s="713">
        <v>0</v>
      </c>
      <c r="H10" s="713">
        <v>9.5112699999999997</v>
      </c>
      <c r="I10" s="714" t="s">
        <v>329</v>
      </c>
      <c r="J10" s="715" t="s">
        <v>1</v>
      </c>
    </row>
    <row r="11" spans="1:10" ht="14.45" customHeight="1" x14ac:dyDescent="0.2">
      <c r="A11" s="711" t="s">
        <v>543</v>
      </c>
      <c r="B11" s="712" t="s">
        <v>1355</v>
      </c>
      <c r="C11" s="713">
        <v>33.754040000000003</v>
      </c>
      <c r="D11" s="713">
        <v>23.141419999999997</v>
      </c>
      <c r="E11" s="713"/>
      <c r="F11" s="713">
        <v>29.130330000000001</v>
      </c>
      <c r="G11" s="713">
        <v>0</v>
      </c>
      <c r="H11" s="713">
        <v>29.130330000000001</v>
      </c>
      <c r="I11" s="714" t="s">
        <v>329</v>
      </c>
      <c r="J11" s="715" t="s">
        <v>1</v>
      </c>
    </row>
    <row r="12" spans="1:10" ht="14.45" customHeight="1" x14ac:dyDescent="0.2">
      <c r="A12" s="711" t="s">
        <v>543</v>
      </c>
      <c r="B12" s="712" t="s">
        <v>1356</v>
      </c>
      <c r="C12" s="713">
        <v>1.694</v>
      </c>
      <c r="D12" s="713">
        <v>0</v>
      </c>
      <c r="E12" s="713"/>
      <c r="F12" s="713">
        <v>0</v>
      </c>
      <c r="G12" s="713">
        <v>0</v>
      </c>
      <c r="H12" s="713">
        <v>0</v>
      </c>
      <c r="I12" s="714" t="s">
        <v>329</v>
      </c>
      <c r="J12" s="715" t="s">
        <v>1</v>
      </c>
    </row>
    <row r="13" spans="1:10" ht="14.45" customHeight="1" x14ac:dyDescent="0.2">
      <c r="A13" s="711" t="s">
        <v>543</v>
      </c>
      <c r="B13" s="712" t="s">
        <v>550</v>
      </c>
      <c r="C13" s="713">
        <v>1744.2301400000003</v>
      </c>
      <c r="D13" s="713">
        <v>1687.4713899999999</v>
      </c>
      <c r="E13" s="713"/>
      <c r="F13" s="713">
        <v>1621.8325100000002</v>
      </c>
      <c r="G13" s="713">
        <v>0</v>
      </c>
      <c r="H13" s="713">
        <v>1621.8325100000002</v>
      </c>
      <c r="I13" s="714" t="s">
        <v>329</v>
      </c>
      <c r="J13" s="715" t="s">
        <v>551</v>
      </c>
    </row>
    <row r="15" spans="1:10" ht="14.45" customHeight="1" x14ac:dyDescent="0.2">
      <c r="A15" s="711" t="s">
        <v>543</v>
      </c>
      <c r="B15" s="712" t="s">
        <v>544</v>
      </c>
      <c r="C15" s="713" t="s">
        <v>329</v>
      </c>
      <c r="D15" s="713" t="s">
        <v>329</v>
      </c>
      <c r="E15" s="713"/>
      <c r="F15" s="713" t="s">
        <v>329</v>
      </c>
      <c r="G15" s="713" t="s">
        <v>329</v>
      </c>
      <c r="H15" s="713" t="s">
        <v>329</v>
      </c>
      <c r="I15" s="714" t="s">
        <v>329</v>
      </c>
      <c r="J15" s="715" t="s">
        <v>73</v>
      </c>
    </row>
    <row r="16" spans="1:10" ht="14.45" customHeight="1" x14ac:dyDescent="0.2">
      <c r="A16" s="711" t="s">
        <v>552</v>
      </c>
      <c r="B16" s="712" t="s">
        <v>553</v>
      </c>
      <c r="C16" s="713" t="s">
        <v>329</v>
      </c>
      <c r="D16" s="713" t="s">
        <v>329</v>
      </c>
      <c r="E16" s="713"/>
      <c r="F16" s="713" t="s">
        <v>329</v>
      </c>
      <c r="G16" s="713" t="s">
        <v>329</v>
      </c>
      <c r="H16" s="713" t="s">
        <v>329</v>
      </c>
      <c r="I16" s="714" t="s">
        <v>329</v>
      </c>
      <c r="J16" s="715" t="s">
        <v>0</v>
      </c>
    </row>
    <row r="17" spans="1:10" ht="14.45" customHeight="1" x14ac:dyDescent="0.2">
      <c r="A17" s="711" t="s">
        <v>552</v>
      </c>
      <c r="B17" s="712" t="s">
        <v>1351</v>
      </c>
      <c r="C17" s="713">
        <v>3.3557999999999999</v>
      </c>
      <c r="D17" s="713">
        <v>6.9000000000000006E-2</v>
      </c>
      <c r="E17" s="713"/>
      <c r="F17" s="713">
        <v>0.43422000000000005</v>
      </c>
      <c r="G17" s="713">
        <v>0</v>
      </c>
      <c r="H17" s="713">
        <v>0.43422000000000005</v>
      </c>
      <c r="I17" s="714" t="s">
        <v>329</v>
      </c>
      <c r="J17" s="715" t="s">
        <v>1</v>
      </c>
    </row>
    <row r="18" spans="1:10" ht="14.45" customHeight="1" x14ac:dyDescent="0.2">
      <c r="A18" s="711" t="s">
        <v>552</v>
      </c>
      <c r="B18" s="712" t="s">
        <v>1352</v>
      </c>
      <c r="C18" s="713">
        <v>7.1629199999999997</v>
      </c>
      <c r="D18" s="713">
        <v>7.4919200000000004</v>
      </c>
      <c r="E18" s="713"/>
      <c r="F18" s="713">
        <v>5.7455200000000008</v>
      </c>
      <c r="G18" s="713">
        <v>0</v>
      </c>
      <c r="H18" s="713">
        <v>5.7455200000000008</v>
      </c>
      <c r="I18" s="714" t="s">
        <v>329</v>
      </c>
      <c r="J18" s="715" t="s">
        <v>1</v>
      </c>
    </row>
    <row r="19" spans="1:10" ht="14.45" customHeight="1" x14ac:dyDescent="0.2">
      <c r="A19" s="711" t="s">
        <v>552</v>
      </c>
      <c r="B19" s="712" t="s">
        <v>1354</v>
      </c>
      <c r="C19" s="713">
        <v>2.85</v>
      </c>
      <c r="D19" s="713">
        <v>3.831</v>
      </c>
      <c r="E19" s="713"/>
      <c r="F19" s="713">
        <v>2.8359999999999999</v>
      </c>
      <c r="G19" s="713">
        <v>0</v>
      </c>
      <c r="H19" s="713">
        <v>2.8359999999999999</v>
      </c>
      <c r="I19" s="714" t="s">
        <v>329</v>
      </c>
      <c r="J19" s="715" t="s">
        <v>1</v>
      </c>
    </row>
    <row r="20" spans="1:10" ht="14.45" customHeight="1" x14ac:dyDescent="0.2">
      <c r="A20" s="711" t="s">
        <v>552</v>
      </c>
      <c r="B20" s="712" t="s">
        <v>1355</v>
      </c>
      <c r="C20" s="713">
        <v>3.7755999999999998</v>
      </c>
      <c r="D20" s="713">
        <v>3.1440000000000001</v>
      </c>
      <c r="E20" s="713"/>
      <c r="F20" s="713">
        <v>3.5059999999999998</v>
      </c>
      <c r="G20" s="713">
        <v>0</v>
      </c>
      <c r="H20" s="713">
        <v>3.5059999999999998</v>
      </c>
      <c r="I20" s="714" t="s">
        <v>329</v>
      </c>
      <c r="J20" s="715" t="s">
        <v>1</v>
      </c>
    </row>
    <row r="21" spans="1:10" ht="14.45" customHeight="1" x14ac:dyDescent="0.2">
      <c r="A21" s="711" t="s">
        <v>552</v>
      </c>
      <c r="B21" s="712" t="s">
        <v>554</v>
      </c>
      <c r="C21" s="713">
        <v>17.14432</v>
      </c>
      <c r="D21" s="713">
        <v>14.535920000000001</v>
      </c>
      <c r="E21" s="713"/>
      <c r="F21" s="713">
        <v>12.521740000000001</v>
      </c>
      <c r="G21" s="713">
        <v>0</v>
      </c>
      <c r="H21" s="713">
        <v>12.521740000000001</v>
      </c>
      <c r="I21" s="714" t="s">
        <v>329</v>
      </c>
      <c r="J21" s="715" t="s">
        <v>555</v>
      </c>
    </row>
    <row r="22" spans="1:10" ht="14.45" customHeight="1" x14ac:dyDescent="0.2">
      <c r="A22" s="711" t="s">
        <v>329</v>
      </c>
      <c r="B22" s="712" t="s">
        <v>329</v>
      </c>
      <c r="C22" s="713" t="s">
        <v>329</v>
      </c>
      <c r="D22" s="713" t="s">
        <v>329</v>
      </c>
      <c r="E22" s="713"/>
      <c r="F22" s="713" t="s">
        <v>329</v>
      </c>
      <c r="G22" s="713" t="s">
        <v>329</v>
      </c>
      <c r="H22" s="713" t="s">
        <v>329</v>
      </c>
      <c r="I22" s="714" t="s">
        <v>329</v>
      </c>
      <c r="J22" s="715" t="s">
        <v>556</v>
      </c>
    </row>
    <row r="23" spans="1:10" ht="14.45" customHeight="1" x14ac:dyDescent="0.2">
      <c r="A23" s="711" t="s">
        <v>557</v>
      </c>
      <c r="B23" s="712" t="s">
        <v>558</v>
      </c>
      <c r="C23" s="713" t="s">
        <v>329</v>
      </c>
      <c r="D23" s="713" t="s">
        <v>329</v>
      </c>
      <c r="E23" s="713"/>
      <c r="F23" s="713" t="s">
        <v>329</v>
      </c>
      <c r="G23" s="713" t="s">
        <v>329</v>
      </c>
      <c r="H23" s="713" t="s">
        <v>329</v>
      </c>
      <c r="I23" s="714" t="s">
        <v>329</v>
      </c>
      <c r="J23" s="715" t="s">
        <v>0</v>
      </c>
    </row>
    <row r="24" spans="1:10" ht="14.45" customHeight="1" x14ac:dyDescent="0.2">
      <c r="A24" s="711" t="s">
        <v>557</v>
      </c>
      <c r="B24" s="712" t="s">
        <v>1350</v>
      </c>
      <c r="C24" s="713">
        <v>0</v>
      </c>
      <c r="D24" s="713">
        <v>0.70457999999999987</v>
      </c>
      <c r="E24" s="713"/>
      <c r="F24" s="713">
        <v>0.71929999999999994</v>
      </c>
      <c r="G24" s="713">
        <v>0</v>
      </c>
      <c r="H24" s="713">
        <v>0.71929999999999994</v>
      </c>
      <c r="I24" s="714" t="s">
        <v>329</v>
      </c>
      <c r="J24" s="715" t="s">
        <v>1</v>
      </c>
    </row>
    <row r="25" spans="1:10" ht="14.45" customHeight="1" x14ac:dyDescent="0.2">
      <c r="A25" s="711" t="s">
        <v>557</v>
      </c>
      <c r="B25" s="712" t="s">
        <v>1351</v>
      </c>
      <c r="C25" s="713">
        <v>3.8373900000000005</v>
      </c>
      <c r="D25" s="713">
        <v>3.5992000000000002</v>
      </c>
      <c r="E25" s="713"/>
      <c r="F25" s="713">
        <v>2.6303200000000002</v>
      </c>
      <c r="G25" s="713">
        <v>0</v>
      </c>
      <c r="H25" s="713">
        <v>2.6303200000000002</v>
      </c>
      <c r="I25" s="714" t="s">
        <v>329</v>
      </c>
      <c r="J25" s="715" t="s">
        <v>1</v>
      </c>
    </row>
    <row r="26" spans="1:10" ht="14.45" customHeight="1" x14ac:dyDescent="0.2">
      <c r="A26" s="711" t="s">
        <v>557</v>
      </c>
      <c r="B26" s="712" t="s">
        <v>1352</v>
      </c>
      <c r="C26" s="713">
        <v>71.928829999999991</v>
      </c>
      <c r="D26" s="713">
        <v>73.603179999999995</v>
      </c>
      <c r="E26" s="713"/>
      <c r="F26" s="713">
        <v>67.60745</v>
      </c>
      <c r="G26" s="713">
        <v>0</v>
      </c>
      <c r="H26" s="713">
        <v>67.60745</v>
      </c>
      <c r="I26" s="714" t="s">
        <v>329</v>
      </c>
      <c r="J26" s="715" t="s">
        <v>1</v>
      </c>
    </row>
    <row r="27" spans="1:10" ht="14.45" customHeight="1" x14ac:dyDescent="0.2">
      <c r="A27" s="711" t="s">
        <v>557</v>
      </c>
      <c r="B27" s="712" t="s">
        <v>1353</v>
      </c>
      <c r="C27" s="713">
        <v>0</v>
      </c>
      <c r="D27" s="713">
        <v>0</v>
      </c>
      <c r="E27" s="713"/>
      <c r="F27" s="713">
        <v>0</v>
      </c>
      <c r="G27" s="713">
        <v>0</v>
      </c>
      <c r="H27" s="713">
        <v>0</v>
      </c>
      <c r="I27" s="714" t="s">
        <v>329</v>
      </c>
      <c r="J27" s="715" t="s">
        <v>1</v>
      </c>
    </row>
    <row r="28" spans="1:10" ht="14.45" customHeight="1" x14ac:dyDescent="0.2">
      <c r="A28" s="711" t="s">
        <v>557</v>
      </c>
      <c r="B28" s="712" t="s">
        <v>1354</v>
      </c>
      <c r="C28" s="713">
        <v>1.079</v>
      </c>
      <c r="D28" s="713">
        <v>1.1407</v>
      </c>
      <c r="E28" s="713"/>
      <c r="F28" s="713">
        <v>0.90400000000000003</v>
      </c>
      <c r="G28" s="713">
        <v>0</v>
      </c>
      <c r="H28" s="713">
        <v>0.90400000000000003</v>
      </c>
      <c r="I28" s="714" t="s">
        <v>329</v>
      </c>
      <c r="J28" s="715" t="s">
        <v>1</v>
      </c>
    </row>
    <row r="29" spans="1:10" ht="14.45" customHeight="1" x14ac:dyDescent="0.2">
      <c r="A29" s="711" t="s">
        <v>557</v>
      </c>
      <c r="B29" s="712" t="s">
        <v>1355</v>
      </c>
      <c r="C29" s="713">
        <v>9.7604000000000006</v>
      </c>
      <c r="D29" s="713">
        <v>6.8327999999999998</v>
      </c>
      <c r="E29" s="713"/>
      <c r="F29" s="713">
        <v>9.1592000000000002</v>
      </c>
      <c r="G29" s="713">
        <v>0</v>
      </c>
      <c r="H29" s="713">
        <v>9.1592000000000002</v>
      </c>
      <c r="I29" s="714" t="s">
        <v>329</v>
      </c>
      <c r="J29" s="715" t="s">
        <v>1</v>
      </c>
    </row>
    <row r="30" spans="1:10" ht="14.45" customHeight="1" x14ac:dyDescent="0.2">
      <c r="A30" s="711" t="s">
        <v>557</v>
      </c>
      <c r="B30" s="712" t="s">
        <v>1356</v>
      </c>
      <c r="C30" s="713">
        <v>1.694</v>
      </c>
      <c r="D30" s="713">
        <v>0</v>
      </c>
      <c r="E30" s="713"/>
      <c r="F30" s="713">
        <v>0</v>
      </c>
      <c r="G30" s="713">
        <v>0</v>
      </c>
      <c r="H30" s="713">
        <v>0</v>
      </c>
      <c r="I30" s="714" t="s">
        <v>329</v>
      </c>
      <c r="J30" s="715" t="s">
        <v>1</v>
      </c>
    </row>
    <row r="31" spans="1:10" ht="14.45" customHeight="1" x14ac:dyDescent="0.2">
      <c r="A31" s="711" t="s">
        <v>557</v>
      </c>
      <c r="B31" s="712" t="s">
        <v>559</v>
      </c>
      <c r="C31" s="713">
        <v>88.29961999999999</v>
      </c>
      <c r="D31" s="713">
        <v>85.880459999999999</v>
      </c>
      <c r="E31" s="713"/>
      <c r="F31" s="713">
        <v>81.020269999999996</v>
      </c>
      <c r="G31" s="713">
        <v>0</v>
      </c>
      <c r="H31" s="713">
        <v>81.020269999999996</v>
      </c>
      <c r="I31" s="714" t="s">
        <v>329</v>
      </c>
      <c r="J31" s="715" t="s">
        <v>555</v>
      </c>
    </row>
    <row r="32" spans="1:10" ht="14.45" customHeight="1" x14ac:dyDescent="0.2">
      <c r="A32" s="711" t="s">
        <v>329</v>
      </c>
      <c r="B32" s="712" t="s">
        <v>329</v>
      </c>
      <c r="C32" s="713" t="s">
        <v>329</v>
      </c>
      <c r="D32" s="713" t="s">
        <v>329</v>
      </c>
      <c r="E32" s="713"/>
      <c r="F32" s="713" t="s">
        <v>329</v>
      </c>
      <c r="G32" s="713" t="s">
        <v>329</v>
      </c>
      <c r="H32" s="713" t="s">
        <v>329</v>
      </c>
      <c r="I32" s="714" t="s">
        <v>329</v>
      </c>
      <c r="J32" s="715" t="s">
        <v>556</v>
      </c>
    </row>
    <row r="33" spans="1:10" ht="14.45" customHeight="1" x14ac:dyDescent="0.2">
      <c r="A33" s="711" t="s">
        <v>560</v>
      </c>
      <c r="B33" s="712" t="s">
        <v>561</v>
      </c>
      <c r="C33" s="713" t="s">
        <v>329</v>
      </c>
      <c r="D33" s="713" t="s">
        <v>329</v>
      </c>
      <c r="E33" s="713"/>
      <c r="F33" s="713" t="s">
        <v>329</v>
      </c>
      <c r="G33" s="713" t="s">
        <v>329</v>
      </c>
      <c r="H33" s="713" t="s">
        <v>329</v>
      </c>
      <c r="I33" s="714" t="s">
        <v>329</v>
      </c>
      <c r="J33" s="715" t="s">
        <v>0</v>
      </c>
    </row>
    <row r="34" spans="1:10" ht="14.45" customHeight="1" x14ac:dyDescent="0.2">
      <c r="A34" s="711" t="s">
        <v>560</v>
      </c>
      <c r="B34" s="712" t="s">
        <v>1351</v>
      </c>
      <c r="C34" s="713">
        <v>2.1917799999999996</v>
      </c>
      <c r="D34" s="713">
        <v>1.95E-2</v>
      </c>
      <c r="E34" s="713"/>
      <c r="F34" s="713">
        <v>0.17133999999999999</v>
      </c>
      <c r="G34" s="713">
        <v>0</v>
      </c>
      <c r="H34" s="713">
        <v>0.17133999999999999</v>
      </c>
      <c r="I34" s="714" t="s">
        <v>329</v>
      </c>
      <c r="J34" s="715" t="s">
        <v>1</v>
      </c>
    </row>
    <row r="35" spans="1:10" ht="14.45" customHeight="1" x14ac:dyDescent="0.2">
      <c r="A35" s="711" t="s">
        <v>560</v>
      </c>
      <c r="B35" s="712" t="s">
        <v>1352</v>
      </c>
      <c r="C35" s="713">
        <v>2.25814</v>
      </c>
      <c r="D35" s="713">
        <v>2.5391599999999999</v>
      </c>
      <c r="E35" s="713"/>
      <c r="F35" s="713">
        <v>2.8746300000000002</v>
      </c>
      <c r="G35" s="713">
        <v>0</v>
      </c>
      <c r="H35" s="713">
        <v>2.8746300000000002</v>
      </c>
      <c r="I35" s="714" t="s">
        <v>329</v>
      </c>
      <c r="J35" s="715" t="s">
        <v>1</v>
      </c>
    </row>
    <row r="36" spans="1:10" ht="14.45" customHeight="1" x14ac:dyDescent="0.2">
      <c r="A36" s="711" t="s">
        <v>560</v>
      </c>
      <c r="B36" s="712" t="s">
        <v>1354</v>
      </c>
      <c r="C36" s="713">
        <v>1.069</v>
      </c>
      <c r="D36" s="713">
        <v>3.5449999999999999</v>
      </c>
      <c r="E36" s="713"/>
      <c r="F36" s="713">
        <v>2.9742700000000002</v>
      </c>
      <c r="G36" s="713">
        <v>0</v>
      </c>
      <c r="H36" s="713">
        <v>2.9742700000000002</v>
      </c>
      <c r="I36" s="714" t="s">
        <v>329</v>
      </c>
      <c r="J36" s="715" t="s">
        <v>1</v>
      </c>
    </row>
    <row r="37" spans="1:10" ht="14.45" customHeight="1" x14ac:dyDescent="0.2">
      <c r="A37" s="711" t="s">
        <v>560</v>
      </c>
      <c r="B37" s="712" t="s">
        <v>1355</v>
      </c>
      <c r="C37" s="713">
        <v>3.93</v>
      </c>
      <c r="D37" s="713">
        <v>1.504</v>
      </c>
      <c r="E37" s="713"/>
      <c r="F37" s="713">
        <v>1.5920000000000001</v>
      </c>
      <c r="G37" s="713">
        <v>0</v>
      </c>
      <c r="H37" s="713">
        <v>1.5920000000000001</v>
      </c>
      <c r="I37" s="714" t="s">
        <v>329</v>
      </c>
      <c r="J37" s="715" t="s">
        <v>1</v>
      </c>
    </row>
    <row r="38" spans="1:10" ht="14.45" customHeight="1" x14ac:dyDescent="0.2">
      <c r="A38" s="711" t="s">
        <v>560</v>
      </c>
      <c r="B38" s="712" t="s">
        <v>562</v>
      </c>
      <c r="C38" s="713">
        <v>9.4489199999999993</v>
      </c>
      <c r="D38" s="713">
        <v>7.6076599999999992</v>
      </c>
      <c r="E38" s="713"/>
      <c r="F38" s="713">
        <v>7.6122399999999999</v>
      </c>
      <c r="G38" s="713">
        <v>0</v>
      </c>
      <c r="H38" s="713">
        <v>7.6122399999999999</v>
      </c>
      <c r="I38" s="714" t="s">
        <v>329</v>
      </c>
      <c r="J38" s="715" t="s">
        <v>555</v>
      </c>
    </row>
    <row r="39" spans="1:10" ht="14.45" customHeight="1" x14ac:dyDescent="0.2">
      <c r="A39" s="711" t="s">
        <v>329</v>
      </c>
      <c r="B39" s="712" t="s">
        <v>329</v>
      </c>
      <c r="C39" s="713" t="s">
        <v>329</v>
      </c>
      <c r="D39" s="713" t="s">
        <v>329</v>
      </c>
      <c r="E39" s="713"/>
      <c r="F39" s="713" t="s">
        <v>329</v>
      </c>
      <c r="G39" s="713" t="s">
        <v>329</v>
      </c>
      <c r="H39" s="713" t="s">
        <v>329</v>
      </c>
      <c r="I39" s="714" t="s">
        <v>329</v>
      </c>
      <c r="J39" s="715" t="s">
        <v>556</v>
      </c>
    </row>
    <row r="40" spans="1:10" ht="14.45" customHeight="1" x14ac:dyDescent="0.2">
      <c r="A40" s="711" t="s">
        <v>563</v>
      </c>
      <c r="B40" s="712" t="s">
        <v>564</v>
      </c>
      <c r="C40" s="713" t="s">
        <v>329</v>
      </c>
      <c r="D40" s="713" t="s">
        <v>329</v>
      </c>
      <c r="E40" s="713"/>
      <c r="F40" s="713" t="s">
        <v>329</v>
      </c>
      <c r="G40" s="713" t="s">
        <v>329</v>
      </c>
      <c r="H40" s="713" t="s">
        <v>329</v>
      </c>
      <c r="I40" s="714" t="s">
        <v>329</v>
      </c>
      <c r="J40" s="715" t="s">
        <v>0</v>
      </c>
    </row>
    <row r="41" spans="1:10" ht="14.45" customHeight="1" x14ac:dyDescent="0.2">
      <c r="A41" s="711" t="s">
        <v>563</v>
      </c>
      <c r="B41" s="712" t="s">
        <v>1350</v>
      </c>
      <c r="C41" s="713">
        <v>0.62441999999999998</v>
      </c>
      <c r="D41" s="713">
        <v>0</v>
      </c>
      <c r="E41" s="713"/>
      <c r="F41" s="713">
        <v>0</v>
      </c>
      <c r="G41" s="713">
        <v>0</v>
      </c>
      <c r="H41" s="713">
        <v>0</v>
      </c>
      <c r="I41" s="714" t="s">
        <v>329</v>
      </c>
      <c r="J41" s="715" t="s">
        <v>1</v>
      </c>
    </row>
    <row r="42" spans="1:10" ht="14.45" customHeight="1" x14ac:dyDescent="0.2">
      <c r="A42" s="711" t="s">
        <v>563</v>
      </c>
      <c r="B42" s="712" t="s">
        <v>1351</v>
      </c>
      <c r="C42" s="713">
        <v>9.9067200000000017</v>
      </c>
      <c r="D42" s="713">
        <v>8.1608599999999996</v>
      </c>
      <c r="E42" s="713"/>
      <c r="F42" s="713">
        <v>8.1073400000000007</v>
      </c>
      <c r="G42" s="713">
        <v>0</v>
      </c>
      <c r="H42" s="713">
        <v>8.1073400000000007</v>
      </c>
      <c r="I42" s="714" t="s">
        <v>329</v>
      </c>
      <c r="J42" s="715" t="s">
        <v>1</v>
      </c>
    </row>
    <row r="43" spans="1:10" ht="14.45" customHeight="1" x14ac:dyDescent="0.2">
      <c r="A43" s="711" t="s">
        <v>563</v>
      </c>
      <c r="B43" s="712" t="s">
        <v>1352</v>
      </c>
      <c r="C43" s="713">
        <v>1601.6752500000005</v>
      </c>
      <c r="D43" s="713">
        <v>1556.2557199999999</v>
      </c>
      <c r="E43" s="713"/>
      <c r="F43" s="713">
        <v>1490.7994300000005</v>
      </c>
      <c r="G43" s="713">
        <v>0</v>
      </c>
      <c r="H43" s="713">
        <v>1490.7994300000005</v>
      </c>
      <c r="I43" s="714" t="s">
        <v>329</v>
      </c>
      <c r="J43" s="715" t="s">
        <v>1</v>
      </c>
    </row>
    <row r="44" spans="1:10" ht="14.45" customHeight="1" x14ac:dyDescent="0.2">
      <c r="A44" s="711" t="s">
        <v>563</v>
      </c>
      <c r="B44" s="712" t="s">
        <v>1353</v>
      </c>
      <c r="C44" s="713">
        <v>5.0849999999999999E-2</v>
      </c>
      <c r="D44" s="713">
        <v>0</v>
      </c>
      <c r="E44" s="713"/>
      <c r="F44" s="713">
        <v>4.1013599999999997</v>
      </c>
      <c r="G44" s="713">
        <v>0</v>
      </c>
      <c r="H44" s="713">
        <v>4.1013599999999997</v>
      </c>
      <c r="I44" s="714" t="s">
        <v>329</v>
      </c>
      <c r="J44" s="715" t="s">
        <v>1</v>
      </c>
    </row>
    <row r="45" spans="1:10" ht="14.45" customHeight="1" x14ac:dyDescent="0.2">
      <c r="A45" s="711" t="s">
        <v>563</v>
      </c>
      <c r="B45" s="712" t="s">
        <v>1354</v>
      </c>
      <c r="C45" s="713">
        <v>0.79200000000000004</v>
      </c>
      <c r="D45" s="713">
        <v>3.3701500000000002</v>
      </c>
      <c r="E45" s="713"/>
      <c r="F45" s="713">
        <v>2.7970000000000002</v>
      </c>
      <c r="G45" s="713">
        <v>0</v>
      </c>
      <c r="H45" s="713">
        <v>2.7970000000000002</v>
      </c>
      <c r="I45" s="714" t="s">
        <v>329</v>
      </c>
      <c r="J45" s="715" t="s">
        <v>1</v>
      </c>
    </row>
    <row r="46" spans="1:10" ht="14.45" customHeight="1" x14ac:dyDescent="0.2">
      <c r="A46" s="711" t="s">
        <v>563</v>
      </c>
      <c r="B46" s="712" t="s">
        <v>1355</v>
      </c>
      <c r="C46" s="713">
        <v>16.288039999999999</v>
      </c>
      <c r="D46" s="713">
        <v>11.66062</v>
      </c>
      <c r="E46" s="713"/>
      <c r="F46" s="713">
        <v>14.87313</v>
      </c>
      <c r="G46" s="713">
        <v>0</v>
      </c>
      <c r="H46" s="713">
        <v>14.87313</v>
      </c>
      <c r="I46" s="714" t="s">
        <v>329</v>
      </c>
      <c r="J46" s="715" t="s">
        <v>1</v>
      </c>
    </row>
    <row r="47" spans="1:10" ht="14.45" customHeight="1" x14ac:dyDescent="0.2">
      <c r="A47" s="711" t="s">
        <v>563</v>
      </c>
      <c r="B47" s="712" t="s">
        <v>1356</v>
      </c>
      <c r="C47" s="713">
        <v>0</v>
      </c>
      <c r="D47" s="713">
        <v>0</v>
      </c>
      <c r="E47" s="713"/>
      <c r="F47" s="713">
        <v>0</v>
      </c>
      <c r="G47" s="713">
        <v>0</v>
      </c>
      <c r="H47" s="713">
        <v>0</v>
      </c>
      <c r="I47" s="714" t="s">
        <v>329</v>
      </c>
      <c r="J47" s="715" t="s">
        <v>1</v>
      </c>
    </row>
    <row r="48" spans="1:10" ht="14.45" customHeight="1" x14ac:dyDescent="0.2">
      <c r="A48" s="711" t="s">
        <v>563</v>
      </c>
      <c r="B48" s="712" t="s">
        <v>565</v>
      </c>
      <c r="C48" s="713">
        <v>1629.3372800000004</v>
      </c>
      <c r="D48" s="713">
        <v>1579.4473499999999</v>
      </c>
      <c r="E48" s="713"/>
      <c r="F48" s="713">
        <v>1520.6782600000006</v>
      </c>
      <c r="G48" s="713">
        <v>0</v>
      </c>
      <c r="H48" s="713">
        <v>1520.6782600000006</v>
      </c>
      <c r="I48" s="714" t="s">
        <v>329</v>
      </c>
      <c r="J48" s="715" t="s">
        <v>555</v>
      </c>
    </row>
    <row r="49" spans="1:10" ht="14.45" customHeight="1" x14ac:dyDescent="0.2">
      <c r="A49" s="711" t="s">
        <v>329</v>
      </c>
      <c r="B49" s="712" t="s">
        <v>329</v>
      </c>
      <c r="C49" s="713" t="s">
        <v>329</v>
      </c>
      <c r="D49" s="713" t="s">
        <v>329</v>
      </c>
      <c r="E49" s="713"/>
      <c r="F49" s="713" t="s">
        <v>329</v>
      </c>
      <c r="G49" s="713" t="s">
        <v>329</v>
      </c>
      <c r="H49" s="713" t="s">
        <v>329</v>
      </c>
      <c r="I49" s="714" t="s">
        <v>329</v>
      </c>
      <c r="J49" s="715" t="s">
        <v>556</v>
      </c>
    </row>
    <row r="50" spans="1:10" ht="14.45" customHeight="1" x14ac:dyDescent="0.2">
      <c r="A50" s="711" t="s">
        <v>543</v>
      </c>
      <c r="B50" s="712" t="s">
        <v>550</v>
      </c>
      <c r="C50" s="713">
        <v>1744.2301400000003</v>
      </c>
      <c r="D50" s="713">
        <v>1687.4713899999999</v>
      </c>
      <c r="E50" s="713"/>
      <c r="F50" s="713">
        <v>1621.8325100000006</v>
      </c>
      <c r="G50" s="713">
        <v>0</v>
      </c>
      <c r="H50" s="713">
        <v>1621.8325100000006</v>
      </c>
      <c r="I50" s="714" t="s">
        <v>329</v>
      </c>
      <c r="J50" s="715" t="s">
        <v>551</v>
      </c>
    </row>
  </sheetData>
  <mergeCells count="3">
    <mergeCell ref="A1:I1"/>
    <mergeCell ref="F3:I3"/>
    <mergeCell ref="C4:D4"/>
  </mergeCells>
  <conditionalFormatting sqref="F14 F51:F65537">
    <cfRule type="cellIs" dxfId="41" priority="18" stopIfTrue="1" operator="greaterThan">
      <formula>1</formula>
    </cfRule>
  </conditionalFormatting>
  <conditionalFormatting sqref="H5:H13">
    <cfRule type="expression" dxfId="40" priority="14">
      <formula>$H5&gt;0</formula>
    </cfRule>
  </conditionalFormatting>
  <conditionalFormatting sqref="I5:I13">
    <cfRule type="expression" dxfId="39" priority="15">
      <formula>$I5&gt;1</formula>
    </cfRule>
  </conditionalFormatting>
  <conditionalFormatting sqref="B5:B13">
    <cfRule type="expression" dxfId="38" priority="11">
      <formula>OR($J5="NS",$J5="SumaNS",$J5="Účet")</formula>
    </cfRule>
  </conditionalFormatting>
  <conditionalFormatting sqref="F5:I13 B5:D13">
    <cfRule type="expression" dxfId="37" priority="17">
      <formula>AND($J5&lt;&gt;"",$J5&lt;&gt;"mezeraKL")</formula>
    </cfRule>
  </conditionalFormatting>
  <conditionalFormatting sqref="B5:D13 F5:I13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13 F5:I13">
    <cfRule type="expression" dxfId="35" priority="13">
      <formula>OR($J5="SumaNS",$J5="NS")</formula>
    </cfRule>
  </conditionalFormatting>
  <conditionalFormatting sqref="A5:A13">
    <cfRule type="expression" dxfId="34" priority="9">
      <formula>AND($J5&lt;&gt;"mezeraKL",$J5&lt;&gt;"")</formula>
    </cfRule>
  </conditionalFormatting>
  <conditionalFormatting sqref="A5:A13">
    <cfRule type="expression" dxfId="33" priority="10">
      <formula>AND($J5&lt;&gt;"",$J5&lt;&gt;"mezeraKL")</formula>
    </cfRule>
  </conditionalFormatting>
  <conditionalFormatting sqref="H15:H50">
    <cfRule type="expression" dxfId="32" priority="6">
      <formula>$H15&gt;0</formula>
    </cfRule>
  </conditionalFormatting>
  <conditionalFormatting sqref="A15:A50">
    <cfRule type="expression" dxfId="31" priority="5">
      <formula>AND($J15&lt;&gt;"mezeraKL",$J15&lt;&gt;"")</formula>
    </cfRule>
  </conditionalFormatting>
  <conditionalFormatting sqref="I15:I50">
    <cfRule type="expression" dxfId="30" priority="7">
      <formula>$I15&gt;1</formula>
    </cfRule>
  </conditionalFormatting>
  <conditionalFormatting sqref="B15:B50">
    <cfRule type="expression" dxfId="29" priority="4">
      <formula>OR($J15="NS",$J15="SumaNS",$J15="Účet")</formula>
    </cfRule>
  </conditionalFormatting>
  <conditionalFormatting sqref="A15:D50 F15:I50">
    <cfRule type="expression" dxfId="28" priority="8">
      <formula>AND($J15&lt;&gt;"",$J15&lt;&gt;"mezeraKL")</formula>
    </cfRule>
  </conditionalFormatting>
  <conditionalFormatting sqref="B15:D50 F15:I50">
    <cfRule type="expression" dxfId="27" priority="1">
      <formula>OR($J15="KL",$J15="SumaKL")</formula>
    </cfRule>
    <cfRule type="expression" priority="3" stopIfTrue="1">
      <formula>OR($J15="mezeraNS",$J15="mezeraKL")</formula>
    </cfRule>
  </conditionalFormatting>
  <conditionalFormatting sqref="B15:D50 F15:I50">
    <cfRule type="expression" dxfId="26" priority="2">
      <formula>OR($J15="SumaNS",$J15="NS")</formula>
    </cfRule>
  </conditionalFormatting>
  <hyperlinks>
    <hyperlink ref="A2" location="Obsah!A1" display="Zpět na Obsah  KL 01  1.-4.měsíc" xr:uid="{BA4851D5-3535-4528-A799-CA3228EEC705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141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1" bestFit="1" customWidth="1" collapsed="1"/>
    <col min="4" max="4" width="18.7109375" style="335" customWidth="1"/>
    <col min="5" max="5" width="9" style="331" bestFit="1" customWidth="1"/>
    <col min="6" max="6" width="18.7109375" style="335" customWidth="1"/>
    <col min="7" max="7" width="12.42578125" style="331" hidden="1" customWidth="1" outlineLevel="1"/>
    <col min="8" max="8" width="25.7109375" style="331" customWidth="1" collapsed="1"/>
    <col min="9" max="9" width="7.7109375" style="329" customWidth="1"/>
    <col min="10" max="10" width="10" style="329" customWidth="1"/>
    <col min="11" max="11" width="11.140625" style="329" customWidth="1"/>
    <col min="12" max="16384" width="8.85546875" style="247"/>
  </cols>
  <sheetData>
    <row r="1" spans="1:11" ht="18.600000000000001" customHeight="1" thickBot="1" x14ac:dyDescent="0.35">
      <c r="A1" s="553" t="s">
        <v>1535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</row>
    <row r="2" spans="1:11" ht="14.45" customHeight="1" thickBot="1" x14ac:dyDescent="0.25">
      <c r="A2" s="371" t="s">
        <v>328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5" customHeight="1" thickBot="1" x14ac:dyDescent="0.25">
      <c r="A3" s="66"/>
      <c r="B3" s="66"/>
      <c r="C3" s="549"/>
      <c r="D3" s="550"/>
      <c r="E3" s="550"/>
      <c r="F3" s="550"/>
      <c r="G3" s="550"/>
      <c r="H3" s="260" t="s">
        <v>158</v>
      </c>
      <c r="I3" s="203">
        <f>IF(J3&lt;&gt;0,K3/J3,0)</f>
        <v>14.360738195627667</v>
      </c>
      <c r="J3" s="203">
        <f>SUBTOTAL(9,J5:J1048576)</f>
        <v>112964</v>
      </c>
      <c r="K3" s="204">
        <f>SUBTOTAL(9,K5:K1048576)</f>
        <v>1622246.4295308837</v>
      </c>
    </row>
    <row r="4" spans="1:11" s="330" customFormat="1" ht="14.45" customHeight="1" thickBot="1" x14ac:dyDescent="0.25">
      <c r="A4" s="837" t="s">
        <v>4</v>
      </c>
      <c r="B4" s="717" t="s">
        <v>5</v>
      </c>
      <c r="C4" s="717" t="s">
        <v>0</v>
      </c>
      <c r="D4" s="717" t="s">
        <v>6</v>
      </c>
      <c r="E4" s="717" t="s">
        <v>7</v>
      </c>
      <c r="F4" s="717" t="s">
        <v>1</v>
      </c>
      <c r="G4" s="717" t="s">
        <v>89</v>
      </c>
      <c r="H4" s="719" t="s">
        <v>11</v>
      </c>
      <c r="I4" s="720" t="s">
        <v>183</v>
      </c>
      <c r="J4" s="720" t="s">
        <v>13</v>
      </c>
      <c r="K4" s="721" t="s">
        <v>200</v>
      </c>
    </row>
    <row r="5" spans="1:11" ht="14.45" customHeight="1" x14ac:dyDescent="0.2">
      <c r="A5" s="806" t="s">
        <v>543</v>
      </c>
      <c r="B5" s="807" t="s">
        <v>544</v>
      </c>
      <c r="C5" s="810" t="s">
        <v>552</v>
      </c>
      <c r="D5" s="838" t="s">
        <v>553</v>
      </c>
      <c r="E5" s="810" t="s">
        <v>1357</v>
      </c>
      <c r="F5" s="838" t="s">
        <v>1358</v>
      </c>
      <c r="G5" s="810" t="s">
        <v>1359</v>
      </c>
      <c r="H5" s="810" t="s">
        <v>1360</v>
      </c>
      <c r="I5" s="225">
        <v>13.079999923706055</v>
      </c>
      <c r="J5" s="225">
        <v>12</v>
      </c>
      <c r="K5" s="830">
        <v>156.96000671386719</v>
      </c>
    </row>
    <row r="6" spans="1:11" ht="14.45" customHeight="1" x14ac:dyDescent="0.2">
      <c r="A6" s="821" t="s">
        <v>543</v>
      </c>
      <c r="B6" s="822" t="s">
        <v>544</v>
      </c>
      <c r="C6" s="825" t="s">
        <v>552</v>
      </c>
      <c r="D6" s="839" t="s">
        <v>553</v>
      </c>
      <c r="E6" s="825" t="s">
        <v>1357</v>
      </c>
      <c r="F6" s="839" t="s">
        <v>1358</v>
      </c>
      <c r="G6" s="825" t="s">
        <v>1361</v>
      </c>
      <c r="H6" s="825" t="s">
        <v>1362</v>
      </c>
      <c r="I6" s="831">
        <v>31.113333384195965</v>
      </c>
      <c r="J6" s="831">
        <v>9</v>
      </c>
      <c r="K6" s="832">
        <v>277.26000022888184</v>
      </c>
    </row>
    <row r="7" spans="1:11" ht="14.45" customHeight="1" x14ac:dyDescent="0.2">
      <c r="A7" s="821" t="s">
        <v>543</v>
      </c>
      <c r="B7" s="822" t="s">
        <v>544</v>
      </c>
      <c r="C7" s="825" t="s">
        <v>552</v>
      </c>
      <c r="D7" s="839" t="s">
        <v>553</v>
      </c>
      <c r="E7" s="825" t="s">
        <v>1363</v>
      </c>
      <c r="F7" s="839" t="s">
        <v>1364</v>
      </c>
      <c r="G7" s="825" t="s">
        <v>1365</v>
      </c>
      <c r="H7" s="825" t="s">
        <v>1366</v>
      </c>
      <c r="I7" s="831">
        <v>2.3599998950958252</v>
      </c>
      <c r="J7" s="831">
        <v>2</v>
      </c>
      <c r="K7" s="832">
        <v>4.7199997901916504</v>
      </c>
    </row>
    <row r="8" spans="1:11" ht="14.45" customHeight="1" x14ac:dyDescent="0.2">
      <c r="A8" s="821" t="s">
        <v>543</v>
      </c>
      <c r="B8" s="822" t="s">
        <v>544</v>
      </c>
      <c r="C8" s="825" t="s">
        <v>552</v>
      </c>
      <c r="D8" s="839" t="s">
        <v>553</v>
      </c>
      <c r="E8" s="825" t="s">
        <v>1363</v>
      </c>
      <c r="F8" s="839" t="s">
        <v>1364</v>
      </c>
      <c r="G8" s="825" t="s">
        <v>1367</v>
      </c>
      <c r="H8" s="825" t="s">
        <v>1368</v>
      </c>
      <c r="I8" s="831">
        <v>2.3599998950958252</v>
      </c>
      <c r="J8" s="831">
        <v>2</v>
      </c>
      <c r="K8" s="832">
        <v>4.7199997901916504</v>
      </c>
    </row>
    <row r="9" spans="1:11" ht="14.45" customHeight="1" x14ac:dyDescent="0.2">
      <c r="A9" s="821" t="s">
        <v>543</v>
      </c>
      <c r="B9" s="822" t="s">
        <v>544</v>
      </c>
      <c r="C9" s="825" t="s">
        <v>552</v>
      </c>
      <c r="D9" s="839" t="s">
        <v>553</v>
      </c>
      <c r="E9" s="825" t="s">
        <v>1363</v>
      </c>
      <c r="F9" s="839" t="s">
        <v>1364</v>
      </c>
      <c r="G9" s="825" t="s">
        <v>1369</v>
      </c>
      <c r="H9" s="825" t="s">
        <v>1370</v>
      </c>
      <c r="I9" s="831">
        <v>2.3599998950958252</v>
      </c>
      <c r="J9" s="831">
        <v>2</v>
      </c>
      <c r="K9" s="832">
        <v>4.7199997901916504</v>
      </c>
    </row>
    <row r="10" spans="1:11" ht="14.45" customHeight="1" x14ac:dyDescent="0.2">
      <c r="A10" s="821" t="s">
        <v>543</v>
      </c>
      <c r="B10" s="822" t="s">
        <v>544</v>
      </c>
      <c r="C10" s="825" t="s">
        <v>552</v>
      </c>
      <c r="D10" s="839" t="s">
        <v>553</v>
      </c>
      <c r="E10" s="825" t="s">
        <v>1363</v>
      </c>
      <c r="F10" s="839" t="s">
        <v>1364</v>
      </c>
      <c r="G10" s="825" t="s">
        <v>1371</v>
      </c>
      <c r="H10" s="825" t="s">
        <v>1372</v>
      </c>
      <c r="I10" s="831">
        <v>1.1666666405896345E-2</v>
      </c>
      <c r="J10" s="831">
        <v>2300</v>
      </c>
      <c r="K10" s="832">
        <v>29</v>
      </c>
    </row>
    <row r="11" spans="1:11" ht="14.45" customHeight="1" x14ac:dyDescent="0.2">
      <c r="A11" s="821" t="s">
        <v>543</v>
      </c>
      <c r="B11" s="822" t="s">
        <v>544</v>
      </c>
      <c r="C11" s="825" t="s">
        <v>552</v>
      </c>
      <c r="D11" s="839" t="s">
        <v>553</v>
      </c>
      <c r="E11" s="825" t="s">
        <v>1363</v>
      </c>
      <c r="F11" s="839" t="s">
        <v>1364</v>
      </c>
      <c r="G11" s="825" t="s">
        <v>1373</v>
      </c>
      <c r="H11" s="825" t="s">
        <v>1374</v>
      </c>
      <c r="I11" s="831">
        <v>11.734999656677246</v>
      </c>
      <c r="J11" s="831">
        <v>40</v>
      </c>
      <c r="K11" s="832">
        <v>469.40000915527344</v>
      </c>
    </row>
    <row r="12" spans="1:11" ht="14.45" customHeight="1" x14ac:dyDescent="0.2">
      <c r="A12" s="821" t="s">
        <v>543</v>
      </c>
      <c r="B12" s="822" t="s">
        <v>544</v>
      </c>
      <c r="C12" s="825" t="s">
        <v>552</v>
      </c>
      <c r="D12" s="839" t="s">
        <v>553</v>
      </c>
      <c r="E12" s="825" t="s">
        <v>1363</v>
      </c>
      <c r="F12" s="839" t="s">
        <v>1364</v>
      </c>
      <c r="G12" s="825" t="s">
        <v>1375</v>
      </c>
      <c r="H12" s="825" t="s">
        <v>1376</v>
      </c>
      <c r="I12" s="831">
        <v>13.310000419616699</v>
      </c>
      <c r="J12" s="831">
        <v>60</v>
      </c>
      <c r="K12" s="832">
        <v>798.60003662109375</v>
      </c>
    </row>
    <row r="13" spans="1:11" ht="14.45" customHeight="1" x14ac:dyDescent="0.2">
      <c r="A13" s="821" t="s">
        <v>543</v>
      </c>
      <c r="B13" s="822" t="s">
        <v>544</v>
      </c>
      <c r="C13" s="825" t="s">
        <v>552</v>
      </c>
      <c r="D13" s="839" t="s">
        <v>553</v>
      </c>
      <c r="E13" s="825" t="s">
        <v>1363</v>
      </c>
      <c r="F13" s="839" t="s">
        <v>1364</v>
      </c>
      <c r="G13" s="825" t="s">
        <v>1377</v>
      </c>
      <c r="H13" s="825" t="s">
        <v>1378</v>
      </c>
      <c r="I13" s="831">
        <v>2.2866666316986084</v>
      </c>
      <c r="J13" s="831">
        <v>150</v>
      </c>
      <c r="K13" s="832">
        <v>343</v>
      </c>
    </row>
    <row r="14" spans="1:11" ht="14.45" customHeight="1" x14ac:dyDescent="0.2">
      <c r="A14" s="821" t="s">
        <v>543</v>
      </c>
      <c r="B14" s="822" t="s">
        <v>544</v>
      </c>
      <c r="C14" s="825" t="s">
        <v>552</v>
      </c>
      <c r="D14" s="839" t="s">
        <v>553</v>
      </c>
      <c r="E14" s="825" t="s">
        <v>1363</v>
      </c>
      <c r="F14" s="839" t="s">
        <v>1364</v>
      </c>
      <c r="G14" s="825" t="s">
        <v>1379</v>
      </c>
      <c r="H14" s="825" t="s">
        <v>1380</v>
      </c>
      <c r="I14" s="831">
        <v>0.82999998331069946</v>
      </c>
      <c r="J14" s="831">
        <v>100</v>
      </c>
      <c r="K14" s="832">
        <v>83</v>
      </c>
    </row>
    <row r="15" spans="1:11" ht="14.45" customHeight="1" x14ac:dyDescent="0.2">
      <c r="A15" s="821" t="s">
        <v>543</v>
      </c>
      <c r="B15" s="822" t="s">
        <v>544</v>
      </c>
      <c r="C15" s="825" t="s">
        <v>552</v>
      </c>
      <c r="D15" s="839" t="s">
        <v>553</v>
      </c>
      <c r="E15" s="825" t="s">
        <v>1363</v>
      </c>
      <c r="F15" s="839" t="s">
        <v>1364</v>
      </c>
      <c r="G15" s="825" t="s">
        <v>1381</v>
      </c>
      <c r="H15" s="825" t="s">
        <v>1382</v>
      </c>
      <c r="I15" s="831">
        <v>0.47999998927116394</v>
      </c>
      <c r="J15" s="831">
        <v>400</v>
      </c>
      <c r="K15" s="832">
        <v>192</v>
      </c>
    </row>
    <row r="16" spans="1:11" ht="14.45" customHeight="1" x14ac:dyDescent="0.2">
      <c r="A16" s="821" t="s">
        <v>543</v>
      </c>
      <c r="B16" s="822" t="s">
        <v>544</v>
      </c>
      <c r="C16" s="825" t="s">
        <v>552</v>
      </c>
      <c r="D16" s="839" t="s">
        <v>553</v>
      </c>
      <c r="E16" s="825" t="s">
        <v>1363</v>
      </c>
      <c r="F16" s="839" t="s">
        <v>1364</v>
      </c>
      <c r="G16" s="825" t="s">
        <v>1383</v>
      </c>
      <c r="H16" s="825" t="s">
        <v>1384</v>
      </c>
      <c r="I16" s="831">
        <v>79.870002746582031</v>
      </c>
      <c r="J16" s="831">
        <v>5</v>
      </c>
      <c r="K16" s="832">
        <v>399.35000610351563</v>
      </c>
    </row>
    <row r="17" spans="1:11" ht="14.45" customHeight="1" x14ac:dyDescent="0.2">
      <c r="A17" s="821" t="s">
        <v>543</v>
      </c>
      <c r="B17" s="822" t="s">
        <v>544</v>
      </c>
      <c r="C17" s="825" t="s">
        <v>552</v>
      </c>
      <c r="D17" s="839" t="s">
        <v>553</v>
      </c>
      <c r="E17" s="825" t="s">
        <v>1363</v>
      </c>
      <c r="F17" s="839" t="s">
        <v>1364</v>
      </c>
      <c r="G17" s="825" t="s">
        <v>1385</v>
      </c>
      <c r="H17" s="825" t="s">
        <v>1386</v>
      </c>
      <c r="I17" s="831">
        <v>43.439998626708984</v>
      </c>
      <c r="J17" s="831">
        <v>2</v>
      </c>
      <c r="K17" s="832">
        <v>86.879997253417969</v>
      </c>
    </row>
    <row r="18" spans="1:11" ht="14.45" customHeight="1" x14ac:dyDescent="0.2">
      <c r="A18" s="821" t="s">
        <v>543</v>
      </c>
      <c r="B18" s="822" t="s">
        <v>544</v>
      </c>
      <c r="C18" s="825" t="s">
        <v>552</v>
      </c>
      <c r="D18" s="839" t="s">
        <v>553</v>
      </c>
      <c r="E18" s="825" t="s">
        <v>1363</v>
      </c>
      <c r="F18" s="839" t="s">
        <v>1364</v>
      </c>
      <c r="G18" s="825" t="s">
        <v>1387</v>
      </c>
      <c r="H18" s="825" t="s">
        <v>1388</v>
      </c>
      <c r="I18" s="831">
        <v>1.9700000286102295</v>
      </c>
      <c r="J18" s="831">
        <v>150</v>
      </c>
      <c r="K18" s="832">
        <v>295.62999725341797</v>
      </c>
    </row>
    <row r="19" spans="1:11" ht="14.45" customHeight="1" x14ac:dyDescent="0.2">
      <c r="A19" s="821" t="s">
        <v>543</v>
      </c>
      <c r="B19" s="822" t="s">
        <v>544</v>
      </c>
      <c r="C19" s="825" t="s">
        <v>552</v>
      </c>
      <c r="D19" s="839" t="s">
        <v>553</v>
      </c>
      <c r="E19" s="825" t="s">
        <v>1363</v>
      </c>
      <c r="F19" s="839" t="s">
        <v>1364</v>
      </c>
      <c r="G19" s="825" t="s">
        <v>1389</v>
      </c>
      <c r="H19" s="825" t="s">
        <v>1390</v>
      </c>
      <c r="I19" s="831">
        <v>2.6975000500679016</v>
      </c>
      <c r="J19" s="831">
        <v>700</v>
      </c>
      <c r="K19" s="832">
        <v>1888</v>
      </c>
    </row>
    <row r="20" spans="1:11" ht="14.45" customHeight="1" x14ac:dyDescent="0.2">
      <c r="A20" s="821" t="s">
        <v>543</v>
      </c>
      <c r="B20" s="822" t="s">
        <v>544</v>
      </c>
      <c r="C20" s="825" t="s">
        <v>552</v>
      </c>
      <c r="D20" s="839" t="s">
        <v>553</v>
      </c>
      <c r="E20" s="825" t="s">
        <v>1363</v>
      </c>
      <c r="F20" s="839" t="s">
        <v>1364</v>
      </c>
      <c r="G20" s="825" t="s">
        <v>1391</v>
      </c>
      <c r="H20" s="825" t="s">
        <v>1392</v>
      </c>
      <c r="I20" s="831">
        <v>3.0799999237060547</v>
      </c>
      <c r="J20" s="831">
        <v>250</v>
      </c>
      <c r="K20" s="832">
        <v>770</v>
      </c>
    </row>
    <row r="21" spans="1:11" ht="14.45" customHeight="1" x14ac:dyDescent="0.2">
      <c r="A21" s="821" t="s">
        <v>543</v>
      </c>
      <c r="B21" s="822" t="s">
        <v>544</v>
      </c>
      <c r="C21" s="825" t="s">
        <v>552</v>
      </c>
      <c r="D21" s="839" t="s">
        <v>553</v>
      </c>
      <c r="E21" s="825" t="s">
        <v>1363</v>
      </c>
      <c r="F21" s="839" t="s">
        <v>1364</v>
      </c>
      <c r="G21" s="825" t="s">
        <v>1393</v>
      </c>
      <c r="H21" s="825" t="s">
        <v>1394</v>
      </c>
      <c r="I21" s="831">
        <v>2.5099999904632568</v>
      </c>
      <c r="J21" s="831">
        <v>150</v>
      </c>
      <c r="K21" s="832">
        <v>376.5</v>
      </c>
    </row>
    <row r="22" spans="1:11" ht="14.45" customHeight="1" x14ac:dyDescent="0.2">
      <c r="A22" s="821" t="s">
        <v>543</v>
      </c>
      <c r="B22" s="822" t="s">
        <v>544</v>
      </c>
      <c r="C22" s="825" t="s">
        <v>552</v>
      </c>
      <c r="D22" s="839" t="s">
        <v>553</v>
      </c>
      <c r="E22" s="825" t="s">
        <v>1395</v>
      </c>
      <c r="F22" s="839" t="s">
        <v>1396</v>
      </c>
      <c r="G22" s="825" t="s">
        <v>1397</v>
      </c>
      <c r="H22" s="825" t="s">
        <v>1398</v>
      </c>
      <c r="I22" s="831">
        <v>0.30000001192092896</v>
      </c>
      <c r="J22" s="831">
        <v>400</v>
      </c>
      <c r="K22" s="832">
        <v>120</v>
      </c>
    </row>
    <row r="23" spans="1:11" ht="14.45" customHeight="1" x14ac:dyDescent="0.2">
      <c r="A23" s="821" t="s">
        <v>543</v>
      </c>
      <c r="B23" s="822" t="s">
        <v>544</v>
      </c>
      <c r="C23" s="825" t="s">
        <v>552</v>
      </c>
      <c r="D23" s="839" t="s">
        <v>553</v>
      </c>
      <c r="E23" s="825" t="s">
        <v>1395</v>
      </c>
      <c r="F23" s="839" t="s">
        <v>1396</v>
      </c>
      <c r="G23" s="825" t="s">
        <v>1399</v>
      </c>
      <c r="H23" s="825" t="s">
        <v>1400</v>
      </c>
      <c r="I23" s="831">
        <v>0.97000002861022949</v>
      </c>
      <c r="J23" s="831">
        <v>200</v>
      </c>
      <c r="K23" s="832">
        <v>194</v>
      </c>
    </row>
    <row r="24" spans="1:11" ht="14.45" customHeight="1" x14ac:dyDescent="0.2">
      <c r="A24" s="821" t="s">
        <v>543</v>
      </c>
      <c r="B24" s="822" t="s">
        <v>544</v>
      </c>
      <c r="C24" s="825" t="s">
        <v>552</v>
      </c>
      <c r="D24" s="839" t="s">
        <v>553</v>
      </c>
      <c r="E24" s="825" t="s">
        <v>1395</v>
      </c>
      <c r="F24" s="839" t="s">
        <v>1396</v>
      </c>
      <c r="G24" s="825" t="s">
        <v>1401</v>
      </c>
      <c r="H24" s="825" t="s">
        <v>1402</v>
      </c>
      <c r="I24" s="831">
        <v>1.8028570924486433</v>
      </c>
      <c r="J24" s="831">
        <v>1200</v>
      </c>
      <c r="K24" s="832">
        <v>2162</v>
      </c>
    </row>
    <row r="25" spans="1:11" ht="14.45" customHeight="1" x14ac:dyDescent="0.2">
      <c r="A25" s="821" t="s">
        <v>543</v>
      </c>
      <c r="B25" s="822" t="s">
        <v>544</v>
      </c>
      <c r="C25" s="825" t="s">
        <v>552</v>
      </c>
      <c r="D25" s="839" t="s">
        <v>553</v>
      </c>
      <c r="E25" s="825" t="s">
        <v>1395</v>
      </c>
      <c r="F25" s="839" t="s">
        <v>1396</v>
      </c>
      <c r="G25" s="825" t="s">
        <v>1403</v>
      </c>
      <c r="H25" s="825" t="s">
        <v>1404</v>
      </c>
      <c r="I25" s="831">
        <v>1.7999999523162842</v>
      </c>
      <c r="J25" s="831">
        <v>200</v>
      </c>
      <c r="K25" s="832">
        <v>360</v>
      </c>
    </row>
    <row r="26" spans="1:11" ht="14.45" customHeight="1" x14ac:dyDescent="0.2">
      <c r="A26" s="821" t="s">
        <v>543</v>
      </c>
      <c r="B26" s="822" t="s">
        <v>544</v>
      </c>
      <c r="C26" s="825" t="s">
        <v>552</v>
      </c>
      <c r="D26" s="839" t="s">
        <v>553</v>
      </c>
      <c r="E26" s="825" t="s">
        <v>1405</v>
      </c>
      <c r="F26" s="839" t="s">
        <v>1406</v>
      </c>
      <c r="G26" s="825" t="s">
        <v>1407</v>
      </c>
      <c r="H26" s="825" t="s">
        <v>1408</v>
      </c>
      <c r="I26" s="831">
        <v>0.62999999523162842</v>
      </c>
      <c r="J26" s="831">
        <v>200</v>
      </c>
      <c r="K26" s="832">
        <v>126</v>
      </c>
    </row>
    <row r="27" spans="1:11" ht="14.45" customHeight="1" x14ac:dyDescent="0.2">
      <c r="A27" s="821" t="s">
        <v>543</v>
      </c>
      <c r="B27" s="822" t="s">
        <v>544</v>
      </c>
      <c r="C27" s="825" t="s">
        <v>552</v>
      </c>
      <c r="D27" s="839" t="s">
        <v>553</v>
      </c>
      <c r="E27" s="825" t="s">
        <v>1405</v>
      </c>
      <c r="F27" s="839" t="s">
        <v>1406</v>
      </c>
      <c r="G27" s="825" t="s">
        <v>1409</v>
      </c>
      <c r="H27" s="825" t="s">
        <v>1410</v>
      </c>
      <c r="I27" s="831">
        <v>0.69999999659402035</v>
      </c>
      <c r="J27" s="831">
        <v>4600</v>
      </c>
      <c r="K27" s="832">
        <v>3214</v>
      </c>
    </row>
    <row r="28" spans="1:11" ht="14.45" customHeight="1" x14ac:dyDescent="0.2">
      <c r="A28" s="821" t="s">
        <v>543</v>
      </c>
      <c r="B28" s="822" t="s">
        <v>544</v>
      </c>
      <c r="C28" s="825" t="s">
        <v>552</v>
      </c>
      <c r="D28" s="839" t="s">
        <v>553</v>
      </c>
      <c r="E28" s="825" t="s">
        <v>1405</v>
      </c>
      <c r="F28" s="839" t="s">
        <v>1406</v>
      </c>
      <c r="G28" s="825" t="s">
        <v>1411</v>
      </c>
      <c r="H28" s="825" t="s">
        <v>1412</v>
      </c>
      <c r="I28" s="831">
        <v>0.82999998331069946</v>
      </c>
      <c r="J28" s="831">
        <v>200</v>
      </c>
      <c r="K28" s="832">
        <v>166</v>
      </c>
    </row>
    <row r="29" spans="1:11" ht="14.45" customHeight="1" x14ac:dyDescent="0.2">
      <c r="A29" s="821" t="s">
        <v>543</v>
      </c>
      <c r="B29" s="822" t="s">
        <v>544</v>
      </c>
      <c r="C29" s="825" t="s">
        <v>557</v>
      </c>
      <c r="D29" s="839" t="s">
        <v>558</v>
      </c>
      <c r="E29" s="825" t="s">
        <v>1413</v>
      </c>
      <c r="F29" s="839" t="s">
        <v>1414</v>
      </c>
      <c r="G29" s="825" t="s">
        <v>1415</v>
      </c>
      <c r="H29" s="825" t="s">
        <v>1416</v>
      </c>
      <c r="I29" s="831">
        <v>82.279998779296875</v>
      </c>
      <c r="J29" s="831">
        <v>1</v>
      </c>
      <c r="K29" s="832">
        <v>82.279998779296875</v>
      </c>
    </row>
    <row r="30" spans="1:11" ht="14.45" customHeight="1" x14ac:dyDescent="0.2">
      <c r="A30" s="821" t="s">
        <v>543</v>
      </c>
      <c r="B30" s="822" t="s">
        <v>544</v>
      </c>
      <c r="C30" s="825" t="s">
        <v>557</v>
      </c>
      <c r="D30" s="839" t="s">
        <v>558</v>
      </c>
      <c r="E30" s="825" t="s">
        <v>1413</v>
      </c>
      <c r="F30" s="839" t="s">
        <v>1414</v>
      </c>
      <c r="G30" s="825" t="s">
        <v>1417</v>
      </c>
      <c r="H30" s="825" t="s">
        <v>1418</v>
      </c>
      <c r="I30" s="831">
        <v>109.74508386148909</v>
      </c>
      <c r="J30" s="831">
        <v>5</v>
      </c>
      <c r="K30" s="832">
        <v>548.72541930744546</v>
      </c>
    </row>
    <row r="31" spans="1:11" ht="14.45" customHeight="1" x14ac:dyDescent="0.2">
      <c r="A31" s="821" t="s">
        <v>543</v>
      </c>
      <c r="B31" s="822" t="s">
        <v>544</v>
      </c>
      <c r="C31" s="825" t="s">
        <v>557</v>
      </c>
      <c r="D31" s="839" t="s">
        <v>558</v>
      </c>
      <c r="E31" s="825" t="s">
        <v>1413</v>
      </c>
      <c r="F31" s="839" t="s">
        <v>1414</v>
      </c>
      <c r="G31" s="825" t="s">
        <v>1419</v>
      </c>
      <c r="H31" s="825" t="s">
        <v>1420</v>
      </c>
      <c r="I31" s="831">
        <v>502.20999145507813</v>
      </c>
      <c r="J31" s="831">
        <v>1</v>
      </c>
      <c r="K31" s="832">
        <v>502.20999145507813</v>
      </c>
    </row>
    <row r="32" spans="1:11" ht="14.45" customHeight="1" x14ac:dyDescent="0.2">
      <c r="A32" s="821" t="s">
        <v>543</v>
      </c>
      <c r="B32" s="822" t="s">
        <v>544</v>
      </c>
      <c r="C32" s="825" t="s">
        <v>557</v>
      </c>
      <c r="D32" s="839" t="s">
        <v>558</v>
      </c>
      <c r="E32" s="825" t="s">
        <v>1357</v>
      </c>
      <c r="F32" s="839" t="s">
        <v>1358</v>
      </c>
      <c r="G32" s="825" t="s">
        <v>1421</v>
      </c>
      <c r="H32" s="825" t="s">
        <v>1422</v>
      </c>
      <c r="I32" s="831">
        <v>10.329999923706055</v>
      </c>
      <c r="J32" s="831">
        <v>12</v>
      </c>
      <c r="K32" s="832">
        <v>123.95999908447266</v>
      </c>
    </row>
    <row r="33" spans="1:11" ht="14.45" customHeight="1" x14ac:dyDescent="0.2">
      <c r="A33" s="821" t="s">
        <v>543</v>
      </c>
      <c r="B33" s="822" t="s">
        <v>544</v>
      </c>
      <c r="C33" s="825" t="s">
        <v>557</v>
      </c>
      <c r="D33" s="839" t="s">
        <v>558</v>
      </c>
      <c r="E33" s="825" t="s">
        <v>1357</v>
      </c>
      <c r="F33" s="839" t="s">
        <v>1358</v>
      </c>
      <c r="G33" s="825" t="s">
        <v>1423</v>
      </c>
      <c r="H33" s="825" t="s">
        <v>1424</v>
      </c>
      <c r="I33" s="831">
        <v>0.37999999523162842</v>
      </c>
      <c r="J33" s="831">
        <v>40</v>
      </c>
      <c r="K33" s="832">
        <v>15.199999809265137</v>
      </c>
    </row>
    <row r="34" spans="1:11" ht="14.45" customHeight="1" x14ac:dyDescent="0.2">
      <c r="A34" s="821" t="s">
        <v>543</v>
      </c>
      <c r="B34" s="822" t="s">
        <v>544</v>
      </c>
      <c r="C34" s="825" t="s">
        <v>557</v>
      </c>
      <c r="D34" s="839" t="s">
        <v>558</v>
      </c>
      <c r="E34" s="825" t="s">
        <v>1357</v>
      </c>
      <c r="F34" s="839" t="s">
        <v>1358</v>
      </c>
      <c r="G34" s="825" t="s">
        <v>1359</v>
      </c>
      <c r="H34" s="825" t="s">
        <v>1360</v>
      </c>
      <c r="I34" s="831">
        <v>13.079999923706055</v>
      </c>
      <c r="J34" s="831">
        <v>84</v>
      </c>
      <c r="K34" s="832">
        <v>1098.7200469970703</v>
      </c>
    </row>
    <row r="35" spans="1:11" ht="14.45" customHeight="1" x14ac:dyDescent="0.2">
      <c r="A35" s="821" t="s">
        <v>543</v>
      </c>
      <c r="B35" s="822" t="s">
        <v>544</v>
      </c>
      <c r="C35" s="825" t="s">
        <v>557</v>
      </c>
      <c r="D35" s="839" t="s">
        <v>558</v>
      </c>
      <c r="E35" s="825" t="s">
        <v>1357</v>
      </c>
      <c r="F35" s="839" t="s">
        <v>1358</v>
      </c>
      <c r="G35" s="825" t="s">
        <v>1425</v>
      </c>
      <c r="H35" s="825" t="s">
        <v>1426</v>
      </c>
      <c r="I35" s="831">
        <v>72.220001220703125</v>
      </c>
      <c r="J35" s="831">
        <v>14</v>
      </c>
      <c r="K35" s="832">
        <v>1011.0800170898438</v>
      </c>
    </row>
    <row r="36" spans="1:11" ht="14.45" customHeight="1" x14ac:dyDescent="0.2">
      <c r="A36" s="821" t="s">
        <v>543</v>
      </c>
      <c r="B36" s="822" t="s">
        <v>544</v>
      </c>
      <c r="C36" s="825" t="s">
        <v>557</v>
      </c>
      <c r="D36" s="839" t="s">
        <v>558</v>
      </c>
      <c r="E36" s="825" t="s">
        <v>1357</v>
      </c>
      <c r="F36" s="839" t="s">
        <v>1358</v>
      </c>
      <c r="G36" s="825" t="s">
        <v>1427</v>
      </c>
      <c r="H36" s="825" t="s">
        <v>1428</v>
      </c>
      <c r="I36" s="831">
        <v>0.67000001668930054</v>
      </c>
      <c r="J36" s="831">
        <v>40</v>
      </c>
      <c r="K36" s="832">
        <v>26.799999237060547</v>
      </c>
    </row>
    <row r="37" spans="1:11" ht="14.45" customHeight="1" x14ac:dyDescent="0.2">
      <c r="A37" s="821" t="s">
        <v>543</v>
      </c>
      <c r="B37" s="822" t="s">
        <v>544</v>
      </c>
      <c r="C37" s="825" t="s">
        <v>557</v>
      </c>
      <c r="D37" s="839" t="s">
        <v>558</v>
      </c>
      <c r="E37" s="825" t="s">
        <v>1357</v>
      </c>
      <c r="F37" s="839" t="s">
        <v>1358</v>
      </c>
      <c r="G37" s="825" t="s">
        <v>1361</v>
      </c>
      <c r="H37" s="825" t="s">
        <v>1362</v>
      </c>
      <c r="I37" s="831">
        <v>31.420000076293945</v>
      </c>
      <c r="J37" s="831">
        <v>3</v>
      </c>
      <c r="K37" s="832">
        <v>94.260002136230469</v>
      </c>
    </row>
    <row r="38" spans="1:11" ht="14.45" customHeight="1" x14ac:dyDescent="0.2">
      <c r="A38" s="821" t="s">
        <v>543</v>
      </c>
      <c r="B38" s="822" t="s">
        <v>544</v>
      </c>
      <c r="C38" s="825" t="s">
        <v>557</v>
      </c>
      <c r="D38" s="839" t="s">
        <v>558</v>
      </c>
      <c r="E38" s="825" t="s">
        <v>1357</v>
      </c>
      <c r="F38" s="839" t="s">
        <v>1358</v>
      </c>
      <c r="G38" s="825" t="s">
        <v>1429</v>
      </c>
      <c r="H38" s="825" t="s">
        <v>1430</v>
      </c>
      <c r="I38" s="831">
        <v>260.29998779296875</v>
      </c>
      <c r="J38" s="831">
        <v>1</v>
      </c>
      <c r="K38" s="832">
        <v>260.29998779296875</v>
      </c>
    </row>
    <row r="39" spans="1:11" ht="14.45" customHeight="1" x14ac:dyDescent="0.2">
      <c r="A39" s="821" t="s">
        <v>543</v>
      </c>
      <c r="B39" s="822" t="s">
        <v>544</v>
      </c>
      <c r="C39" s="825" t="s">
        <v>557</v>
      </c>
      <c r="D39" s="839" t="s">
        <v>558</v>
      </c>
      <c r="E39" s="825" t="s">
        <v>1363</v>
      </c>
      <c r="F39" s="839" t="s">
        <v>1364</v>
      </c>
      <c r="G39" s="825" t="s">
        <v>1365</v>
      </c>
      <c r="H39" s="825" t="s">
        <v>1366</v>
      </c>
      <c r="I39" s="831">
        <v>2.3599998950958252</v>
      </c>
      <c r="J39" s="831">
        <v>2</v>
      </c>
      <c r="K39" s="832">
        <v>4.7199997901916504</v>
      </c>
    </row>
    <row r="40" spans="1:11" ht="14.45" customHeight="1" x14ac:dyDescent="0.2">
      <c r="A40" s="821" t="s">
        <v>543</v>
      </c>
      <c r="B40" s="822" t="s">
        <v>544</v>
      </c>
      <c r="C40" s="825" t="s">
        <v>557</v>
      </c>
      <c r="D40" s="839" t="s">
        <v>558</v>
      </c>
      <c r="E40" s="825" t="s">
        <v>1363</v>
      </c>
      <c r="F40" s="839" t="s">
        <v>1364</v>
      </c>
      <c r="G40" s="825" t="s">
        <v>1367</v>
      </c>
      <c r="H40" s="825" t="s">
        <v>1368</v>
      </c>
      <c r="I40" s="831">
        <v>2.3549998998641968</v>
      </c>
      <c r="J40" s="831">
        <v>4</v>
      </c>
      <c r="K40" s="832">
        <v>9.4199995994567871</v>
      </c>
    </row>
    <row r="41" spans="1:11" ht="14.45" customHeight="1" x14ac:dyDescent="0.2">
      <c r="A41" s="821" t="s">
        <v>543</v>
      </c>
      <c r="B41" s="822" t="s">
        <v>544</v>
      </c>
      <c r="C41" s="825" t="s">
        <v>557</v>
      </c>
      <c r="D41" s="839" t="s">
        <v>558</v>
      </c>
      <c r="E41" s="825" t="s">
        <v>1363</v>
      </c>
      <c r="F41" s="839" t="s">
        <v>1364</v>
      </c>
      <c r="G41" s="825" t="s">
        <v>1369</v>
      </c>
      <c r="H41" s="825" t="s">
        <v>1370</v>
      </c>
      <c r="I41" s="831">
        <v>2.3599998950958252</v>
      </c>
      <c r="J41" s="831">
        <v>2</v>
      </c>
      <c r="K41" s="832">
        <v>4.7199997901916504</v>
      </c>
    </row>
    <row r="42" spans="1:11" ht="14.45" customHeight="1" x14ac:dyDescent="0.2">
      <c r="A42" s="821" t="s">
        <v>543</v>
      </c>
      <c r="B42" s="822" t="s">
        <v>544</v>
      </c>
      <c r="C42" s="825" t="s">
        <v>557</v>
      </c>
      <c r="D42" s="839" t="s">
        <v>558</v>
      </c>
      <c r="E42" s="825" t="s">
        <v>1363</v>
      </c>
      <c r="F42" s="839" t="s">
        <v>1364</v>
      </c>
      <c r="G42" s="825" t="s">
        <v>1431</v>
      </c>
      <c r="H42" s="825" t="s">
        <v>1432</v>
      </c>
      <c r="I42" s="831">
        <v>5238.08984375</v>
      </c>
      <c r="J42" s="831">
        <v>1</v>
      </c>
      <c r="K42" s="832">
        <v>5238.08984375</v>
      </c>
    </row>
    <row r="43" spans="1:11" ht="14.45" customHeight="1" x14ac:dyDescent="0.2">
      <c r="A43" s="821" t="s">
        <v>543</v>
      </c>
      <c r="B43" s="822" t="s">
        <v>544</v>
      </c>
      <c r="C43" s="825" t="s">
        <v>557</v>
      </c>
      <c r="D43" s="839" t="s">
        <v>558</v>
      </c>
      <c r="E43" s="825" t="s">
        <v>1363</v>
      </c>
      <c r="F43" s="839" t="s">
        <v>1364</v>
      </c>
      <c r="G43" s="825" t="s">
        <v>1433</v>
      </c>
      <c r="H43" s="825" t="s">
        <v>1434</v>
      </c>
      <c r="I43" s="831">
        <v>1.7014286177498954</v>
      </c>
      <c r="J43" s="831">
        <v>10200</v>
      </c>
      <c r="K43" s="832">
        <v>17356</v>
      </c>
    </row>
    <row r="44" spans="1:11" ht="14.45" customHeight="1" x14ac:dyDescent="0.2">
      <c r="A44" s="821" t="s">
        <v>543</v>
      </c>
      <c r="B44" s="822" t="s">
        <v>544</v>
      </c>
      <c r="C44" s="825" t="s">
        <v>557</v>
      </c>
      <c r="D44" s="839" t="s">
        <v>558</v>
      </c>
      <c r="E44" s="825" t="s">
        <v>1363</v>
      </c>
      <c r="F44" s="839" t="s">
        <v>1364</v>
      </c>
      <c r="G44" s="825" t="s">
        <v>1435</v>
      </c>
      <c r="H44" s="825" t="s">
        <v>1436</v>
      </c>
      <c r="I44" s="831">
        <v>153.59599914550782</v>
      </c>
      <c r="J44" s="831">
        <v>120</v>
      </c>
      <c r="K44" s="832">
        <v>18508.10009765625</v>
      </c>
    </row>
    <row r="45" spans="1:11" ht="14.45" customHeight="1" x14ac:dyDescent="0.2">
      <c r="A45" s="821" t="s">
        <v>543</v>
      </c>
      <c r="B45" s="822" t="s">
        <v>544</v>
      </c>
      <c r="C45" s="825" t="s">
        <v>557</v>
      </c>
      <c r="D45" s="839" t="s">
        <v>558</v>
      </c>
      <c r="E45" s="825" t="s">
        <v>1363</v>
      </c>
      <c r="F45" s="839" t="s">
        <v>1364</v>
      </c>
      <c r="G45" s="825" t="s">
        <v>1437</v>
      </c>
      <c r="H45" s="825" t="s">
        <v>1438</v>
      </c>
      <c r="I45" s="831">
        <v>3.4825000166893005</v>
      </c>
      <c r="J45" s="831">
        <v>1000</v>
      </c>
      <c r="K45" s="832">
        <v>3482</v>
      </c>
    </row>
    <row r="46" spans="1:11" ht="14.45" customHeight="1" x14ac:dyDescent="0.2">
      <c r="A46" s="821" t="s">
        <v>543</v>
      </c>
      <c r="B46" s="822" t="s">
        <v>544</v>
      </c>
      <c r="C46" s="825" t="s">
        <v>557</v>
      </c>
      <c r="D46" s="839" t="s">
        <v>558</v>
      </c>
      <c r="E46" s="825" t="s">
        <v>1363</v>
      </c>
      <c r="F46" s="839" t="s">
        <v>1364</v>
      </c>
      <c r="G46" s="825" t="s">
        <v>1439</v>
      </c>
      <c r="H46" s="825" t="s">
        <v>1440</v>
      </c>
      <c r="I46" s="831">
        <v>8.8299999237060547</v>
      </c>
      <c r="J46" s="831">
        <v>150</v>
      </c>
      <c r="K46" s="832">
        <v>1324.5</v>
      </c>
    </row>
    <row r="47" spans="1:11" ht="14.45" customHeight="1" x14ac:dyDescent="0.2">
      <c r="A47" s="821" t="s">
        <v>543</v>
      </c>
      <c r="B47" s="822" t="s">
        <v>544</v>
      </c>
      <c r="C47" s="825" t="s">
        <v>557</v>
      </c>
      <c r="D47" s="839" t="s">
        <v>558</v>
      </c>
      <c r="E47" s="825" t="s">
        <v>1363</v>
      </c>
      <c r="F47" s="839" t="s">
        <v>1364</v>
      </c>
      <c r="G47" s="825" t="s">
        <v>1441</v>
      </c>
      <c r="H47" s="825" t="s">
        <v>1442</v>
      </c>
      <c r="I47" s="831">
        <v>128.4850025177002</v>
      </c>
      <c r="J47" s="831">
        <v>100</v>
      </c>
      <c r="K47" s="832">
        <v>12923.9501953125</v>
      </c>
    </row>
    <row r="48" spans="1:11" ht="14.45" customHeight="1" x14ac:dyDescent="0.2">
      <c r="A48" s="821" t="s">
        <v>543</v>
      </c>
      <c r="B48" s="822" t="s">
        <v>544</v>
      </c>
      <c r="C48" s="825" t="s">
        <v>557</v>
      </c>
      <c r="D48" s="839" t="s">
        <v>558</v>
      </c>
      <c r="E48" s="825" t="s">
        <v>1363</v>
      </c>
      <c r="F48" s="839" t="s">
        <v>1364</v>
      </c>
      <c r="G48" s="825" t="s">
        <v>1373</v>
      </c>
      <c r="H48" s="825" t="s">
        <v>1374</v>
      </c>
      <c r="I48" s="831">
        <v>11.734999656677246</v>
      </c>
      <c r="J48" s="831">
        <v>70</v>
      </c>
      <c r="K48" s="832">
        <v>821.60000610351563</v>
      </c>
    </row>
    <row r="49" spans="1:11" ht="14.45" customHeight="1" x14ac:dyDescent="0.2">
      <c r="A49" s="821" t="s">
        <v>543</v>
      </c>
      <c r="B49" s="822" t="s">
        <v>544</v>
      </c>
      <c r="C49" s="825" t="s">
        <v>557</v>
      </c>
      <c r="D49" s="839" t="s">
        <v>558</v>
      </c>
      <c r="E49" s="825" t="s">
        <v>1363</v>
      </c>
      <c r="F49" s="839" t="s">
        <v>1364</v>
      </c>
      <c r="G49" s="825" t="s">
        <v>1375</v>
      </c>
      <c r="H49" s="825" t="s">
        <v>1376</v>
      </c>
      <c r="I49" s="831">
        <v>13.310000419616699</v>
      </c>
      <c r="J49" s="831">
        <v>20</v>
      </c>
      <c r="K49" s="832">
        <v>266.20001220703125</v>
      </c>
    </row>
    <row r="50" spans="1:11" ht="14.45" customHeight="1" x14ac:dyDescent="0.2">
      <c r="A50" s="821" t="s">
        <v>543</v>
      </c>
      <c r="B50" s="822" t="s">
        <v>544</v>
      </c>
      <c r="C50" s="825" t="s">
        <v>557</v>
      </c>
      <c r="D50" s="839" t="s">
        <v>558</v>
      </c>
      <c r="E50" s="825" t="s">
        <v>1363</v>
      </c>
      <c r="F50" s="839" t="s">
        <v>1364</v>
      </c>
      <c r="G50" s="825" t="s">
        <v>1379</v>
      </c>
      <c r="H50" s="825" t="s">
        <v>1380</v>
      </c>
      <c r="I50" s="831">
        <v>0.82333332300186157</v>
      </c>
      <c r="J50" s="831">
        <v>2100</v>
      </c>
      <c r="K50" s="832">
        <v>1732</v>
      </c>
    </row>
    <row r="51" spans="1:11" ht="14.45" customHeight="1" x14ac:dyDescent="0.2">
      <c r="A51" s="821" t="s">
        <v>543</v>
      </c>
      <c r="B51" s="822" t="s">
        <v>544</v>
      </c>
      <c r="C51" s="825" t="s">
        <v>557</v>
      </c>
      <c r="D51" s="839" t="s">
        <v>558</v>
      </c>
      <c r="E51" s="825" t="s">
        <v>1363</v>
      </c>
      <c r="F51" s="839" t="s">
        <v>1364</v>
      </c>
      <c r="G51" s="825" t="s">
        <v>1443</v>
      </c>
      <c r="H51" s="825" t="s">
        <v>1444</v>
      </c>
      <c r="I51" s="831">
        <v>1.1399999856948853</v>
      </c>
      <c r="J51" s="831">
        <v>480</v>
      </c>
      <c r="K51" s="832">
        <v>547.19999694824219</v>
      </c>
    </row>
    <row r="52" spans="1:11" ht="14.45" customHeight="1" x14ac:dyDescent="0.2">
      <c r="A52" s="821" t="s">
        <v>543</v>
      </c>
      <c r="B52" s="822" t="s">
        <v>544</v>
      </c>
      <c r="C52" s="825" t="s">
        <v>557</v>
      </c>
      <c r="D52" s="839" t="s">
        <v>558</v>
      </c>
      <c r="E52" s="825" t="s">
        <v>1363</v>
      </c>
      <c r="F52" s="839" t="s">
        <v>1364</v>
      </c>
      <c r="G52" s="825" t="s">
        <v>1445</v>
      </c>
      <c r="H52" s="825" t="s">
        <v>1446</v>
      </c>
      <c r="I52" s="831">
        <v>0.57999998331069946</v>
      </c>
      <c r="J52" s="831">
        <v>300</v>
      </c>
      <c r="K52" s="832">
        <v>174</v>
      </c>
    </row>
    <row r="53" spans="1:11" ht="14.45" customHeight="1" x14ac:dyDescent="0.2">
      <c r="A53" s="821" t="s">
        <v>543</v>
      </c>
      <c r="B53" s="822" t="s">
        <v>544</v>
      </c>
      <c r="C53" s="825" t="s">
        <v>557</v>
      </c>
      <c r="D53" s="839" t="s">
        <v>558</v>
      </c>
      <c r="E53" s="825" t="s">
        <v>1363</v>
      </c>
      <c r="F53" s="839" t="s">
        <v>1364</v>
      </c>
      <c r="G53" s="825" t="s">
        <v>1447</v>
      </c>
      <c r="H53" s="825" t="s">
        <v>1448</v>
      </c>
      <c r="I53" s="831">
        <v>2.75</v>
      </c>
      <c r="J53" s="831">
        <v>200</v>
      </c>
      <c r="K53" s="832">
        <v>550</v>
      </c>
    </row>
    <row r="54" spans="1:11" ht="14.45" customHeight="1" x14ac:dyDescent="0.2">
      <c r="A54" s="821" t="s">
        <v>543</v>
      </c>
      <c r="B54" s="822" t="s">
        <v>544</v>
      </c>
      <c r="C54" s="825" t="s">
        <v>557</v>
      </c>
      <c r="D54" s="839" t="s">
        <v>558</v>
      </c>
      <c r="E54" s="825" t="s">
        <v>1363</v>
      </c>
      <c r="F54" s="839" t="s">
        <v>1364</v>
      </c>
      <c r="G54" s="825" t="s">
        <v>1449</v>
      </c>
      <c r="H54" s="825" t="s">
        <v>1450</v>
      </c>
      <c r="I54" s="831">
        <v>6.309999942779541</v>
      </c>
      <c r="J54" s="831">
        <v>100</v>
      </c>
      <c r="K54" s="832">
        <v>631.16998291015625</v>
      </c>
    </row>
    <row r="55" spans="1:11" ht="14.45" customHeight="1" x14ac:dyDescent="0.2">
      <c r="A55" s="821" t="s">
        <v>543</v>
      </c>
      <c r="B55" s="822" t="s">
        <v>544</v>
      </c>
      <c r="C55" s="825" t="s">
        <v>557</v>
      </c>
      <c r="D55" s="839" t="s">
        <v>558</v>
      </c>
      <c r="E55" s="825" t="s">
        <v>1363</v>
      </c>
      <c r="F55" s="839" t="s">
        <v>1364</v>
      </c>
      <c r="G55" s="825" t="s">
        <v>1451</v>
      </c>
      <c r="H55" s="825" t="s">
        <v>1452</v>
      </c>
      <c r="I55" s="831">
        <v>9.1499996185302734</v>
      </c>
      <c r="J55" s="831">
        <v>100</v>
      </c>
      <c r="K55" s="832">
        <v>914.6500244140625</v>
      </c>
    </row>
    <row r="56" spans="1:11" ht="14.45" customHeight="1" x14ac:dyDescent="0.2">
      <c r="A56" s="821" t="s">
        <v>543</v>
      </c>
      <c r="B56" s="822" t="s">
        <v>544</v>
      </c>
      <c r="C56" s="825" t="s">
        <v>557</v>
      </c>
      <c r="D56" s="839" t="s">
        <v>558</v>
      </c>
      <c r="E56" s="825" t="s">
        <v>1363</v>
      </c>
      <c r="F56" s="839" t="s">
        <v>1364</v>
      </c>
      <c r="G56" s="825" t="s">
        <v>1453</v>
      </c>
      <c r="H56" s="825" t="s">
        <v>1454</v>
      </c>
      <c r="I56" s="831">
        <v>4.309999942779541</v>
      </c>
      <c r="J56" s="831">
        <v>200</v>
      </c>
      <c r="K56" s="832">
        <v>861.52001953125</v>
      </c>
    </row>
    <row r="57" spans="1:11" ht="14.45" customHeight="1" x14ac:dyDescent="0.2">
      <c r="A57" s="821" t="s">
        <v>543</v>
      </c>
      <c r="B57" s="822" t="s">
        <v>544</v>
      </c>
      <c r="C57" s="825" t="s">
        <v>557</v>
      </c>
      <c r="D57" s="839" t="s">
        <v>558</v>
      </c>
      <c r="E57" s="825" t="s">
        <v>1363</v>
      </c>
      <c r="F57" s="839" t="s">
        <v>1364</v>
      </c>
      <c r="G57" s="825" t="s">
        <v>1455</v>
      </c>
      <c r="H57" s="825" t="s">
        <v>1456</v>
      </c>
      <c r="I57" s="831">
        <v>1.5499999523162842</v>
      </c>
      <c r="J57" s="831">
        <v>200</v>
      </c>
      <c r="K57" s="832">
        <v>310</v>
      </c>
    </row>
    <row r="58" spans="1:11" ht="14.45" customHeight="1" x14ac:dyDescent="0.2">
      <c r="A58" s="821" t="s">
        <v>543</v>
      </c>
      <c r="B58" s="822" t="s">
        <v>544</v>
      </c>
      <c r="C58" s="825" t="s">
        <v>557</v>
      </c>
      <c r="D58" s="839" t="s">
        <v>558</v>
      </c>
      <c r="E58" s="825" t="s">
        <v>1363</v>
      </c>
      <c r="F58" s="839" t="s">
        <v>1364</v>
      </c>
      <c r="G58" s="825" t="s">
        <v>1383</v>
      </c>
      <c r="H58" s="825" t="s">
        <v>1384</v>
      </c>
      <c r="I58" s="831">
        <v>79.879997253417969</v>
      </c>
      <c r="J58" s="831">
        <v>3</v>
      </c>
      <c r="K58" s="832">
        <v>239.63999938964844</v>
      </c>
    </row>
    <row r="59" spans="1:11" ht="14.45" customHeight="1" x14ac:dyDescent="0.2">
      <c r="A59" s="821" t="s">
        <v>543</v>
      </c>
      <c r="B59" s="822" t="s">
        <v>544</v>
      </c>
      <c r="C59" s="825" t="s">
        <v>557</v>
      </c>
      <c r="D59" s="839" t="s">
        <v>558</v>
      </c>
      <c r="E59" s="825" t="s">
        <v>1363</v>
      </c>
      <c r="F59" s="839" t="s">
        <v>1364</v>
      </c>
      <c r="G59" s="825" t="s">
        <v>1385</v>
      </c>
      <c r="H59" s="825" t="s">
        <v>1386</v>
      </c>
      <c r="I59" s="831">
        <v>43.439998626708984</v>
      </c>
      <c r="J59" s="831">
        <v>2</v>
      </c>
      <c r="K59" s="832">
        <v>86.870002746582031</v>
      </c>
    </row>
    <row r="60" spans="1:11" ht="14.45" customHeight="1" x14ac:dyDescent="0.2">
      <c r="A60" s="821" t="s">
        <v>543</v>
      </c>
      <c r="B60" s="822" t="s">
        <v>544</v>
      </c>
      <c r="C60" s="825" t="s">
        <v>557</v>
      </c>
      <c r="D60" s="839" t="s">
        <v>558</v>
      </c>
      <c r="E60" s="825" t="s">
        <v>1363</v>
      </c>
      <c r="F60" s="839" t="s">
        <v>1364</v>
      </c>
      <c r="G60" s="825" t="s">
        <v>1457</v>
      </c>
      <c r="H60" s="825" t="s">
        <v>1458</v>
      </c>
      <c r="I60" s="831">
        <v>5.809999942779541</v>
      </c>
      <c r="J60" s="831">
        <v>10</v>
      </c>
      <c r="K60" s="832">
        <v>58.099998474121094</v>
      </c>
    </row>
    <row r="61" spans="1:11" ht="14.45" customHeight="1" x14ac:dyDescent="0.2">
      <c r="A61" s="821" t="s">
        <v>543</v>
      </c>
      <c r="B61" s="822" t="s">
        <v>544</v>
      </c>
      <c r="C61" s="825" t="s">
        <v>557</v>
      </c>
      <c r="D61" s="839" t="s">
        <v>558</v>
      </c>
      <c r="E61" s="825" t="s">
        <v>1363</v>
      </c>
      <c r="F61" s="839" t="s">
        <v>1364</v>
      </c>
      <c r="G61" s="825" t="s">
        <v>1391</v>
      </c>
      <c r="H61" s="825" t="s">
        <v>1392</v>
      </c>
      <c r="I61" s="831">
        <v>3.0799999237060547</v>
      </c>
      <c r="J61" s="831">
        <v>100</v>
      </c>
      <c r="K61" s="832">
        <v>308</v>
      </c>
    </row>
    <row r="62" spans="1:11" ht="14.45" customHeight="1" x14ac:dyDescent="0.2">
      <c r="A62" s="821" t="s">
        <v>543</v>
      </c>
      <c r="B62" s="822" t="s">
        <v>544</v>
      </c>
      <c r="C62" s="825" t="s">
        <v>557</v>
      </c>
      <c r="D62" s="839" t="s">
        <v>558</v>
      </c>
      <c r="E62" s="825" t="s">
        <v>1363</v>
      </c>
      <c r="F62" s="839" t="s">
        <v>1364</v>
      </c>
      <c r="G62" s="825" t="s">
        <v>1459</v>
      </c>
      <c r="H62" s="825" t="s">
        <v>1460</v>
      </c>
      <c r="I62" s="831">
        <v>1.9299999475479126</v>
      </c>
      <c r="J62" s="831">
        <v>100</v>
      </c>
      <c r="K62" s="832">
        <v>193</v>
      </c>
    </row>
    <row r="63" spans="1:11" ht="14.45" customHeight="1" x14ac:dyDescent="0.2">
      <c r="A63" s="821" t="s">
        <v>543</v>
      </c>
      <c r="B63" s="822" t="s">
        <v>544</v>
      </c>
      <c r="C63" s="825" t="s">
        <v>557</v>
      </c>
      <c r="D63" s="839" t="s">
        <v>558</v>
      </c>
      <c r="E63" s="825" t="s">
        <v>1363</v>
      </c>
      <c r="F63" s="839" t="s">
        <v>1364</v>
      </c>
      <c r="G63" s="825" t="s">
        <v>1461</v>
      </c>
      <c r="H63" s="825" t="s">
        <v>1462</v>
      </c>
      <c r="I63" s="831">
        <v>21.239999771118164</v>
      </c>
      <c r="J63" s="831">
        <v>50</v>
      </c>
      <c r="K63" s="832">
        <v>1062</v>
      </c>
    </row>
    <row r="64" spans="1:11" ht="14.45" customHeight="1" x14ac:dyDescent="0.2">
      <c r="A64" s="821" t="s">
        <v>543</v>
      </c>
      <c r="B64" s="822" t="s">
        <v>544</v>
      </c>
      <c r="C64" s="825" t="s">
        <v>557</v>
      </c>
      <c r="D64" s="839" t="s">
        <v>558</v>
      </c>
      <c r="E64" s="825" t="s">
        <v>1395</v>
      </c>
      <c r="F64" s="839" t="s">
        <v>1396</v>
      </c>
      <c r="G64" s="825" t="s">
        <v>1397</v>
      </c>
      <c r="H64" s="825" t="s">
        <v>1398</v>
      </c>
      <c r="I64" s="831">
        <v>0.30000001192092896</v>
      </c>
      <c r="J64" s="831">
        <v>1300</v>
      </c>
      <c r="K64" s="832">
        <v>390</v>
      </c>
    </row>
    <row r="65" spans="1:11" ht="14.45" customHeight="1" x14ac:dyDescent="0.2">
      <c r="A65" s="821" t="s">
        <v>543</v>
      </c>
      <c r="B65" s="822" t="s">
        <v>544</v>
      </c>
      <c r="C65" s="825" t="s">
        <v>557</v>
      </c>
      <c r="D65" s="839" t="s">
        <v>558</v>
      </c>
      <c r="E65" s="825" t="s">
        <v>1395</v>
      </c>
      <c r="F65" s="839" t="s">
        <v>1396</v>
      </c>
      <c r="G65" s="825" t="s">
        <v>1463</v>
      </c>
      <c r="H65" s="825" t="s">
        <v>1464</v>
      </c>
      <c r="I65" s="831">
        <v>0.30500000715255737</v>
      </c>
      <c r="J65" s="831">
        <v>600</v>
      </c>
      <c r="K65" s="832">
        <v>184</v>
      </c>
    </row>
    <row r="66" spans="1:11" ht="14.45" customHeight="1" x14ac:dyDescent="0.2">
      <c r="A66" s="821" t="s">
        <v>543</v>
      </c>
      <c r="B66" s="822" t="s">
        <v>544</v>
      </c>
      <c r="C66" s="825" t="s">
        <v>557</v>
      </c>
      <c r="D66" s="839" t="s">
        <v>558</v>
      </c>
      <c r="E66" s="825" t="s">
        <v>1395</v>
      </c>
      <c r="F66" s="839" t="s">
        <v>1396</v>
      </c>
      <c r="G66" s="825" t="s">
        <v>1465</v>
      </c>
      <c r="H66" s="825" t="s">
        <v>1466</v>
      </c>
      <c r="I66" s="831">
        <v>0.68000000715255737</v>
      </c>
      <c r="J66" s="831">
        <v>200</v>
      </c>
      <c r="K66" s="832">
        <v>136</v>
      </c>
    </row>
    <row r="67" spans="1:11" ht="14.45" customHeight="1" x14ac:dyDescent="0.2">
      <c r="A67" s="821" t="s">
        <v>543</v>
      </c>
      <c r="B67" s="822" t="s">
        <v>544</v>
      </c>
      <c r="C67" s="825" t="s">
        <v>557</v>
      </c>
      <c r="D67" s="839" t="s">
        <v>558</v>
      </c>
      <c r="E67" s="825" t="s">
        <v>1395</v>
      </c>
      <c r="F67" s="839" t="s">
        <v>1396</v>
      </c>
      <c r="G67" s="825" t="s">
        <v>1399</v>
      </c>
      <c r="H67" s="825" t="s">
        <v>1400</v>
      </c>
      <c r="I67" s="831">
        <v>0.97000002861022949</v>
      </c>
      <c r="J67" s="831">
        <v>200</v>
      </c>
      <c r="K67" s="832">
        <v>194</v>
      </c>
    </row>
    <row r="68" spans="1:11" ht="14.45" customHeight="1" x14ac:dyDescent="0.2">
      <c r="A68" s="821" t="s">
        <v>543</v>
      </c>
      <c r="B68" s="822" t="s">
        <v>544</v>
      </c>
      <c r="C68" s="825" t="s">
        <v>557</v>
      </c>
      <c r="D68" s="839" t="s">
        <v>558</v>
      </c>
      <c r="E68" s="825" t="s">
        <v>1405</v>
      </c>
      <c r="F68" s="839" t="s">
        <v>1406</v>
      </c>
      <c r="G68" s="825" t="s">
        <v>1467</v>
      </c>
      <c r="H68" s="825" t="s">
        <v>1468</v>
      </c>
      <c r="I68" s="831">
        <v>1.2200000286102295</v>
      </c>
      <c r="J68" s="831">
        <v>100</v>
      </c>
      <c r="K68" s="832">
        <v>122</v>
      </c>
    </row>
    <row r="69" spans="1:11" ht="14.45" customHeight="1" x14ac:dyDescent="0.2">
      <c r="A69" s="821" t="s">
        <v>543</v>
      </c>
      <c r="B69" s="822" t="s">
        <v>544</v>
      </c>
      <c r="C69" s="825" t="s">
        <v>557</v>
      </c>
      <c r="D69" s="839" t="s">
        <v>558</v>
      </c>
      <c r="E69" s="825" t="s">
        <v>1405</v>
      </c>
      <c r="F69" s="839" t="s">
        <v>1406</v>
      </c>
      <c r="G69" s="825" t="s">
        <v>1407</v>
      </c>
      <c r="H69" s="825" t="s">
        <v>1408</v>
      </c>
      <c r="I69" s="831">
        <v>0.67500000198682153</v>
      </c>
      <c r="J69" s="831">
        <v>3800</v>
      </c>
      <c r="K69" s="832">
        <v>2536</v>
      </c>
    </row>
    <row r="70" spans="1:11" ht="14.45" customHeight="1" x14ac:dyDescent="0.2">
      <c r="A70" s="821" t="s">
        <v>543</v>
      </c>
      <c r="B70" s="822" t="s">
        <v>544</v>
      </c>
      <c r="C70" s="825" t="s">
        <v>557</v>
      </c>
      <c r="D70" s="839" t="s">
        <v>558</v>
      </c>
      <c r="E70" s="825" t="s">
        <v>1405</v>
      </c>
      <c r="F70" s="839" t="s">
        <v>1406</v>
      </c>
      <c r="G70" s="825" t="s">
        <v>1409</v>
      </c>
      <c r="H70" s="825" t="s">
        <v>1410</v>
      </c>
      <c r="I70" s="831">
        <v>0.69857142652784077</v>
      </c>
      <c r="J70" s="831">
        <v>6800</v>
      </c>
      <c r="K70" s="832">
        <v>4722</v>
      </c>
    </row>
    <row r="71" spans="1:11" ht="14.45" customHeight="1" x14ac:dyDescent="0.2">
      <c r="A71" s="821" t="s">
        <v>543</v>
      </c>
      <c r="B71" s="822" t="s">
        <v>544</v>
      </c>
      <c r="C71" s="825" t="s">
        <v>557</v>
      </c>
      <c r="D71" s="839" t="s">
        <v>558</v>
      </c>
      <c r="E71" s="825" t="s">
        <v>1405</v>
      </c>
      <c r="F71" s="839" t="s">
        <v>1406</v>
      </c>
      <c r="G71" s="825" t="s">
        <v>1469</v>
      </c>
      <c r="H71" s="825" t="s">
        <v>1470</v>
      </c>
      <c r="I71" s="831">
        <v>0.75499999523162842</v>
      </c>
      <c r="J71" s="831">
        <v>800</v>
      </c>
      <c r="K71" s="832">
        <v>604</v>
      </c>
    </row>
    <row r="72" spans="1:11" ht="14.45" customHeight="1" x14ac:dyDescent="0.2">
      <c r="A72" s="821" t="s">
        <v>543</v>
      </c>
      <c r="B72" s="822" t="s">
        <v>544</v>
      </c>
      <c r="C72" s="825" t="s">
        <v>557</v>
      </c>
      <c r="D72" s="839" t="s">
        <v>558</v>
      </c>
      <c r="E72" s="825" t="s">
        <v>1405</v>
      </c>
      <c r="F72" s="839" t="s">
        <v>1406</v>
      </c>
      <c r="G72" s="825" t="s">
        <v>1471</v>
      </c>
      <c r="H72" s="825" t="s">
        <v>1472</v>
      </c>
      <c r="I72" s="831">
        <v>0.83500000834465027</v>
      </c>
      <c r="J72" s="831">
        <v>1020</v>
      </c>
      <c r="K72" s="832">
        <v>843.19998168945313</v>
      </c>
    </row>
    <row r="73" spans="1:11" ht="14.45" customHeight="1" x14ac:dyDescent="0.2">
      <c r="A73" s="821" t="s">
        <v>543</v>
      </c>
      <c r="B73" s="822" t="s">
        <v>544</v>
      </c>
      <c r="C73" s="825" t="s">
        <v>557</v>
      </c>
      <c r="D73" s="839" t="s">
        <v>558</v>
      </c>
      <c r="E73" s="825" t="s">
        <v>1405</v>
      </c>
      <c r="F73" s="839" t="s">
        <v>1406</v>
      </c>
      <c r="G73" s="825" t="s">
        <v>1411</v>
      </c>
      <c r="H73" s="825" t="s">
        <v>1412</v>
      </c>
      <c r="I73" s="831">
        <v>0.82999998331069946</v>
      </c>
      <c r="J73" s="831">
        <v>400</v>
      </c>
      <c r="K73" s="832">
        <v>332</v>
      </c>
    </row>
    <row r="74" spans="1:11" ht="14.45" customHeight="1" x14ac:dyDescent="0.2">
      <c r="A74" s="821" t="s">
        <v>543</v>
      </c>
      <c r="B74" s="822" t="s">
        <v>544</v>
      </c>
      <c r="C74" s="825" t="s">
        <v>560</v>
      </c>
      <c r="D74" s="839" t="s">
        <v>561</v>
      </c>
      <c r="E74" s="825" t="s">
        <v>1357</v>
      </c>
      <c r="F74" s="839" t="s">
        <v>1358</v>
      </c>
      <c r="G74" s="825" t="s">
        <v>1473</v>
      </c>
      <c r="H74" s="825" t="s">
        <v>1474</v>
      </c>
      <c r="I74" s="831">
        <v>0.85000002384185791</v>
      </c>
      <c r="J74" s="831">
        <v>20</v>
      </c>
      <c r="K74" s="832">
        <v>17</v>
      </c>
    </row>
    <row r="75" spans="1:11" ht="14.45" customHeight="1" x14ac:dyDescent="0.2">
      <c r="A75" s="821" t="s">
        <v>543</v>
      </c>
      <c r="B75" s="822" t="s">
        <v>544</v>
      </c>
      <c r="C75" s="825" t="s">
        <v>560</v>
      </c>
      <c r="D75" s="839" t="s">
        <v>561</v>
      </c>
      <c r="E75" s="825" t="s">
        <v>1357</v>
      </c>
      <c r="F75" s="839" t="s">
        <v>1358</v>
      </c>
      <c r="G75" s="825" t="s">
        <v>1361</v>
      </c>
      <c r="H75" s="825" t="s">
        <v>1362</v>
      </c>
      <c r="I75" s="831">
        <v>30.960000038146973</v>
      </c>
      <c r="J75" s="831">
        <v>5</v>
      </c>
      <c r="K75" s="832">
        <v>154.34000015258789</v>
      </c>
    </row>
    <row r="76" spans="1:11" ht="14.45" customHeight="1" x14ac:dyDescent="0.2">
      <c r="A76" s="821" t="s">
        <v>543</v>
      </c>
      <c r="B76" s="822" t="s">
        <v>544</v>
      </c>
      <c r="C76" s="825" t="s">
        <v>560</v>
      </c>
      <c r="D76" s="839" t="s">
        <v>561</v>
      </c>
      <c r="E76" s="825" t="s">
        <v>1363</v>
      </c>
      <c r="F76" s="839" t="s">
        <v>1364</v>
      </c>
      <c r="G76" s="825" t="s">
        <v>1381</v>
      </c>
      <c r="H76" s="825" t="s">
        <v>1382</v>
      </c>
      <c r="I76" s="831">
        <v>0.47714284913880484</v>
      </c>
      <c r="J76" s="831">
        <v>2600</v>
      </c>
      <c r="K76" s="832">
        <v>1240.1499824523926</v>
      </c>
    </row>
    <row r="77" spans="1:11" ht="14.45" customHeight="1" x14ac:dyDescent="0.2">
      <c r="A77" s="821" t="s">
        <v>543</v>
      </c>
      <c r="B77" s="822" t="s">
        <v>544</v>
      </c>
      <c r="C77" s="825" t="s">
        <v>560</v>
      </c>
      <c r="D77" s="839" t="s">
        <v>561</v>
      </c>
      <c r="E77" s="825" t="s">
        <v>1363</v>
      </c>
      <c r="F77" s="839" t="s">
        <v>1364</v>
      </c>
      <c r="G77" s="825" t="s">
        <v>1445</v>
      </c>
      <c r="H77" s="825" t="s">
        <v>1446</v>
      </c>
      <c r="I77" s="831">
        <v>0.57999998331069946</v>
      </c>
      <c r="J77" s="831">
        <v>1800</v>
      </c>
      <c r="K77" s="832">
        <v>1044</v>
      </c>
    </row>
    <row r="78" spans="1:11" ht="14.45" customHeight="1" x14ac:dyDescent="0.2">
      <c r="A78" s="821" t="s">
        <v>543</v>
      </c>
      <c r="B78" s="822" t="s">
        <v>544</v>
      </c>
      <c r="C78" s="825" t="s">
        <v>560</v>
      </c>
      <c r="D78" s="839" t="s">
        <v>561</v>
      </c>
      <c r="E78" s="825" t="s">
        <v>1363</v>
      </c>
      <c r="F78" s="839" t="s">
        <v>1364</v>
      </c>
      <c r="G78" s="825" t="s">
        <v>1455</v>
      </c>
      <c r="H78" s="825" t="s">
        <v>1456</v>
      </c>
      <c r="I78" s="831">
        <v>1.5499999523162842</v>
      </c>
      <c r="J78" s="831">
        <v>100</v>
      </c>
      <c r="K78" s="832">
        <v>155</v>
      </c>
    </row>
    <row r="79" spans="1:11" ht="14.45" customHeight="1" x14ac:dyDescent="0.2">
      <c r="A79" s="821" t="s">
        <v>543</v>
      </c>
      <c r="B79" s="822" t="s">
        <v>544</v>
      </c>
      <c r="C79" s="825" t="s">
        <v>560</v>
      </c>
      <c r="D79" s="839" t="s">
        <v>561</v>
      </c>
      <c r="E79" s="825" t="s">
        <v>1363</v>
      </c>
      <c r="F79" s="839" t="s">
        <v>1364</v>
      </c>
      <c r="G79" s="825" t="s">
        <v>1475</v>
      </c>
      <c r="H79" s="825" t="s">
        <v>1476</v>
      </c>
      <c r="I79" s="831">
        <v>2.1800000667572021</v>
      </c>
      <c r="J79" s="831">
        <v>200</v>
      </c>
      <c r="K79" s="832">
        <v>435.48001098632813</v>
      </c>
    </row>
    <row r="80" spans="1:11" ht="14.45" customHeight="1" x14ac:dyDescent="0.2">
      <c r="A80" s="821" t="s">
        <v>543</v>
      </c>
      <c r="B80" s="822" t="s">
        <v>544</v>
      </c>
      <c r="C80" s="825" t="s">
        <v>560</v>
      </c>
      <c r="D80" s="839" t="s">
        <v>561</v>
      </c>
      <c r="E80" s="825" t="s">
        <v>1395</v>
      </c>
      <c r="F80" s="839" t="s">
        <v>1396</v>
      </c>
      <c r="G80" s="825" t="s">
        <v>1397</v>
      </c>
      <c r="H80" s="825" t="s">
        <v>1398</v>
      </c>
      <c r="I80" s="831">
        <v>0.30500000715255737</v>
      </c>
      <c r="J80" s="831">
        <v>2800</v>
      </c>
      <c r="K80" s="832">
        <v>863.02000045776367</v>
      </c>
    </row>
    <row r="81" spans="1:11" ht="14.45" customHeight="1" x14ac:dyDescent="0.2">
      <c r="A81" s="821" t="s">
        <v>543</v>
      </c>
      <c r="B81" s="822" t="s">
        <v>544</v>
      </c>
      <c r="C81" s="825" t="s">
        <v>560</v>
      </c>
      <c r="D81" s="839" t="s">
        <v>561</v>
      </c>
      <c r="E81" s="825" t="s">
        <v>1395</v>
      </c>
      <c r="F81" s="839" t="s">
        <v>1396</v>
      </c>
      <c r="G81" s="825" t="s">
        <v>1477</v>
      </c>
      <c r="H81" s="825" t="s">
        <v>1478</v>
      </c>
      <c r="I81" s="831">
        <v>0.30000001192092896</v>
      </c>
      <c r="J81" s="831">
        <v>200</v>
      </c>
      <c r="K81" s="832">
        <v>60</v>
      </c>
    </row>
    <row r="82" spans="1:11" ht="14.45" customHeight="1" x14ac:dyDescent="0.2">
      <c r="A82" s="821" t="s">
        <v>543</v>
      </c>
      <c r="B82" s="822" t="s">
        <v>544</v>
      </c>
      <c r="C82" s="825" t="s">
        <v>560</v>
      </c>
      <c r="D82" s="839" t="s">
        <v>561</v>
      </c>
      <c r="E82" s="825" t="s">
        <v>1395</v>
      </c>
      <c r="F82" s="839" t="s">
        <v>1396</v>
      </c>
      <c r="G82" s="825" t="s">
        <v>1463</v>
      </c>
      <c r="H82" s="825" t="s">
        <v>1464</v>
      </c>
      <c r="I82" s="831">
        <v>0.30666667222976685</v>
      </c>
      <c r="J82" s="831">
        <v>1200</v>
      </c>
      <c r="K82" s="832">
        <v>367</v>
      </c>
    </row>
    <row r="83" spans="1:11" ht="14.45" customHeight="1" x14ac:dyDescent="0.2">
      <c r="A83" s="821" t="s">
        <v>543</v>
      </c>
      <c r="B83" s="822" t="s">
        <v>544</v>
      </c>
      <c r="C83" s="825" t="s">
        <v>560</v>
      </c>
      <c r="D83" s="839" t="s">
        <v>561</v>
      </c>
      <c r="E83" s="825" t="s">
        <v>1395</v>
      </c>
      <c r="F83" s="839" t="s">
        <v>1396</v>
      </c>
      <c r="G83" s="825" t="s">
        <v>1465</v>
      </c>
      <c r="H83" s="825" t="s">
        <v>1466</v>
      </c>
      <c r="I83" s="831">
        <v>0.67500001192092896</v>
      </c>
      <c r="J83" s="831">
        <v>500</v>
      </c>
      <c r="K83" s="832">
        <v>338.25</v>
      </c>
    </row>
    <row r="84" spans="1:11" ht="14.45" customHeight="1" x14ac:dyDescent="0.2">
      <c r="A84" s="821" t="s">
        <v>543</v>
      </c>
      <c r="B84" s="822" t="s">
        <v>544</v>
      </c>
      <c r="C84" s="825" t="s">
        <v>560</v>
      </c>
      <c r="D84" s="839" t="s">
        <v>561</v>
      </c>
      <c r="E84" s="825" t="s">
        <v>1395</v>
      </c>
      <c r="F84" s="839" t="s">
        <v>1396</v>
      </c>
      <c r="G84" s="825" t="s">
        <v>1479</v>
      </c>
      <c r="H84" s="825" t="s">
        <v>1480</v>
      </c>
      <c r="I84" s="831">
        <v>0.54000002145767212</v>
      </c>
      <c r="J84" s="831">
        <v>700</v>
      </c>
      <c r="K84" s="832">
        <v>378</v>
      </c>
    </row>
    <row r="85" spans="1:11" ht="14.45" customHeight="1" x14ac:dyDescent="0.2">
      <c r="A85" s="821" t="s">
        <v>543</v>
      </c>
      <c r="B85" s="822" t="s">
        <v>544</v>
      </c>
      <c r="C85" s="825" t="s">
        <v>560</v>
      </c>
      <c r="D85" s="839" t="s">
        <v>561</v>
      </c>
      <c r="E85" s="825" t="s">
        <v>1395</v>
      </c>
      <c r="F85" s="839" t="s">
        <v>1396</v>
      </c>
      <c r="G85" s="825" t="s">
        <v>1399</v>
      </c>
      <c r="H85" s="825" t="s">
        <v>1400</v>
      </c>
      <c r="I85" s="831">
        <v>0.96666667858759558</v>
      </c>
      <c r="J85" s="831">
        <v>1000</v>
      </c>
      <c r="K85" s="832">
        <v>968</v>
      </c>
    </row>
    <row r="86" spans="1:11" ht="14.45" customHeight="1" x14ac:dyDescent="0.2">
      <c r="A86" s="821" t="s">
        <v>543</v>
      </c>
      <c r="B86" s="822" t="s">
        <v>544</v>
      </c>
      <c r="C86" s="825" t="s">
        <v>560</v>
      </c>
      <c r="D86" s="839" t="s">
        <v>561</v>
      </c>
      <c r="E86" s="825" t="s">
        <v>1405</v>
      </c>
      <c r="F86" s="839" t="s">
        <v>1406</v>
      </c>
      <c r="G86" s="825" t="s">
        <v>1407</v>
      </c>
      <c r="H86" s="825" t="s">
        <v>1408</v>
      </c>
      <c r="I86" s="831">
        <v>0.80000001192092896</v>
      </c>
      <c r="J86" s="831">
        <v>200</v>
      </c>
      <c r="K86" s="832">
        <v>160</v>
      </c>
    </row>
    <row r="87" spans="1:11" ht="14.45" customHeight="1" x14ac:dyDescent="0.2">
      <c r="A87" s="821" t="s">
        <v>543</v>
      </c>
      <c r="B87" s="822" t="s">
        <v>544</v>
      </c>
      <c r="C87" s="825" t="s">
        <v>560</v>
      </c>
      <c r="D87" s="839" t="s">
        <v>561</v>
      </c>
      <c r="E87" s="825" t="s">
        <v>1405</v>
      </c>
      <c r="F87" s="839" t="s">
        <v>1406</v>
      </c>
      <c r="G87" s="825" t="s">
        <v>1409</v>
      </c>
      <c r="H87" s="825" t="s">
        <v>1410</v>
      </c>
      <c r="I87" s="831">
        <v>0.72599999904632573</v>
      </c>
      <c r="J87" s="831">
        <v>2000</v>
      </c>
      <c r="K87" s="832">
        <v>1432</v>
      </c>
    </row>
    <row r="88" spans="1:11" ht="14.45" customHeight="1" x14ac:dyDescent="0.2">
      <c r="A88" s="821" t="s">
        <v>543</v>
      </c>
      <c r="B88" s="822" t="s">
        <v>544</v>
      </c>
      <c r="C88" s="825" t="s">
        <v>563</v>
      </c>
      <c r="D88" s="839" t="s">
        <v>564</v>
      </c>
      <c r="E88" s="825" t="s">
        <v>1357</v>
      </c>
      <c r="F88" s="839" t="s">
        <v>1358</v>
      </c>
      <c r="G88" s="825" t="s">
        <v>1481</v>
      </c>
      <c r="H88" s="825" t="s">
        <v>1482</v>
      </c>
      <c r="I88" s="831">
        <v>6.5300002098083496</v>
      </c>
      <c r="J88" s="831">
        <v>100</v>
      </c>
      <c r="K88" s="832">
        <v>653</v>
      </c>
    </row>
    <row r="89" spans="1:11" ht="14.45" customHeight="1" x14ac:dyDescent="0.2">
      <c r="A89" s="821" t="s">
        <v>543</v>
      </c>
      <c r="B89" s="822" t="s">
        <v>544</v>
      </c>
      <c r="C89" s="825" t="s">
        <v>563</v>
      </c>
      <c r="D89" s="839" t="s">
        <v>564</v>
      </c>
      <c r="E89" s="825" t="s">
        <v>1357</v>
      </c>
      <c r="F89" s="839" t="s">
        <v>1358</v>
      </c>
      <c r="G89" s="825" t="s">
        <v>1483</v>
      </c>
      <c r="H89" s="825" t="s">
        <v>1484</v>
      </c>
      <c r="I89" s="831">
        <v>13.010000228881836</v>
      </c>
      <c r="J89" s="831">
        <v>3</v>
      </c>
      <c r="K89" s="832">
        <v>39.029998779296875</v>
      </c>
    </row>
    <row r="90" spans="1:11" ht="14.45" customHeight="1" x14ac:dyDescent="0.2">
      <c r="A90" s="821" t="s">
        <v>543</v>
      </c>
      <c r="B90" s="822" t="s">
        <v>544</v>
      </c>
      <c r="C90" s="825" t="s">
        <v>563</v>
      </c>
      <c r="D90" s="839" t="s">
        <v>564</v>
      </c>
      <c r="E90" s="825" t="s">
        <v>1357</v>
      </c>
      <c r="F90" s="839" t="s">
        <v>1358</v>
      </c>
      <c r="G90" s="825" t="s">
        <v>1473</v>
      </c>
      <c r="H90" s="825" t="s">
        <v>1474</v>
      </c>
      <c r="I90" s="831">
        <v>0.86000001430511475</v>
      </c>
      <c r="J90" s="831">
        <v>50</v>
      </c>
      <c r="K90" s="832">
        <v>43</v>
      </c>
    </row>
    <row r="91" spans="1:11" ht="14.45" customHeight="1" x14ac:dyDescent="0.2">
      <c r="A91" s="821" t="s">
        <v>543</v>
      </c>
      <c r="B91" s="822" t="s">
        <v>544</v>
      </c>
      <c r="C91" s="825" t="s">
        <v>563</v>
      </c>
      <c r="D91" s="839" t="s">
        <v>564</v>
      </c>
      <c r="E91" s="825" t="s">
        <v>1357</v>
      </c>
      <c r="F91" s="839" t="s">
        <v>1358</v>
      </c>
      <c r="G91" s="825" t="s">
        <v>1485</v>
      </c>
      <c r="H91" s="825" t="s">
        <v>1486</v>
      </c>
      <c r="I91" s="831">
        <v>15.020000457763672</v>
      </c>
      <c r="J91" s="831">
        <v>72</v>
      </c>
      <c r="K91" s="832">
        <v>1081.760009765625</v>
      </c>
    </row>
    <row r="92" spans="1:11" ht="14.45" customHeight="1" x14ac:dyDescent="0.2">
      <c r="A92" s="821" t="s">
        <v>543</v>
      </c>
      <c r="B92" s="822" t="s">
        <v>544</v>
      </c>
      <c r="C92" s="825" t="s">
        <v>563</v>
      </c>
      <c r="D92" s="839" t="s">
        <v>564</v>
      </c>
      <c r="E92" s="825" t="s">
        <v>1357</v>
      </c>
      <c r="F92" s="839" t="s">
        <v>1358</v>
      </c>
      <c r="G92" s="825" t="s">
        <v>1423</v>
      </c>
      <c r="H92" s="825" t="s">
        <v>1424</v>
      </c>
      <c r="I92" s="831">
        <v>0.37999999523162842</v>
      </c>
      <c r="J92" s="831">
        <v>50</v>
      </c>
      <c r="K92" s="832">
        <v>19</v>
      </c>
    </row>
    <row r="93" spans="1:11" ht="14.45" customHeight="1" x14ac:dyDescent="0.2">
      <c r="A93" s="821" t="s">
        <v>543</v>
      </c>
      <c r="B93" s="822" t="s">
        <v>544</v>
      </c>
      <c r="C93" s="825" t="s">
        <v>563</v>
      </c>
      <c r="D93" s="839" t="s">
        <v>564</v>
      </c>
      <c r="E93" s="825" t="s">
        <v>1357</v>
      </c>
      <c r="F93" s="839" t="s">
        <v>1358</v>
      </c>
      <c r="G93" s="825" t="s">
        <v>1359</v>
      </c>
      <c r="H93" s="825" t="s">
        <v>1360</v>
      </c>
      <c r="I93" s="831">
        <v>13.082857131958008</v>
      </c>
      <c r="J93" s="831">
        <v>108</v>
      </c>
      <c r="K93" s="832">
        <v>1413.0000457763672</v>
      </c>
    </row>
    <row r="94" spans="1:11" ht="14.45" customHeight="1" x14ac:dyDescent="0.2">
      <c r="A94" s="821" t="s">
        <v>543</v>
      </c>
      <c r="B94" s="822" t="s">
        <v>544</v>
      </c>
      <c r="C94" s="825" t="s">
        <v>563</v>
      </c>
      <c r="D94" s="839" t="s">
        <v>564</v>
      </c>
      <c r="E94" s="825" t="s">
        <v>1357</v>
      </c>
      <c r="F94" s="839" t="s">
        <v>1358</v>
      </c>
      <c r="G94" s="825" t="s">
        <v>1487</v>
      </c>
      <c r="H94" s="825" t="s">
        <v>1488</v>
      </c>
      <c r="I94" s="831">
        <v>7.0850000381469727</v>
      </c>
      <c r="J94" s="831">
        <v>5</v>
      </c>
      <c r="K94" s="832">
        <v>35.430000305175781</v>
      </c>
    </row>
    <row r="95" spans="1:11" ht="14.45" customHeight="1" x14ac:dyDescent="0.2">
      <c r="A95" s="821" t="s">
        <v>543</v>
      </c>
      <c r="B95" s="822" t="s">
        <v>544</v>
      </c>
      <c r="C95" s="825" t="s">
        <v>563</v>
      </c>
      <c r="D95" s="839" t="s">
        <v>564</v>
      </c>
      <c r="E95" s="825" t="s">
        <v>1357</v>
      </c>
      <c r="F95" s="839" t="s">
        <v>1358</v>
      </c>
      <c r="G95" s="825" t="s">
        <v>1489</v>
      </c>
      <c r="H95" s="825" t="s">
        <v>1490</v>
      </c>
      <c r="I95" s="831">
        <v>8.3400001525878906</v>
      </c>
      <c r="J95" s="831">
        <v>5</v>
      </c>
      <c r="K95" s="832">
        <v>41.690000534057617</v>
      </c>
    </row>
    <row r="96" spans="1:11" ht="14.45" customHeight="1" x14ac:dyDescent="0.2">
      <c r="A96" s="821" t="s">
        <v>543</v>
      </c>
      <c r="B96" s="822" t="s">
        <v>544</v>
      </c>
      <c r="C96" s="825" t="s">
        <v>563</v>
      </c>
      <c r="D96" s="839" t="s">
        <v>564</v>
      </c>
      <c r="E96" s="825" t="s">
        <v>1357</v>
      </c>
      <c r="F96" s="839" t="s">
        <v>1358</v>
      </c>
      <c r="G96" s="825" t="s">
        <v>1425</v>
      </c>
      <c r="H96" s="825" t="s">
        <v>1426</v>
      </c>
      <c r="I96" s="831">
        <v>72.220001220703125</v>
      </c>
      <c r="J96" s="831">
        <v>31</v>
      </c>
      <c r="K96" s="832">
        <v>2238.8200378417969</v>
      </c>
    </row>
    <row r="97" spans="1:11" ht="14.45" customHeight="1" x14ac:dyDescent="0.2">
      <c r="A97" s="821" t="s">
        <v>543</v>
      </c>
      <c r="B97" s="822" t="s">
        <v>544</v>
      </c>
      <c r="C97" s="825" t="s">
        <v>563</v>
      </c>
      <c r="D97" s="839" t="s">
        <v>564</v>
      </c>
      <c r="E97" s="825" t="s">
        <v>1357</v>
      </c>
      <c r="F97" s="839" t="s">
        <v>1358</v>
      </c>
      <c r="G97" s="825" t="s">
        <v>1361</v>
      </c>
      <c r="H97" s="825" t="s">
        <v>1362</v>
      </c>
      <c r="I97" s="831">
        <v>30.727499961853027</v>
      </c>
      <c r="J97" s="831">
        <v>15</v>
      </c>
      <c r="K97" s="832">
        <v>460.22000122070313</v>
      </c>
    </row>
    <row r="98" spans="1:11" ht="14.45" customHeight="1" x14ac:dyDescent="0.2">
      <c r="A98" s="821" t="s">
        <v>543</v>
      </c>
      <c r="B98" s="822" t="s">
        <v>544</v>
      </c>
      <c r="C98" s="825" t="s">
        <v>563</v>
      </c>
      <c r="D98" s="839" t="s">
        <v>564</v>
      </c>
      <c r="E98" s="825" t="s">
        <v>1357</v>
      </c>
      <c r="F98" s="839" t="s">
        <v>1358</v>
      </c>
      <c r="G98" s="825" t="s">
        <v>1429</v>
      </c>
      <c r="H98" s="825" t="s">
        <v>1430</v>
      </c>
      <c r="I98" s="831">
        <v>260.2985621861049</v>
      </c>
      <c r="J98" s="831">
        <v>8</v>
      </c>
      <c r="K98" s="832">
        <v>2082.3899230957031</v>
      </c>
    </row>
    <row r="99" spans="1:11" ht="14.45" customHeight="1" x14ac:dyDescent="0.2">
      <c r="A99" s="821" t="s">
        <v>543</v>
      </c>
      <c r="B99" s="822" t="s">
        <v>544</v>
      </c>
      <c r="C99" s="825" t="s">
        <v>563</v>
      </c>
      <c r="D99" s="839" t="s">
        <v>564</v>
      </c>
      <c r="E99" s="825" t="s">
        <v>1363</v>
      </c>
      <c r="F99" s="839" t="s">
        <v>1364</v>
      </c>
      <c r="G99" s="825" t="s">
        <v>1491</v>
      </c>
      <c r="H99" s="825" t="s">
        <v>1492</v>
      </c>
      <c r="I99" s="831">
        <v>13.810000419616699</v>
      </c>
      <c r="J99" s="831">
        <v>30</v>
      </c>
      <c r="K99" s="832">
        <v>414.29998779296875</v>
      </c>
    </row>
    <row r="100" spans="1:11" ht="14.45" customHeight="1" x14ac:dyDescent="0.2">
      <c r="A100" s="821" t="s">
        <v>543</v>
      </c>
      <c r="B100" s="822" t="s">
        <v>544</v>
      </c>
      <c r="C100" s="825" t="s">
        <v>563</v>
      </c>
      <c r="D100" s="839" t="s">
        <v>564</v>
      </c>
      <c r="E100" s="825" t="s">
        <v>1363</v>
      </c>
      <c r="F100" s="839" t="s">
        <v>1364</v>
      </c>
      <c r="G100" s="825" t="s">
        <v>1365</v>
      </c>
      <c r="H100" s="825" t="s">
        <v>1366</v>
      </c>
      <c r="I100" s="831">
        <v>2.3599998950958252</v>
      </c>
      <c r="J100" s="831">
        <v>2</v>
      </c>
      <c r="K100" s="832">
        <v>4.7199997901916504</v>
      </c>
    </row>
    <row r="101" spans="1:11" ht="14.45" customHeight="1" x14ac:dyDescent="0.2">
      <c r="A101" s="821" t="s">
        <v>543</v>
      </c>
      <c r="B101" s="822" t="s">
        <v>544</v>
      </c>
      <c r="C101" s="825" t="s">
        <v>563</v>
      </c>
      <c r="D101" s="839" t="s">
        <v>564</v>
      </c>
      <c r="E101" s="825" t="s">
        <v>1363</v>
      </c>
      <c r="F101" s="839" t="s">
        <v>1364</v>
      </c>
      <c r="G101" s="825" t="s">
        <v>1367</v>
      </c>
      <c r="H101" s="825" t="s">
        <v>1368</v>
      </c>
      <c r="I101" s="831">
        <v>2.3549998998641968</v>
      </c>
      <c r="J101" s="831">
        <v>6</v>
      </c>
      <c r="K101" s="832">
        <v>14.119999408721924</v>
      </c>
    </row>
    <row r="102" spans="1:11" ht="14.45" customHeight="1" x14ac:dyDescent="0.2">
      <c r="A102" s="821" t="s">
        <v>543</v>
      </c>
      <c r="B102" s="822" t="s">
        <v>544</v>
      </c>
      <c r="C102" s="825" t="s">
        <v>563</v>
      </c>
      <c r="D102" s="839" t="s">
        <v>564</v>
      </c>
      <c r="E102" s="825" t="s">
        <v>1363</v>
      </c>
      <c r="F102" s="839" t="s">
        <v>1364</v>
      </c>
      <c r="G102" s="825" t="s">
        <v>1369</v>
      </c>
      <c r="H102" s="825" t="s">
        <v>1370</v>
      </c>
      <c r="I102" s="831">
        <v>2.3599998950958252</v>
      </c>
      <c r="J102" s="831">
        <v>2</v>
      </c>
      <c r="K102" s="832">
        <v>4.7199997901916504</v>
      </c>
    </row>
    <row r="103" spans="1:11" ht="14.45" customHeight="1" x14ac:dyDescent="0.2">
      <c r="A103" s="821" t="s">
        <v>543</v>
      </c>
      <c r="B103" s="822" t="s">
        <v>544</v>
      </c>
      <c r="C103" s="825" t="s">
        <v>563</v>
      </c>
      <c r="D103" s="839" t="s">
        <v>564</v>
      </c>
      <c r="E103" s="825" t="s">
        <v>1363</v>
      </c>
      <c r="F103" s="839" t="s">
        <v>1364</v>
      </c>
      <c r="G103" s="825" t="s">
        <v>1433</v>
      </c>
      <c r="H103" s="825" t="s">
        <v>1434</v>
      </c>
      <c r="I103" s="831">
        <v>1.7000000476837158</v>
      </c>
      <c r="J103" s="831">
        <v>1000</v>
      </c>
      <c r="K103" s="832">
        <v>1700</v>
      </c>
    </row>
    <row r="104" spans="1:11" ht="14.45" customHeight="1" x14ac:dyDescent="0.2">
      <c r="A104" s="821" t="s">
        <v>543</v>
      </c>
      <c r="B104" s="822" t="s">
        <v>544</v>
      </c>
      <c r="C104" s="825" t="s">
        <v>563</v>
      </c>
      <c r="D104" s="839" t="s">
        <v>564</v>
      </c>
      <c r="E104" s="825" t="s">
        <v>1363</v>
      </c>
      <c r="F104" s="839" t="s">
        <v>1364</v>
      </c>
      <c r="G104" s="825" t="s">
        <v>1435</v>
      </c>
      <c r="H104" s="825" t="s">
        <v>1436</v>
      </c>
      <c r="I104" s="831">
        <v>152.63999938964844</v>
      </c>
      <c r="J104" s="831">
        <v>100</v>
      </c>
      <c r="K104" s="832">
        <v>15264.20947265625</v>
      </c>
    </row>
    <row r="105" spans="1:11" ht="14.45" customHeight="1" x14ac:dyDescent="0.2">
      <c r="A105" s="821" t="s">
        <v>543</v>
      </c>
      <c r="B105" s="822" t="s">
        <v>544</v>
      </c>
      <c r="C105" s="825" t="s">
        <v>563</v>
      </c>
      <c r="D105" s="839" t="s">
        <v>564</v>
      </c>
      <c r="E105" s="825" t="s">
        <v>1363</v>
      </c>
      <c r="F105" s="839" t="s">
        <v>1364</v>
      </c>
      <c r="G105" s="825" t="s">
        <v>1493</v>
      </c>
      <c r="H105" s="825" t="s">
        <v>1494</v>
      </c>
      <c r="I105" s="831">
        <v>15.921666781107584</v>
      </c>
      <c r="J105" s="831">
        <v>300</v>
      </c>
      <c r="K105" s="832">
        <v>4776.5</v>
      </c>
    </row>
    <row r="106" spans="1:11" ht="14.45" customHeight="1" x14ac:dyDescent="0.2">
      <c r="A106" s="821" t="s">
        <v>543</v>
      </c>
      <c r="B106" s="822" t="s">
        <v>544</v>
      </c>
      <c r="C106" s="825" t="s">
        <v>563</v>
      </c>
      <c r="D106" s="839" t="s">
        <v>564</v>
      </c>
      <c r="E106" s="825" t="s">
        <v>1363</v>
      </c>
      <c r="F106" s="839" t="s">
        <v>1364</v>
      </c>
      <c r="G106" s="825" t="s">
        <v>1495</v>
      </c>
      <c r="H106" s="825" t="s">
        <v>1496</v>
      </c>
      <c r="I106" s="831">
        <v>11.146666526794434</v>
      </c>
      <c r="J106" s="831">
        <v>150</v>
      </c>
      <c r="K106" s="832">
        <v>1672</v>
      </c>
    </row>
    <row r="107" spans="1:11" ht="14.45" customHeight="1" x14ac:dyDescent="0.2">
      <c r="A107" s="821" t="s">
        <v>543</v>
      </c>
      <c r="B107" s="822" t="s">
        <v>544</v>
      </c>
      <c r="C107" s="825" t="s">
        <v>563</v>
      </c>
      <c r="D107" s="839" t="s">
        <v>564</v>
      </c>
      <c r="E107" s="825" t="s">
        <v>1363</v>
      </c>
      <c r="F107" s="839" t="s">
        <v>1364</v>
      </c>
      <c r="G107" s="825" t="s">
        <v>1497</v>
      </c>
      <c r="H107" s="825" t="s">
        <v>1498</v>
      </c>
      <c r="I107" s="831">
        <v>5.2650001049041748</v>
      </c>
      <c r="J107" s="831">
        <v>600</v>
      </c>
      <c r="K107" s="832">
        <v>3160</v>
      </c>
    </row>
    <row r="108" spans="1:11" ht="14.45" customHeight="1" x14ac:dyDescent="0.2">
      <c r="A108" s="821" t="s">
        <v>543</v>
      </c>
      <c r="B108" s="822" t="s">
        <v>544</v>
      </c>
      <c r="C108" s="825" t="s">
        <v>563</v>
      </c>
      <c r="D108" s="839" t="s">
        <v>564</v>
      </c>
      <c r="E108" s="825" t="s">
        <v>1363</v>
      </c>
      <c r="F108" s="839" t="s">
        <v>1364</v>
      </c>
      <c r="G108" s="825" t="s">
        <v>1437</v>
      </c>
      <c r="H108" s="825" t="s">
        <v>1438</v>
      </c>
      <c r="I108" s="831">
        <v>3.487500011920929</v>
      </c>
      <c r="J108" s="831">
        <v>5400</v>
      </c>
      <c r="K108" s="832">
        <v>18826</v>
      </c>
    </row>
    <row r="109" spans="1:11" ht="14.45" customHeight="1" x14ac:dyDescent="0.2">
      <c r="A109" s="821" t="s">
        <v>543</v>
      </c>
      <c r="B109" s="822" t="s">
        <v>544</v>
      </c>
      <c r="C109" s="825" t="s">
        <v>563</v>
      </c>
      <c r="D109" s="839" t="s">
        <v>564</v>
      </c>
      <c r="E109" s="825" t="s">
        <v>1363</v>
      </c>
      <c r="F109" s="839" t="s">
        <v>1364</v>
      </c>
      <c r="G109" s="825" t="s">
        <v>1499</v>
      </c>
      <c r="H109" s="825" t="s">
        <v>1500</v>
      </c>
      <c r="I109" s="831">
        <v>115.43000030517578</v>
      </c>
      <c r="J109" s="831">
        <v>200</v>
      </c>
      <c r="K109" s="832">
        <v>23086.80078125</v>
      </c>
    </row>
    <row r="110" spans="1:11" ht="14.45" customHeight="1" x14ac:dyDescent="0.2">
      <c r="A110" s="821" t="s">
        <v>543</v>
      </c>
      <c r="B110" s="822" t="s">
        <v>544</v>
      </c>
      <c r="C110" s="825" t="s">
        <v>563</v>
      </c>
      <c r="D110" s="839" t="s">
        <v>564</v>
      </c>
      <c r="E110" s="825" t="s">
        <v>1363</v>
      </c>
      <c r="F110" s="839" t="s">
        <v>1364</v>
      </c>
      <c r="G110" s="825" t="s">
        <v>1501</v>
      </c>
      <c r="H110" s="825" t="s">
        <v>1502</v>
      </c>
      <c r="I110" s="831">
        <v>845.78997802734375</v>
      </c>
      <c r="J110" s="831">
        <v>190</v>
      </c>
      <c r="K110" s="832">
        <v>160700.103515625</v>
      </c>
    </row>
    <row r="111" spans="1:11" ht="14.45" customHeight="1" x14ac:dyDescent="0.2">
      <c r="A111" s="821" t="s">
        <v>543</v>
      </c>
      <c r="B111" s="822" t="s">
        <v>544</v>
      </c>
      <c r="C111" s="825" t="s">
        <v>563</v>
      </c>
      <c r="D111" s="839" t="s">
        <v>564</v>
      </c>
      <c r="E111" s="825" t="s">
        <v>1363</v>
      </c>
      <c r="F111" s="839" t="s">
        <v>1364</v>
      </c>
      <c r="G111" s="825" t="s">
        <v>1503</v>
      </c>
      <c r="H111" s="825" t="s">
        <v>1504</v>
      </c>
      <c r="I111" s="831">
        <v>17.986666361490887</v>
      </c>
      <c r="J111" s="831">
        <v>1000</v>
      </c>
      <c r="K111" s="832">
        <v>17987</v>
      </c>
    </row>
    <row r="112" spans="1:11" ht="14.45" customHeight="1" x14ac:dyDescent="0.2">
      <c r="A112" s="821" t="s">
        <v>543</v>
      </c>
      <c r="B112" s="822" t="s">
        <v>544</v>
      </c>
      <c r="C112" s="825" t="s">
        <v>563</v>
      </c>
      <c r="D112" s="839" t="s">
        <v>564</v>
      </c>
      <c r="E112" s="825" t="s">
        <v>1363</v>
      </c>
      <c r="F112" s="839" t="s">
        <v>1364</v>
      </c>
      <c r="G112" s="825" t="s">
        <v>1505</v>
      </c>
      <c r="H112" s="825" t="s">
        <v>1506</v>
      </c>
      <c r="I112" s="831">
        <v>17.982499599456787</v>
      </c>
      <c r="J112" s="831">
        <v>1500</v>
      </c>
      <c r="K112" s="832">
        <v>26973</v>
      </c>
    </row>
    <row r="113" spans="1:11" ht="14.45" customHeight="1" x14ac:dyDescent="0.2">
      <c r="A113" s="821" t="s">
        <v>543</v>
      </c>
      <c r="B113" s="822" t="s">
        <v>544</v>
      </c>
      <c r="C113" s="825" t="s">
        <v>563</v>
      </c>
      <c r="D113" s="839" t="s">
        <v>564</v>
      </c>
      <c r="E113" s="825" t="s">
        <v>1363</v>
      </c>
      <c r="F113" s="839" t="s">
        <v>1364</v>
      </c>
      <c r="G113" s="825" t="s">
        <v>1439</v>
      </c>
      <c r="H113" s="825" t="s">
        <v>1440</v>
      </c>
      <c r="I113" s="831">
        <v>8.3824996948242188</v>
      </c>
      <c r="J113" s="831">
        <v>675</v>
      </c>
      <c r="K113" s="832">
        <v>5645.10009765625</v>
      </c>
    </row>
    <row r="114" spans="1:11" ht="14.45" customHeight="1" x14ac:dyDescent="0.2">
      <c r="A114" s="821" t="s">
        <v>543</v>
      </c>
      <c r="B114" s="822" t="s">
        <v>544</v>
      </c>
      <c r="C114" s="825" t="s">
        <v>563</v>
      </c>
      <c r="D114" s="839" t="s">
        <v>564</v>
      </c>
      <c r="E114" s="825" t="s">
        <v>1363</v>
      </c>
      <c r="F114" s="839" t="s">
        <v>1364</v>
      </c>
      <c r="G114" s="825" t="s">
        <v>1507</v>
      </c>
      <c r="H114" s="825" t="s">
        <v>1508</v>
      </c>
      <c r="I114" s="831">
        <v>3.869999885559082</v>
      </c>
      <c r="J114" s="831">
        <v>1800</v>
      </c>
      <c r="K114" s="832">
        <v>6969.2000732421875</v>
      </c>
    </row>
    <row r="115" spans="1:11" ht="14.45" customHeight="1" x14ac:dyDescent="0.2">
      <c r="A115" s="821" t="s">
        <v>543</v>
      </c>
      <c r="B115" s="822" t="s">
        <v>544</v>
      </c>
      <c r="C115" s="825" t="s">
        <v>563</v>
      </c>
      <c r="D115" s="839" t="s">
        <v>564</v>
      </c>
      <c r="E115" s="825" t="s">
        <v>1363</v>
      </c>
      <c r="F115" s="839" t="s">
        <v>1364</v>
      </c>
      <c r="G115" s="825" t="s">
        <v>1509</v>
      </c>
      <c r="H115" s="825" t="s">
        <v>1510</v>
      </c>
      <c r="I115" s="831">
        <v>35.090000152587891</v>
      </c>
      <c r="J115" s="831">
        <v>5</v>
      </c>
      <c r="K115" s="832">
        <v>175.44999694824219</v>
      </c>
    </row>
    <row r="116" spans="1:11" ht="14.45" customHeight="1" x14ac:dyDescent="0.2">
      <c r="A116" s="821" t="s">
        <v>543</v>
      </c>
      <c r="B116" s="822" t="s">
        <v>544</v>
      </c>
      <c r="C116" s="825" t="s">
        <v>563</v>
      </c>
      <c r="D116" s="839" t="s">
        <v>564</v>
      </c>
      <c r="E116" s="825" t="s">
        <v>1363</v>
      </c>
      <c r="F116" s="839" t="s">
        <v>1364</v>
      </c>
      <c r="G116" s="825" t="s">
        <v>1441</v>
      </c>
      <c r="H116" s="825" t="s">
        <v>1442</v>
      </c>
      <c r="I116" s="831">
        <v>127.23000335693359</v>
      </c>
      <c r="J116" s="831">
        <v>80</v>
      </c>
      <c r="K116" s="832">
        <v>10178.579833984375</v>
      </c>
    </row>
    <row r="117" spans="1:11" ht="14.45" customHeight="1" x14ac:dyDescent="0.2">
      <c r="A117" s="821" t="s">
        <v>543</v>
      </c>
      <c r="B117" s="822" t="s">
        <v>544</v>
      </c>
      <c r="C117" s="825" t="s">
        <v>563</v>
      </c>
      <c r="D117" s="839" t="s">
        <v>564</v>
      </c>
      <c r="E117" s="825" t="s">
        <v>1363</v>
      </c>
      <c r="F117" s="839" t="s">
        <v>1364</v>
      </c>
      <c r="G117" s="825" t="s">
        <v>1511</v>
      </c>
      <c r="H117" s="825" t="s">
        <v>1512</v>
      </c>
      <c r="I117" s="831">
        <v>9.1999998092651367</v>
      </c>
      <c r="J117" s="831">
        <v>2400</v>
      </c>
      <c r="K117" s="832">
        <v>22080</v>
      </c>
    </row>
    <row r="118" spans="1:11" ht="14.45" customHeight="1" x14ac:dyDescent="0.2">
      <c r="A118" s="821" t="s">
        <v>543</v>
      </c>
      <c r="B118" s="822" t="s">
        <v>544</v>
      </c>
      <c r="C118" s="825" t="s">
        <v>563</v>
      </c>
      <c r="D118" s="839" t="s">
        <v>564</v>
      </c>
      <c r="E118" s="825" t="s">
        <v>1363</v>
      </c>
      <c r="F118" s="839" t="s">
        <v>1364</v>
      </c>
      <c r="G118" s="825" t="s">
        <v>1513</v>
      </c>
      <c r="H118" s="825" t="s">
        <v>1514</v>
      </c>
      <c r="I118" s="831">
        <v>172.5</v>
      </c>
      <c r="J118" s="831">
        <v>3</v>
      </c>
      <c r="K118" s="832">
        <v>517.5</v>
      </c>
    </row>
    <row r="119" spans="1:11" ht="14.45" customHeight="1" x14ac:dyDescent="0.2">
      <c r="A119" s="821" t="s">
        <v>543</v>
      </c>
      <c r="B119" s="822" t="s">
        <v>544</v>
      </c>
      <c r="C119" s="825" t="s">
        <v>563</v>
      </c>
      <c r="D119" s="839" t="s">
        <v>564</v>
      </c>
      <c r="E119" s="825" t="s">
        <v>1363</v>
      </c>
      <c r="F119" s="839" t="s">
        <v>1364</v>
      </c>
      <c r="G119" s="825" t="s">
        <v>1515</v>
      </c>
      <c r="H119" s="825" t="s">
        <v>1516</v>
      </c>
      <c r="I119" s="831">
        <v>205.69999694824219</v>
      </c>
      <c r="J119" s="831">
        <v>2450</v>
      </c>
      <c r="K119" s="832">
        <v>503965</v>
      </c>
    </row>
    <row r="120" spans="1:11" ht="14.45" customHeight="1" x14ac:dyDescent="0.2">
      <c r="A120" s="821" t="s">
        <v>543</v>
      </c>
      <c r="B120" s="822" t="s">
        <v>544</v>
      </c>
      <c r="C120" s="825" t="s">
        <v>563</v>
      </c>
      <c r="D120" s="839" t="s">
        <v>564</v>
      </c>
      <c r="E120" s="825" t="s">
        <v>1363</v>
      </c>
      <c r="F120" s="839" t="s">
        <v>1364</v>
      </c>
      <c r="G120" s="825" t="s">
        <v>1517</v>
      </c>
      <c r="H120" s="825" t="s">
        <v>1518</v>
      </c>
      <c r="I120" s="831">
        <v>157.30000305175781</v>
      </c>
      <c r="J120" s="831">
        <v>150</v>
      </c>
      <c r="K120" s="832">
        <v>23595</v>
      </c>
    </row>
    <row r="121" spans="1:11" ht="14.45" customHeight="1" x14ac:dyDescent="0.2">
      <c r="A121" s="821" t="s">
        <v>543</v>
      </c>
      <c r="B121" s="822" t="s">
        <v>544</v>
      </c>
      <c r="C121" s="825" t="s">
        <v>563</v>
      </c>
      <c r="D121" s="839" t="s">
        <v>564</v>
      </c>
      <c r="E121" s="825" t="s">
        <v>1363</v>
      </c>
      <c r="F121" s="839" t="s">
        <v>1364</v>
      </c>
      <c r="G121" s="825" t="s">
        <v>1519</v>
      </c>
      <c r="H121" s="825" t="s">
        <v>1520</v>
      </c>
      <c r="I121" s="831">
        <v>4513.2998046875</v>
      </c>
      <c r="J121" s="831">
        <v>140</v>
      </c>
      <c r="K121" s="832">
        <v>631862</v>
      </c>
    </row>
    <row r="122" spans="1:11" ht="14.45" customHeight="1" x14ac:dyDescent="0.2">
      <c r="A122" s="821" t="s">
        <v>543</v>
      </c>
      <c r="B122" s="822" t="s">
        <v>544</v>
      </c>
      <c r="C122" s="825" t="s">
        <v>563</v>
      </c>
      <c r="D122" s="839" t="s">
        <v>564</v>
      </c>
      <c r="E122" s="825" t="s">
        <v>1363</v>
      </c>
      <c r="F122" s="839" t="s">
        <v>1364</v>
      </c>
      <c r="G122" s="825" t="s">
        <v>1379</v>
      </c>
      <c r="H122" s="825" t="s">
        <v>1380</v>
      </c>
      <c r="I122" s="831">
        <v>0.82333332300186157</v>
      </c>
      <c r="J122" s="831">
        <v>1700</v>
      </c>
      <c r="K122" s="832">
        <v>1398</v>
      </c>
    </row>
    <row r="123" spans="1:11" ht="14.45" customHeight="1" x14ac:dyDescent="0.2">
      <c r="A123" s="821" t="s">
        <v>543</v>
      </c>
      <c r="B123" s="822" t="s">
        <v>544</v>
      </c>
      <c r="C123" s="825" t="s">
        <v>563</v>
      </c>
      <c r="D123" s="839" t="s">
        <v>564</v>
      </c>
      <c r="E123" s="825" t="s">
        <v>1363</v>
      </c>
      <c r="F123" s="839" t="s">
        <v>1364</v>
      </c>
      <c r="G123" s="825" t="s">
        <v>1381</v>
      </c>
      <c r="H123" s="825" t="s">
        <v>1382</v>
      </c>
      <c r="I123" s="831">
        <v>0.4699999988079071</v>
      </c>
      <c r="J123" s="831">
        <v>500</v>
      </c>
      <c r="K123" s="832">
        <v>236.55000305175781</v>
      </c>
    </row>
    <row r="124" spans="1:11" ht="14.45" customHeight="1" x14ac:dyDescent="0.2">
      <c r="A124" s="821" t="s">
        <v>543</v>
      </c>
      <c r="B124" s="822" t="s">
        <v>544</v>
      </c>
      <c r="C124" s="825" t="s">
        <v>563</v>
      </c>
      <c r="D124" s="839" t="s">
        <v>564</v>
      </c>
      <c r="E124" s="825" t="s">
        <v>1363</v>
      </c>
      <c r="F124" s="839" t="s">
        <v>1364</v>
      </c>
      <c r="G124" s="825" t="s">
        <v>1443</v>
      </c>
      <c r="H124" s="825" t="s">
        <v>1444</v>
      </c>
      <c r="I124" s="831">
        <v>1.1399999856948853</v>
      </c>
      <c r="J124" s="831">
        <v>880</v>
      </c>
      <c r="K124" s="832">
        <v>1003.1999816894531</v>
      </c>
    </row>
    <row r="125" spans="1:11" ht="14.45" customHeight="1" x14ac:dyDescent="0.2">
      <c r="A125" s="821" t="s">
        <v>543</v>
      </c>
      <c r="B125" s="822" t="s">
        <v>544</v>
      </c>
      <c r="C125" s="825" t="s">
        <v>563</v>
      </c>
      <c r="D125" s="839" t="s">
        <v>564</v>
      </c>
      <c r="E125" s="825" t="s">
        <v>1363</v>
      </c>
      <c r="F125" s="839" t="s">
        <v>1364</v>
      </c>
      <c r="G125" s="825" t="s">
        <v>1445</v>
      </c>
      <c r="H125" s="825" t="s">
        <v>1446</v>
      </c>
      <c r="I125" s="831">
        <v>0.57999998331069946</v>
      </c>
      <c r="J125" s="831">
        <v>400</v>
      </c>
      <c r="K125" s="832">
        <v>232</v>
      </c>
    </row>
    <row r="126" spans="1:11" ht="14.45" customHeight="1" x14ac:dyDescent="0.2">
      <c r="A126" s="821" t="s">
        <v>543</v>
      </c>
      <c r="B126" s="822" t="s">
        <v>544</v>
      </c>
      <c r="C126" s="825" t="s">
        <v>563</v>
      </c>
      <c r="D126" s="839" t="s">
        <v>564</v>
      </c>
      <c r="E126" s="825" t="s">
        <v>1363</v>
      </c>
      <c r="F126" s="839" t="s">
        <v>1364</v>
      </c>
      <c r="G126" s="825" t="s">
        <v>1447</v>
      </c>
      <c r="H126" s="825" t="s">
        <v>1448</v>
      </c>
      <c r="I126" s="831">
        <v>2.75</v>
      </c>
      <c r="J126" s="831">
        <v>200</v>
      </c>
      <c r="K126" s="832">
        <v>550</v>
      </c>
    </row>
    <row r="127" spans="1:11" ht="14.45" customHeight="1" x14ac:dyDescent="0.2">
      <c r="A127" s="821" t="s">
        <v>543</v>
      </c>
      <c r="B127" s="822" t="s">
        <v>544</v>
      </c>
      <c r="C127" s="825" t="s">
        <v>563</v>
      </c>
      <c r="D127" s="839" t="s">
        <v>564</v>
      </c>
      <c r="E127" s="825" t="s">
        <v>1363</v>
      </c>
      <c r="F127" s="839" t="s">
        <v>1364</v>
      </c>
      <c r="G127" s="825" t="s">
        <v>1521</v>
      </c>
      <c r="H127" s="825" t="s">
        <v>1522</v>
      </c>
      <c r="I127" s="831">
        <v>8.4700002670288086</v>
      </c>
      <c r="J127" s="831">
        <v>120</v>
      </c>
      <c r="K127" s="832">
        <v>1016.4000244140625</v>
      </c>
    </row>
    <row r="128" spans="1:11" ht="14.45" customHeight="1" x14ac:dyDescent="0.2">
      <c r="A128" s="821" t="s">
        <v>543</v>
      </c>
      <c r="B128" s="822" t="s">
        <v>544</v>
      </c>
      <c r="C128" s="825" t="s">
        <v>563</v>
      </c>
      <c r="D128" s="839" t="s">
        <v>564</v>
      </c>
      <c r="E128" s="825" t="s">
        <v>1363</v>
      </c>
      <c r="F128" s="839" t="s">
        <v>1364</v>
      </c>
      <c r="G128" s="825" t="s">
        <v>1475</v>
      </c>
      <c r="H128" s="825" t="s">
        <v>1476</v>
      </c>
      <c r="I128" s="831">
        <v>2.1800000667572021</v>
      </c>
      <c r="J128" s="831">
        <v>200</v>
      </c>
      <c r="K128" s="832">
        <v>435.48001098632813</v>
      </c>
    </row>
    <row r="129" spans="1:11" ht="14.45" customHeight="1" x14ac:dyDescent="0.2">
      <c r="A129" s="821" t="s">
        <v>543</v>
      </c>
      <c r="B129" s="822" t="s">
        <v>544</v>
      </c>
      <c r="C129" s="825" t="s">
        <v>563</v>
      </c>
      <c r="D129" s="839" t="s">
        <v>564</v>
      </c>
      <c r="E129" s="825" t="s">
        <v>1363</v>
      </c>
      <c r="F129" s="839" t="s">
        <v>1364</v>
      </c>
      <c r="G129" s="825" t="s">
        <v>1457</v>
      </c>
      <c r="H129" s="825" t="s">
        <v>1458</v>
      </c>
      <c r="I129" s="831">
        <v>5.809999942779541</v>
      </c>
      <c r="J129" s="831">
        <v>250</v>
      </c>
      <c r="K129" s="832">
        <v>1452.5</v>
      </c>
    </row>
    <row r="130" spans="1:11" ht="14.45" customHeight="1" x14ac:dyDescent="0.2">
      <c r="A130" s="821" t="s">
        <v>543</v>
      </c>
      <c r="B130" s="822" t="s">
        <v>544</v>
      </c>
      <c r="C130" s="825" t="s">
        <v>563</v>
      </c>
      <c r="D130" s="839" t="s">
        <v>564</v>
      </c>
      <c r="E130" s="825" t="s">
        <v>1363</v>
      </c>
      <c r="F130" s="839" t="s">
        <v>1364</v>
      </c>
      <c r="G130" s="825" t="s">
        <v>1523</v>
      </c>
      <c r="H130" s="825" t="s">
        <v>1524</v>
      </c>
      <c r="I130" s="831">
        <v>0.47142856887408663</v>
      </c>
      <c r="J130" s="831">
        <v>10400</v>
      </c>
      <c r="K130" s="832">
        <v>4904</v>
      </c>
    </row>
    <row r="131" spans="1:11" ht="14.45" customHeight="1" x14ac:dyDescent="0.2">
      <c r="A131" s="821" t="s">
        <v>543</v>
      </c>
      <c r="B131" s="822" t="s">
        <v>544</v>
      </c>
      <c r="C131" s="825" t="s">
        <v>563</v>
      </c>
      <c r="D131" s="839" t="s">
        <v>564</v>
      </c>
      <c r="E131" s="825" t="s">
        <v>1525</v>
      </c>
      <c r="F131" s="839" t="s">
        <v>1526</v>
      </c>
      <c r="G131" s="825" t="s">
        <v>1527</v>
      </c>
      <c r="H131" s="825" t="s">
        <v>1528</v>
      </c>
      <c r="I131" s="831">
        <v>367.3599853515625</v>
      </c>
      <c r="J131" s="831">
        <v>10</v>
      </c>
      <c r="K131" s="832">
        <v>3673.56005859375</v>
      </c>
    </row>
    <row r="132" spans="1:11" ht="14.45" customHeight="1" x14ac:dyDescent="0.2">
      <c r="A132" s="821" t="s">
        <v>543</v>
      </c>
      <c r="B132" s="822" t="s">
        <v>544</v>
      </c>
      <c r="C132" s="825" t="s">
        <v>563</v>
      </c>
      <c r="D132" s="839" t="s">
        <v>564</v>
      </c>
      <c r="E132" s="825" t="s">
        <v>1525</v>
      </c>
      <c r="F132" s="839" t="s">
        <v>1526</v>
      </c>
      <c r="G132" s="825" t="s">
        <v>1529</v>
      </c>
      <c r="H132" s="825" t="s">
        <v>1530</v>
      </c>
      <c r="I132" s="831">
        <v>11.220000267028809</v>
      </c>
      <c r="J132" s="831">
        <v>20</v>
      </c>
      <c r="K132" s="832">
        <v>224.39999389648438</v>
      </c>
    </row>
    <row r="133" spans="1:11" ht="14.45" customHeight="1" x14ac:dyDescent="0.2">
      <c r="A133" s="821" t="s">
        <v>543</v>
      </c>
      <c r="B133" s="822" t="s">
        <v>544</v>
      </c>
      <c r="C133" s="825" t="s">
        <v>563</v>
      </c>
      <c r="D133" s="839" t="s">
        <v>564</v>
      </c>
      <c r="E133" s="825" t="s">
        <v>1525</v>
      </c>
      <c r="F133" s="839" t="s">
        <v>1526</v>
      </c>
      <c r="G133" s="825" t="s">
        <v>1531</v>
      </c>
      <c r="H133" s="825" t="s">
        <v>1532</v>
      </c>
      <c r="I133" s="831">
        <v>10.170000076293945</v>
      </c>
      <c r="J133" s="831">
        <v>20</v>
      </c>
      <c r="K133" s="832">
        <v>203.39999389648438</v>
      </c>
    </row>
    <row r="134" spans="1:11" ht="14.45" customHeight="1" x14ac:dyDescent="0.2">
      <c r="A134" s="821" t="s">
        <v>543</v>
      </c>
      <c r="B134" s="822" t="s">
        <v>544</v>
      </c>
      <c r="C134" s="825" t="s">
        <v>563</v>
      </c>
      <c r="D134" s="839" t="s">
        <v>564</v>
      </c>
      <c r="E134" s="825" t="s">
        <v>1395</v>
      </c>
      <c r="F134" s="839" t="s">
        <v>1396</v>
      </c>
      <c r="G134" s="825" t="s">
        <v>1397</v>
      </c>
      <c r="H134" s="825" t="s">
        <v>1398</v>
      </c>
      <c r="I134" s="831">
        <v>0.30000001192092896</v>
      </c>
      <c r="J134" s="831">
        <v>200</v>
      </c>
      <c r="K134" s="832">
        <v>60</v>
      </c>
    </row>
    <row r="135" spans="1:11" ht="14.45" customHeight="1" x14ac:dyDescent="0.2">
      <c r="A135" s="821" t="s">
        <v>543</v>
      </c>
      <c r="B135" s="822" t="s">
        <v>544</v>
      </c>
      <c r="C135" s="825" t="s">
        <v>563</v>
      </c>
      <c r="D135" s="839" t="s">
        <v>564</v>
      </c>
      <c r="E135" s="825" t="s">
        <v>1395</v>
      </c>
      <c r="F135" s="839" t="s">
        <v>1396</v>
      </c>
      <c r="G135" s="825" t="s">
        <v>1533</v>
      </c>
      <c r="H135" s="825" t="s">
        <v>1534</v>
      </c>
      <c r="I135" s="831">
        <v>0.30000001192092896</v>
      </c>
      <c r="J135" s="831">
        <v>100</v>
      </c>
      <c r="K135" s="832">
        <v>30</v>
      </c>
    </row>
    <row r="136" spans="1:11" ht="14.45" customHeight="1" x14ac:dyDescent="0.2">
      <c r="A136" s="821" t="s">
        <v>543</v>
      </c>
      <c r="B136" s="822" t="s">
        <v>544</v>
      </c>
      <c r="C136" s="825" t="s">
        <v>563</v>
      </c>
      <c r="D136" s="839" t="s">
        <v>564</v>
      </c>
      <c r="E136" s="825" t="s">
        <v>1395</v>
      </c>
      <c r="F136" s="839" t="s">
        <v>1396</v>
      </c>
      <c r="G136" s="825" t="s">
        <v>1399</v>
      </c>
      <c r="H136" s="825" t="s">
        <v>1400</v>
      </c>
      <c r="I136" s="831">
        <v>0.96571429286684307</v>
      </c>
      <c r="J136" s="831">
        <v>2800</v>
      </c>
      <c r="K136" s="832">
        <v>2707</v>
      </c>
    </row>
    <row r="137" spans="1:11" ht="14.45" customHeight="1" x14ac:dyDescent="0.2">
      <c r="A137" s="821" t="s">
        <v>543</v>
      </c>
      <c r="B137" s="822" t="s">
        <v>544</v>
      </c>
      <c r="C137" s="825" t="s">
        <v>563</v>
      </c>
      <c r="D137" s="839" t="s">
        <v>564</v>
      </c>
      <c r="E137" s="825" t="s">
        <v>1405</v>
      </c>
      <c r="F137" s="839" t="s">
        <v>1406</v>
      </c>
      <c r="G137" s="825" t="s">
        <v>1467</v>
      </c>
      <c r="H137" s="825" t="s">
        <v>1468</v>
      </c>
      <c r="I137" s="831">
        <v>1.2200000286102295</v>
      </c>
      <c r="J137" s="831">
        <v>200</v>
      </c>
      <c r="K137" s="832">
        <v>243.72999572753906</v>
      </c>
    </row>
    <row r="138" spans="1:11" ht="14.45" customHeight="1" x14ac:dyDescent="0.2">
      <c r="A138" s="821" t="s">
        <v>543</v>
      </c>
      <c r="B138" s="822" t="s">
        <v>544</v>
      </c>
      <c r="C138" s="825" t="s">
        <v>563</v>
      </c>
      <c r="D138" s="839" t="s">
        <v>564</v>
      </c>
      <c r="E138" s="825" t="s">
        <v>1405</v>
      </c>
      <c r="F138" s="839" t="s">
        <v>1406</v>
      </c>
      <c r="G138" s="825" t="s">
        <v>1407</v>
      </c>
      <c r="H138" s="825" t="s">
        <v>1408</v>
      </c>
      <c r="I138" s="831">
        <v>0.68999999761581421</v>
      </c>
      <c r="J138" s="831">
        <v>7600</v>
      </c>
      <c r="K138" s="832">
        <v>5192</v>
      </c>
    </row>
    <row r="139" spans="1:11" ht="14.45" customHeight="1" x14ac:dyDescent="0.2">
      <c r="A139" s="821" t="s">
        <v>543</v>
      </c>
      <c r="B139" s="822" t="s">
        <v>544</v>
      </c>
      <c r="C139" s="825" t="s">
        <v>563</v>
      </c>
      <c r="D139" s="839" t="s">
        <v>564</v>
      </c>
      <c r="E139" s="825" t="s">
        <v>1405</v>
      </c>
      <c r="F139" s="839" t="s">
        <v>1406</v>
      </c>
      <c r="G139" s="825" t="s">
        <v>1409</v>
      </c>
      <c r="H139" s="825" t="s">
        <v>1410</v>
      </c>
      <c r="I139" s="831">
        <v>0.70000000510896954</v>
      </c>
      <c r="J139" s="831">
        <v>9800</v>
      </c>
      <c r="K139" s="832">
        <v>6850</v>
      </c>
    </row>
    <row r="140" spans="1:11" ht="14.45" customHeight="1" x14ac:dyDescent="0.2">
      <c r="A140" s="821" t="s">
        <v>543</v>
      </c>
      <c r="B140" s="822" t="s">
        <v>544</v>
      </c>
      <c r="C140" s="825" t="s">
        <v>563</v>
      </c>
      <c r="D140" s="839" t="s">
        <v>564</v>
      </c>
      <c r="E140" s="825" t="s">
        <v>1405</v>
      </c>
      <c r="F140" s="839" t="s">
        <v>1406</v>
      </c>
      <c r="G140" s="825" t="s">
        <v>1469</v>
      </c>
      <c r="H140" s="825" t="s">
        <v>1470</v>
      </c>
      <c r="I140" s="831">
        <v>0.73666665951410926</v>
      </c>
      <c r="J140" s="831">
        <v>1200</v>
      </c>
      <c r="K140" s="832">
        <v>884</v>
      </c>
    </row>
    <row r="141" spans="1:11" ht="14.45" customHeight="1" thickBot="1" x14ac:dyDescent="0.25">
      <c r="A141" s="813" t="s">
        <v>543</v>
      </c>
      <c r="B141" s="814" t="s">
        <v>544</v>
      </c>
      <c r="C141" s="817" t="s">
        <v>563</v>
      </c>
      <c r="D141" s="840" t="s">
        <v>564</v>
      </c>
      <c r="E141" s="817" t="s">
        <v>1405</v>
      </c>
      <c r="F141" s="840" t="s">
        <v>1406</v>
      </c>
      <c r="G141" s="817" t="s">
        <v>1471</v>
      </c>
      <c r="H141" s="817" t="s">
        <v>1472</v>
      </c>
      <c r="I141" s="833">
        <v>0.83500000834465027</v>
      </c>
      <c r="J141" s="833">
        <v>2040</v>
      </c>
      <c r="K141" s="834">
        <v>1703.4000244140625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D310B3C3-3359-4C9E-B4F4-A1E6B5547C36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9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460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370" customWidth="1"/>
    <col min="18" max="18" width="7.28515625" style="459" customWidth="1"/>
    <col min="19" max="19" width="8" style="370" customWidth="1"/>
    <col min="21" max="21" width="11.28515625" bestFit="1" customWidth="1"/>
  </cols>
  <sheetData>
    <row r="1" spans="1:19" ht="19.5" thickBot="1" x14ac:dyDescent="0.35">
      <c r="A1" s="602" t="s">
        <v>129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5.75" thickBot="1" x14ac:dyDescent="0.3">
      <c r="A2" s="371" t="s">
        <v>328</v>
      </c>
      <c r="B2" s="372"/>
    </row>
    <row r="3" spans="1:19" x14ac:dyDescent="0.25">
      <c r="A3" s="614" t="s">
        <v>235</v>
      </c>
      <c r="B3" s="615"/>
      <c r="C3" s="616" t="s">
        <v>224</v>
      </c>
      <c r="D3" s="617"/>
      <c r="E3" s="617"/>
      <c r="F3" s="618"/>
      <c r="G3" s="619" t="s">
        <v>225</v>
      </c>
      <c r="H3" s="620"/>
      <c r="I3" s="620"/>
      <c r="J3" s="621"/>
      <c r="K3" s="622" t="s">
        <v>234</v>
      </c>
      <c r="L3" s="623"/>
      <c r="M3" s="623"/>
      <c r="N3" s="623"/>
      <c r="O3" s="624"/>
      <c r="P3" s="620" t="s">
        <v>293</v>
      </c>
      <c r="Q3" s="620"/>
      <c r="R3" s="620"/>
      <c r="S3" s="621"/>
    </row>
    <row r="4" spans="1:19" ht="15.75" thickBot="1" x14ac:dyDescent="0.3">
      <c r="A4" s="594">
        <v>2020</v>
      </c>
      <c r="B4" s="595"/>
      <c r="C4" s="596" t="s">
        <v>292</v>
      </c>
      <c r="D4" s="598" t="s">
        <v>130</v>
      </c>
      <c r="E4" s="598" t="s">
        <v>95</v>
      </c>
      <c r="F4" s="600" t="s">
        <v>68</v>
      </c>
      <c r="G4" s="588" t="s">
        <v>226</v>
      </c>
      <c r="H4" s="590" t="s">
        <v>230</v>
      </c>
      <c r="I4" s="590" t="s">
        <v>291</v>
      </c>
      <c r="J4" s="592" t="s">
        <v>227</v>
      </c>
      <c r="K4" s="611" t="s">
        <v>290</v>
      </c>
      <c r="L4" s="612"/>
      <c r="M4" s="612"/>
      <c r="N4" s="613"/>
      <c r="O4" s="600" t="s">
        <v>289</v>
      </c>
      <c r="P4" s="603" t="s">
        <v>288</v>
      </c>
      <c r="Q4" s="603" t="s">
        <v>237</v>
      </c>
      <c r="R4" s="605" t="s">
        <v>95</v>
      </c>
      <c r="S4" s="607" t="s">
        <v>236</v>
      </c>
    </row>
    <row r="5" spans="1:19" s="494" customFormat="1" ht="19.149999999999999" customHeight="1" x14ac:dyDescent="0.25">
      <c r="A5" s="609" t="s">
        <v>287</v>
      </c>
      <c r="B5" s="610"/>
      <c r="C5" s="597"/>
      <c r="D5" s="599"/>
      <c r="E5" s="599"/>
      <c r="F5" s="601"/>
      <c r="G5" s="589"/>
      <c r="H5" s="591"/>
      <c r="I5" s="591"/>
      <c r="J5" s="593"/>
      <c r="K5" s="497" t="s">
        <v>228</v>
      </c>
      <c r="L5" s="496" t="s">
        <v>229</v>
      </c>
      <c r="M5" s="496" t="s">
        <v>286</v>
      </c>
      <c r="N5" s="495" t="s">
        <v>3</v>
      </c>
      <c r="O5" s="601"/>
      <c r="P5" s="604"/>
      <c r="Q5" s="604"/>
      <c r="R5" s="606"/>
      <c r="S5" s="608"/>
    </row>
    <row r="6" spans="1:19" ht="15.75" thickBot="1" x14ac:dyDescent="0.3">
      <c r="A6" s="586" t="s">
        <v>223</v>
      </c>
      <c r="B6" s="587"/>
      <c r="C6" s="493">
        <f ca="1">SUM(Tabulka[01 uv_sk])/2</f>
        <v>38.492857142857147</v>
      </c>
      <c r="D6" s="491"/>
      <c r="E6" s="491"/>
      <c r="F6" s="490"/>
      <c r="G6" s="492">
        <f ca="1">SUM(Tabulka[05 h_vram])/2</f>
        <v>37457.479999999996</v>
      </c>
      <c r="H6" s="491">
        <f ca="1">SUM(Tabulka[06 h_naduv])/2</f>
        <v>2565.6</v>
      </c>
      <c r="I6" s="491">
        <f ca="1">SUM(Tabulka[07 h_nadzk])/2</f>
        <v>327.04999999999995</v>
      </c>
      <c r="J6" s="490">
        <f ca="1">SUM(Tabulka[08 h_oon])/2</f>
        <v>503</v>
      </c>
      <c r="K6" s="492">
        <f ca="1">SUM(Tabulka[09 m_kl])/2</f>
        <v>0</v>
      </c>
      <c r="L6" s="491">
        <f ca="1">SUM(Tabulka[10 m_gr])/2</f>
        <v>0</v>
      </c>
      <c r="M6" s="491">
        <f ca="1">SUM(Tabulka[11 m_jo])/2</f>
        <v>952124</v>
      </c>
      <c r="N6" s="491">
        <f ca="1">SUM(Tabulka[12 m_oc])/2</f>
        <v>952124</v>
      </c>
      <c r="O6" s="490">
        <f ca="1">SUM(Tabulka[13 m_sk])/2</f>
        <v>14528027</v>
      </c>
      <c r="P6" s="489">
        <f ca="1">SUM(Tabulka[14_vzsk])/2</f>
        <v>10850</v>
      </c>
      <c r="Q6" s="489">
        <f ca="1">SUM(Tabulka[15_vzpl])/2</f>
        <v>38656.524926686216</v>
      </c>
      <c r="R6" s="488">
        <f ca="1">IF(Q6=0,0,P6/Q6)</f>
        <v>0.28067706604712911</v>
      </c>
      <c r="S6" s="487">
        <f ca="1">Q6-P6</f>
        <v>27806.524926686216</v>
      </c>
    </row>
    <row r="7" spans="1:19" hidden="1" x14ac:dyDescent="0.25">
      <c r="A7" s="486" t="s">
        <v>285</v>
      </c>
      <c r="B7" s="485" t="s">
        <v>284</v>
      </c>
      <c r="C7" s="484" t="s">
        <v>283</v>
      </c>
      <c r="D7" s="483" t="s">
        <v>282</v>
      </c>
      <c r="E7" s="482" t="s">
        <v>281</v>
      </c>
      <c r="F7" s="481" t="s">
        <v>280</v>
      </c>
      <c r="G7" s="480" t="s">
        <v>279</v>
      </c>
      <c r="H7" s="478" t="s">
        <v>278</v>
      </c>
      <c r="I7" s="478" t="s">
        <v>277</v>
      </c>
      <c r="J7" s="477" t="s">
        <v>276</v>
      </c>
      <c r="K7" s="479" t="s">
        <v>275</v>
      </c>
      <c r="L7" s="478" t="s">
        <v>274</v>
      </c>
      <c r="M7" s="478" t="s">
        <v>273</v>
      </c>
      <c r="N7" s="477" t="s">
        <v>272</v>
      </c>
      <c r="O7" s="476" t="s">
        <v>271</v>
      </c>
      <c r="P7" s="475" t="s">
        <v>270</v>
      </c>
      <c r="Q7" s="474" t="s">
        <v>269</v>
      </c>
      <c r="R7" s="473" t="s">
        <v>268</v>
      </c>
      <c r="S7" s="472" t="s">
        <v>267</v>
      </c>
    </row>
    <row r="8" spans="1:19" x14ac:dyDescent="0.25">
      <c r="A8" s="469" t="s">
        <v>266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13.207142857142859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12706.799999999997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1215.5999999999999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256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605460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605460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7070824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10850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21156.524926686216</v>
      </c>
      <c r="R8" s="471">
        <f ca="1">IF(Tabulka[[#This Row],[15_vzpl]]=0,"",Tabulka[[#This Row],[14_vzsk]]/Tabulka[[#This Row],[15_vzpl]])</f>
        <v>0.51284414796846578</v>
      </c>
      <c r="S8" s="470">
        <f ca="1">IF(Tabulka[[#This Row],[15_vzpl]]-Tabulka[[#This Row],[14_vzsk]]=0,"",Tabulka[[#This Row],[15_vzpl]]-Tabulka[[#This Row],[14_vzsk]])</f>
        <v>10306.524926686216</v>
      </c>
    </row>
    <row r="9" spans="1:19" x14ac:dyDescent="0.25">
      <c r="A9" s="469">
        <v>99</v>
      </c>
      <c r="B9" s="468" t="s">
        <v>1546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1176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134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20008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20008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371360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10850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21156.524926686216</v>
      </c>
      <c r="R9" s="471">
        <f ca="1">IF(Tabulka[[#This Row],[15_vzpl]]=0,"",Tabulka[[#This Row],[14_vzsk]]/Tabulka[[#This Row],[15_vzpl]])</f>
        <v>0.51284414796846578</v>
      </c>
      <c r="S9" s="470">
        <f ca="1">IF(Tabulka[[#This Row],[15_vzpl]]-Tabulka[[#This Row],[14_vzsk]]=0,"",Tabulka[[#This Row],[15_vzpl]]-Tabulka[[#This Row],[14_vzsk]])</f>
        <v>10306.524926686216</v>
      </c>
    </row>
    <row r="10" spans="1:19" x14ac:dyDescent="0.25">
      <c r="A10" s="469">
        <v>100</v>
      </c>
      <c r="B10" s="468" t="s">
        <v>1547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0.77142857142857146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576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58.400000000000006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57.599999999999994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225954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25">
      <c r="A11" s="469">
        <v>101</v>
      </c>
      <c r="B11" s="468" t="s">
        <v>1548</v>
      </c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9.4357142857142851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8690.7999999999993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973.19999999999993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198.39999999999998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554570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554570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5673907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1" t="str">
        <f ca="1">IF(Tabulka[[#This Row],[15_vzpl]]=0,"",Tabulka[[#This Row],[14_vzsk]]/Tabulka[[#This Row],[15_vzpl]])</f>
        <v/>
      </c>
      <c r="S11" s="470" t="str">
        <f ca="1">IF(Tabulka[[#This Row],[15_vzpl]]-Tabulka[[#This Row],[14_vzsk]]=0,"",Tabulka[[#This Row],[15_vzpl]]-Tabulka[[#This Row],[14_vzsk]])</f>
        <v/>
      </c>
    </row>
    <row r="12" spans="1:19" x14ac:dyDescent="0.25">
      <c r="A12" s="469">
        <v>203</v>
      </c>
      <c r="B12" s="468" t="s">
        <v>1549</v>
      </c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2264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30882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30882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799603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2" s="471" t="str">
        <f ca="1">IF(Tabulka[[#This Row],[15_vzpl]]=0,"",Tabulka[[#This Row],[14_vzsk]]/Tabulka[[#This Row],[15_vzpl]])</f>
        <v/>
      </c>
      <c r="S12" s="470" t="str">
        <f ca="1">IF(Tabulka[[#This Row],[15_vzpl]]-Tabulka[[#This Row],[14_vzsk]]=0,"",Tabulka[[#This Row],[15_vzpl]]-Tabulka[[#This Row],[14_vzsk]])</f>
        <v/>
      </c>
    </row>
    <row r="13" spans="1:19" x14ac:dyDescent="0.25">
      <c r="A13" s="469" t="s">
        <v>1536</v>
      </c>
      <c r="B13" s="468"/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21.285714285714285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21024.18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1350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71.050000000000011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479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301295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301295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6692303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17500</v>
      </c>
      <c r="R13" s="471">
        <f ca="1">IF(Tabulka[[#This Row],[15_vzpl]]=0,"",Tabulka[[#This Row],[14_vzsk]]/Tabulka[[#This Row],[15_vzpl]])</f>
        <v>0</v>
      </c>
      <c r="S13" s="470">
        <f ca="1">IF(Tabulka[[#This Row],[15_vzpl]]-Tabulka[[#This Row],[14_vzsk]]=0,"",Tabulka[[#This Row],[15_vzpl]]-Tabulka[[#This Row],[14_vzsk]])</f>
        <v>17500</v>
      </c>
    </row>
    <row r="14" spans="1:19" x14ac:dyDescent="0.25">
      <c r="A14" s="469">
        <v>303</v>
      </c>
      <c r="B14" s="468" t="s">
        <v>1550</v>
      </c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939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10148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10148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360981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17500</v>
      </c>
      <c r="R14" s="471">
        <f ca="1">IF(Tabulka[[#This Row],[15_vzpl]]=0,"",Tabulka[[#This Row],[14_vzsk]]/Tabulka[[#This Row],[15_vzpl]])</f>
        <v>0</v>
      </c>
      <c r="S14" s="470">
        <f ca="1">IF(Tabulka[[#This Row],[15_vzpl]]-Tabulka[[#This Row],[14_vzsk]]=0,"",Tabulka[[#This Row],[15_vzpl]]-Tabulka[[#This Row],[14_vzsk]])</f>
        <v>17500</v>
      </c>
    </row>
    <row r="15" spans="1:19" x14ac:dyDescent="0.25">
      <c r="A15" s="469">
        <v>304</v>
      </c>
      <c r="B15" s="468" t="s">
        <v>1551</v>
      </c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2914.25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33650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33650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1187447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1" t="str">
        <f ca="1">IF(Tabulka[[#This Row],[15_vzpl]]=0,"",Tabulka[[#This Row],[14_vzsk]]/Tabulka[[#This Row],[15_vzpl]])</f>
        <v/>
      </c>
      <c r="S15" s="470" t="str">
        <f ca="1">IF(Tabulka[[#This Row],[15_vzpl]]-Tabulka[[#This Row],[14_vzsk]]=0,"",Tabulka[[#This Row],[15_vzpl]]-Tabulka[[#This Row],[14_vzsk]])</f>
        <v/>
      </c>
    </row>
    <row r="16" spans="1:19" x14ac:dyDescent="0.25">
      <c r="A16" s="469">
        <v>305</v>
      </c>
      <c r="B16" s="468" t="s">
        <v>1552</v>
      </c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1069.5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21950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21950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382183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1" t="str">
        <f ca="1">IF(Tabulka[[#This Row],[15_vzpl]]=0,"",Tabulka[[#This Row],[14_vzsk]]/Tabulka[[#This Row],[15_vzpl]])</f>
        <v/>
      </c>
      <c r="S16" s="470" t="str">
        <f ca="1">IF(Tabulka[[#This Row],[15_vzpl]]-Tabulka[[#This Row],[14_vzsk]]=0,"",Tabulka[[#This Row],[15_vzpl]]-Tabulka[[#This Row],[14_vzsk]])</f>
        <v/>
      </c>
    </row>
    <row r="17" spans="1:19" x14ac:dyDescent="0.25">
      <c r="A17" s="469">
        <v>408</v>
      </c>
      <c r="B17" s="468" t="s">
        <v>1553</v>
      </c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12.285714285714286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12012.93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1185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71.050000000000011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78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193616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193616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3813949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1" t="str">
        <f ca="1">IF(Tabulka[[#This Row],[15_vzpl]]=0,"",Tabulka[[#This Row],[14_vzsk]]/Tabulka[[#This Row],[15_vzpl]])</f>
        <v/>
      </c>
      <c r="S17" s="470" t="str">
        <f ca="1">IF(Tabulka[[#This Row],[15_vzpl]]-Tabulka[[#This Row],[14_vzsk]]=0,"",Tabulka[[#This Row],[15_vzpl]]-Tabulka[[#This Row],[14_vzsk]])</f>
        <v/>
      </c>
    </row>
    <row r="18" spans="1:19" x14ac:dyDescent="0.25">
      <c r="A18" s="469">
        <v>409</v>
      </c>
      <c r="B18" s="468" t="s">
        <v>1554</v>
      </c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1090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79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12006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12006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319698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25">
      <c r="A19" s="469">
        <v>419</v>
      </c>
      <c r="B19" s="468" t="s">
        <v>1555</v>
      </c>
      <c r="C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806.5</v>
      </c>
      <c r="H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</v>
      </c>
      <c r="I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11187</v>
      </c>
      <c r="N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11187</v>
      </c>
      <c r="O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229048</v>
      </c>
      <c r="P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1" t="str">
        <f ca="1">IF(Tabulka[[#This Row],[15_vzpl]]=0,"",Tabulka[[#This Row],[14_vzsk]]/Tabulka[[#This Row],[15_vzpl]])</f>
        <v/>
      </c>
      <c r="S19" s="470" t="str">
        <f ca="1">IF(Tabulka[[#This Row],[15_vzpl]]-Tabulka[[#This Row],[14_vzsk]]=0,"",Tabulka[[#This Row],[15_vzpl]]-Tabulka[[#This Row],[14_vzsk]])</f>
        <v/>
      </c>
    </row>
    <row r="20" spans="1:19" x14ac:dyDescent="0.25">
      <c r="A20" s="469">
        <v>424</v>
      </c>
      <c r="B20" s="468" t="s">
        <v>1556</v>
      </c>
      <c r="C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401</v>
      </c>
      <c r="K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29600</v>
      </c>
      <c r="P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1" t="str">
        <f ca="1">IF(Tabulka[[#This Row],[15_vzpl]]=0,"",Tabulka[[#This Row],[14_vzsk]]/Tabulka[[#This Row],[15_vzpl]])</f>
        <v/>
      </c>
      <c r="S20" s="470" t="str">
        <f ca="1">IF(Tabulka[[#This Row],[15_vzpl]]-Tabulka[[#This Row],[14_vzsk]]=0,"",Tabulka[[#This Row],[15_vzpl]]-Tabulka[[#This Row],[14_vzsk]])</f>
        <v/>
      </c>
    </row>
    <row r="21" spans="1:19" x14ac:dyDescent="0.25">
      <c r="A21" s="469">
        <v>642</v>
      </c>
      <c r="B21" s="468" t="s">
        <v>1557</v>
      </c>
      <c r="C2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2192</v>
      </c>
      <c r="H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18738</v>
      </c>
      <c r="N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18738</v>
      </c>
      <c r="O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369397</v>
      </c>
      <c r="P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471" t="str">
        <f ca="1">IF(Tabulka[[#This Row],[15_vzpl]]=0,"",Tabulka[[#This Row],[14_vzsk]]/Tabulka[[#This Row],[15_vzpl]])</f>
        <v/>
      </c>
      <c r="S21" s="470" t="str">
        <f ca="1">IF(Tabulka[[#This Row],[15_vzpl]]-Tabulka[[#This Row],[14_vzsk]]=0,"",Tabulka[[#This Row],[15_vzpl]]-Tabulka[[#This Row],[14_vzsk]])</f>
        <v/>
      </c>
    </row>
    <row r="22" spans="1:19" x14ac:dyDescent="0.25">
      <c r="A22" s="469" t="s">
        <v>1537</v>
      </c>
      <c r="B22" s="468"/>
      <c r="C2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3726.5</v>
      </c>
      <c r="H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45369</v>
      </c>
      <c r="N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45369</v>
      </c>
      <c r="O2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764900</v>
      </c>
      <c r="P2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471" t="str">
        <f ca="1">IF(Tabulka[[#This Row],[15_vzpl]]=0,"",Tabulka[[#This Row],[14_vzsk]]/Tabulka[[#This Row],[15_vzpl]])</f>
        <v/>
      </c>
      <c r="S22" s="470" t="str">
        <f ca="1">IF(Tabulka[[#This Row],[15_vzpl]]-Tabulka[[#This Row],[14_vzsk]]=0,"",Tabulka[[#This Row],[15_vzpl]]-Tabulka[[#This Row],[14_vzsk]])</f>
        <v/>
      </c>
    </row>
    <row r="23" spans="1:19" x14ac:dyDescent="0.25">
      <c r="A23" s="469">
        <v>30</v>
      </c>
      <c r="B23" s="468" t="s">
        <v>1558</v>
      </c>
      <c r="C2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3726.5</v>
      </c>
      <c r="H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45369</v>
      </c>
      <c r="N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45369</v>
      </c>
      <c r="O2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764900</v>
      </c>
      <c r="P2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3" s="471" t="str">
        <f ca="1">IF(Tabulka[[#This Row],[15_vzpl]]=0,"",Tabulka[[#This Row],[14_vzsk]]/Tabulka[[#This Row],[15_vzpl]])</f>
        <v/>
      </c>
      <c r="S23" s="470" t="str">
        <f ca="1">IF(Tabulka[[#This Row],[15_vzpl]]-Tabulka[[#This Row],[14_vzsk]]=0,"",Tabulka[[#This Row],[15_vzpl]]-Tabulka[[#This Row],[14_vzsk]])</f>
        <v/>
      </c>
    </row>
    <row r="24" spans="1:19" x14ac:dyDescent="0.25">
      <c r="A24" t="s">
        <v>295</v>
      </c>
    </row>
    <row r="25" spans="1:19" x14ac:dyDescent="0.25">
      <c r="A25" s="222" t="s">
        <v>201</v>
      </c>
    </row>
    <row r="26" spans="1:19" x14ac:dyDescent="0.25">
      <c r="A26" s="223" t="s">
        <v>265</v>
      </c>
    </row>
    <row r="27" spans="1:19" x14ac:dyDescent="0.25">
      <c r="A27" s="461" t="s">
        <v>264</v>
      </c>
    </row>
    <row r="28" spans="1:19" x14ac:dyDescent="0.25">
      <c r="A28" s="374" t="s">
        <v>233</v>
      </c>
    </row>
    <row r="29" spans="1:19" x14ac:dyDescent="0.25">
      <c r="A29" s="376" t="s">
        <v>238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23">
    <cfRule type="cellIs" dxfId="25" priority="3" operator="lessThan">
      <formula>0</formula>
    </cfRule>
  </conditionalFormatting>
  <conditionalFormatting sqref="R6:R23">
    <cfRule type="cellIs" dxfId="24" priority="4" operator="greaterThan">
      <formula>1</formula>
    </cfRule>
  </conditionalFormatting>
  <conditionalFormatting sqref="A8:S23">
    <cfRule type="expression" dxfId="23" priority="2">
      <formula>$B8=""</formula>
    </cfRule>
  </conditionalFormatting>
  <conditionalFormatting sqref="P8:S23">
    <cfRule type="expression" dxfId="22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868D2B20-620A-4205-B8F9-D05E5BA9A08D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118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1545</v>
      </c>
    </row>
    <row r="2" spans="1:19" x14ac:dyDescent="0.25">
      <c r="A2" s="371" t="s">
        <v>328</v>
      </c>
    </row>
    <row r="3" spans="1:19" x14ac:dyDescent="0.25">
      <c r="A3" s="507" t="s">
        <v>210</v>
      </c>
      <c r="B3" s="506">
        <v>2020</v>
      </c>
      <c r="C3" t="s">
        <v>294</v>
      </c>
      <c r="D3" t="s">
        <v>285</v>
      </c>
      <c r="E3" t="s">
        <v>283</v>
      </c>
      <c r="F3" t="s">
        <v>282</v>
      </c>
      <c r="G3" t="s">
        <v>281</v>
      </c>
      <c r="H3" t="s">
        <v>280</v>
      </c>
      <c r="I3" t="s">
        <v>279</v>
      </c>
      <c r="J3" t="s">
        <v>278</v>
      </c>
      <c r="K3" t="s">
        <v>277</v>
      </c>
      <c r="L3" t="s">
        <v>276</v>
      </c>
      <c r="M3" t="s">
        <v>275</v>
      </c>
      <c r="N3" t="s">
        <v>274</v>
      </c>
      <c r="O3" t="s">
        <v>273</v>
      </c>
      <c r="P3" t="s">
        <v>272</v>
      </c>
      <c r="Q3" t="s">
        <v>271</v>
      </c>
      <c r="R3" t="s">
        <v>270</v>
      </c>
      <c r="S3" t="s">
        <v>269</v>
      </c>
    </row>
    <row r="4" spans="1:19" x14ac:dyDescent="0.25">
      <c r="A4" s="505" t="s">
        <v>211</v>
      </c>
      <c r="B4" s="504">
        <v>1</v>
      </c>
      <c r="C4" s="499">
        <v>1</v>
      </c>
      <c r="D4" s="499" t="s">
        <v>266</v>
      </c>
      <c r="E4" s="498">
        <v>13.35</v>
      </c>
      <c r="F4" s="498"/>
      <c r="G4" s="498"/>
      <c r="H4" s="498"/>
      <c r="I4" s="498">
        <v>2039.2</v>
      </c>
      <c r="J4" s="498">
        <v>227.2</v>
      </c>
      <c r="K4" s="498">
        <v>68.8</v>
      </c>
      <c r="L4" s="498">
        <v>12</v>
      </c>
      <c r="M4" s="498"/>
      <c r="N4" s="498"/>
      <c r="O4" s="498">
        <v>28754</v>
      </c>
      <c r="P4" s="498">
        <v>28754</v>
      </c>
      <c r="Q4" s="498">
        <v>990770</v>
      </c>
      <c r="R4" s="498"/>
      <c r="S4" s="498">
        <v>3022.3607038123168</v>
      </c>
    </row>
    <row r="5" spans="1:19" x14ac:dyDescent="0.25">
      <c r="A5" s="503" t="s">
        <v>212</v>
      </c>
      <c r="B5" s="502">
        <v>2</v>
      </c>
      <c r="C5">
        <v>1</v>
      </c>
      <c r="D5">
        <v>99</v>
      </c>
      <c r="E5">
        <v>1</v>
      </c>
      <c r="I5">
        <v>184</v>
      </c>
      <c r="J5">
        <v>20</v>
      </c>
      <c r="Q5">
        <v>50909</v>
      </c>
      <c r="S5">
        <v>3022.3607038123168</v>
      </c>
    </row>
    <row r="6" spans="1:19" x14ac:dyDescent="0.25">
      <c r="A6" s="505" t="s">
        <v>213</v>
      </c>
      <c r="B6" s="504">
        <v>3</v>
      </c>
      <c r="C6">
        <v>1</v>
      </c>
      <c r="D6">
        <v>100</v>
      </c>
      <c r="E6">
        <v>0.9</v>
      </c>
      <c r="I6">
        <v>151.19999999999999</v>
      </c>
      <c r="J6">
        <v>23.2</v>
      </c>
      <c r="K6">
        <v>16.8</v>
      </c>
      <c r="Q6">
        <v>64306</v>
      </c>
    </row>
    <row r="7" spans="1:19" x14ac:dyDescent="0.25">
      <c r="A7" s="503" t="s">
        <v>214</v>
      </c>
      <c r="B7" s="502">
        <v>4</v>
      </c>
      <c r="C7">
        <v>1</v>
      </c>
      <c r="D7">
        <v>101</v>
      </c>
      <c r="E7">
        <v>9.4499999999999993</v>
      </c>
      <c r="I7">
        <v>1360</v>
      </c>
      <c r="J7">
        <v>172</v>
      </c>
      <c r="K7">
        <v>52</v>
      </c>
      <c r="L7">
        <v>12</v>
      </c>
      <c r="O7">
        <v>28004</v>
      </c>
      <c r="P7">
        <v>28004</v>
      </c>
      <c r="Q7">
        <v>763756</v>
      </c>
    </row>
    <row r="8" spans="1:19" x14ac:dyDescent="0.25">
      <c r="A8" s="505" t="s">
        <v>215</v>
      </c>
      <c r="B8" s="504">
        <v>5</v>
      </c>
      <c r="C8">
        <v>1</v>
      </c>
      <c r="D8">
        <v>203</v>
      </c>
      <c r="E8">
        <v>2</v>
      </c>
      <c r="I8">
        <v>344</v>
      </c>
      <c r="J8">
        <v>12</v>
      </c>
      <c r="O8">
        <v>750</v>
      </c>
      <c r="P8">
        <v>750</v>
      </c>
      <c r="Q8">
        <v>111799</v>
      </c>
    </row>
    <row r="9" spans="1:19" x14ac:dyDescent="0.25">
      <c r="A9" s="503" t="s">
        <v>216</v>
      </c>
      <c r="B9" s="502">
        <v>6</v>
      </c>
      <c r="C9">
        <v>1</v>
      </c>
      <c r="D9" t="s">
        <v>1536</v>
      </c>
      <c r="E9">
        <v>21.3</v>
      </c>
      <c r="I9">
        <v>3473.45</v>
      </c>
      <c r="J9">
        <v>283</v>
      </c>
      <c r="Q9">
        <v>975384</v>
      </c>
      <c r="S9">
        <v>2500</v>
      </c>
    </row>
    <row r="10" spans="1:19" x14ac:dyDescent="0.25">
      <c r="A10" s="505" t="s">
        <v>217</v>
      </c>
      <c r="B10" s="504">
        <v>7</v>
      </c>
      <c r="C10">
        <v>1</v>
      </c>
      <c r="D10">
        <v>303</v>
      </c>
      <c r="E10">
        <v>1</v>
      </c>
      <c r="I10">
        <v>125.75</v>
      </c>
      <c r="Q10">
        <v>50219</v>
      </c>
      <c r="S10">
        <v>2500</v>
      </c>
    </row>
    <row r="11" spans="1:19" x14ac:dyDescent="0.25">
      <c r="A11" s="503" t="s">
        <v>218</v>
      </c>
      <c r="B11" s="502">
        <v>8</v>
      </c>
      <c r="C11">
        <v>1</v>
      </c>
      <c r="D11">
        <v>304</v>
      </c>
      <c r="E11">
        <v>3</v>
      </c>
      <c r="I11">
        <v>436.5</v>
      </c>
      <c r="Q11">
        <v>167849</v>
      </c>
    </row>
    <row r="12" spans="1:19" x14ac:dyDescent="0.25">
      <c r="A12" s="505" t="s">
        <v>219</v>
      </c>
      <c r="B12" s="504">
        <v>9</v>
      </c>
      <c r="C12">
        <v>1</v>
      </c>
      <c r="D12">
        <v>305</v>
      </c>
      <c r="E12">
        <v>1</v>
      </c>
      <c r="I12">
        <v>168</v>
      </c>
      <c r="Q12">
        <v>50296</v>
      </c>
    </row>
    <row r="13" spans="1:19" x14ac:dyDescent="0.25">
      <c r="A13" s="503" t="s">
        <v>220</v>
      </c>
      <c r="B13" s="502">
        <v>10</v>
      </c>
      <c r="C13">
        <v>1</v>
      </c>
      <c r="D13">
        <v>408</v>
      </c>
      <c r="E13">
        <v>12.3</v>
      </c>
      <c r="I13">
        <v>2065.1999999999998</v>
      </c>
      <c r="J13">
        <v>247</v>
      </c>
      <c r="Q13">
        <v>567770</v>
      </c>
    </row>
    <row r="14" spans="1:19" x14ac:dyDescent="0.25">
      <c r="A14" s="505" t="s">
        <v>221</v>
      </c>
      <c r="B14" s="504">
        <v>11</v>
      </c>
      <c r="C14">
        <v>1</v>
      </c>
      <c r="D14">
        <v>409</v>
      </c>
      <c r="E14">
        <v>1</v>
      </c>
      <c r="I14">
        <v>158</v>
      </c>
      <c r="J14">
        <v>23</v>
      </c>
      <c r="Q14">
        <v>48706</v>
      </c>
    </row>
    <row r="15" spans="1:19" x14ac:dyDescent="0.25">
      <c r="A15" s="503" t="s">
        <v>222</v>
      </c>
      <c r="B15" s="502">
        <v>12</v>
      </c>
      <c r="C15">
        <v>1</v>
      </c>
      <c r="D15">
        <v>419</v>
      </c>
      <c r="E15">
        <v>1</v>
      </c>
      <c r="I15">
        <v>168</v>
      </c>
      <c r="J15">
        <v>13</v>
      </c>
      <c r="Q15">
        <v>39585</v>
      </c>
    </row>
    <row r="16" spans="1:19" x14ac:dyDescent="0.25">
      <c r="A16" s="501" t="s">
        <v>210</v>
      </c>
      <c r="B16" s="500">
        <v>2020</v>
      </c>
      <c r="C16">
        <v>1</v>
      </c>
      <c r="D16">
        <v>642</v>
      </c>
      <c r="E16">
        <v>2</v>
      </c>
      <c r="I16">
        <v>352</v>
      </c>
      <c r="Q16">
        <v>50959</v>
      </c>
    </row>
    <row r="17" spans="3:19" x14ac:dyDescent="0.25">
      <c r="C17">
        <v>1</v>
      </c>
      <c r="D17" t="s">
        <v>1537</v>
      </c>
      <c r="E17">
        <v>4</v>
      </c>
      <c r="I17">
        <v>677.5</v>
      </c>
      <c r="O17">
        <v>750</v>
      </c>
      <c r="P17">
        <v>750</v>
      </c>
      <c r="Q17">
        <v>121272</v>
      </c>
    </row>
    <row r="18" spans="3:19" x14ac:dyDescent="0.25">
      <c r="C18">
        <v>1</v>
      </c>
      <c r="D18">
        <v>30</v>
      </c>
      <c r="E18">
        <v>4</v>
      </c>
      <c r="I18">
        <v>677.5</v>
      </c>
      <c r="O18">
        <v>750</v>
      </c>
      <c r="P18">
        <v>750</v>
      </c>
      <c r="Q18">
        <v>121272</v>
      </c>
    </row>
    <row r="19" spans="3:19" x14ac:dyDescent="0.25">
      <c r="C19" t="s">
        <v>1538</v>
      </c>
      <c r="E19">
        <v>38.650000000000006</v>
      </c>
      <c r="I19">
        <v>6190.15</v>
      </c>
      <c r="J19">
        <v>510.2</v>
      </c>
      <c r="K19">
        <v>68.8</v>
      </c>
      <c r="L19">
        <v>12</v>
      </c>
      <c r="O19">
        <v>29504</v>
      </c>
      <c r="P19">
        <v>29504</v>
      </c>
      <c r="Q19">
        <v>2087426</v>
      </c>
      <c r="S19">
        <v>5522.3607038123173</v>
      </c>
    </row>
    <row r="20" spans="3:19" x14ac:dyDescent="0.25">
      <c r="C20">
        <v>2</v>
      </c>
      <c r="D20" t="s">
        <v>266</v>
      </c>
      <c r="E20">
        <v>13.35</v>
      </c>
      <c r="I20">
        <v>1936</v>
      </c>
      <c r="J20">
        <v>214</v>
      </c>
      <c r="K20">
        <v>72</v>
      </c>
      <c r="O20">
        <v>20004</v>
      </c>
      <c r="P20">
        <v>20004</v>
      </c>
      <c r="Q20">
        <v>1054513</v>
      </c>
      <c r="R20">
        <v>10350</v>
      </c>
      <c r="S20">
        <v>3022.3607038123168</v>
      </c>
    </row>
    <row r="21" spans="3:19" x14ac:dyDescent="0.25">
      <c r="C21">
        <v>2</v>
      </c>
      <c r="D21">
        <v>99</v>
      </c>
      <c r="E21">
        <v>1</v>
      </c>
      <c r="I21">
        <v>160</v>
      </c>
      <c r="J21">
        <v>20</v>
      </c>
      <c r="Q21">
        <v>51613</v>
      </c>
      <c r="R21">
        <v>10350</v>
      </c>
      <c r="S21">
        <v>3022.3607038123168</v>
      </c>
    </row>
    <row r="22" spans="3:19" x14ac:dyDescent="0.25">
      <c r="C22">
        <v>2</v>
      </c>
      <c r="D22">
        <v>100</v>
      </c>
      <c r="E22">
        <v>0.9</v>
      </c>
      <c r="I22">
        <v>144</v>
      </c>
      <c r="J22">
        <v>8</v>
      </c>
      <c r="K22">
        <v>16</v>
      </c>
      <c r="Q22">
        <v>58999</v>
      </c>
    </row>
    <row r="23" spans="3:19" x14ac:dyDescent="0.25">
      <c r="C23">
        <v>2</v>
      </c>
      <c r="D23">
        <v>101</v>
      </c>
      <c r="E23">
        <v>9.4499999999999993</v>
      </c>
      <c r="I23">
        <v>1328</v>
      </c>
      <c r="J23">
        <v>176</v>
      </c>
      <c r="K23">
        <v>56</v>
      </c>
      <c r="O23">
        <v>20004</v>
      </c>
      <c r="P23">
        <v>20004</v>
      </c>
      <c r="Q23">
        <v>833215</v>
      </c>
    </row>
    <row r="24" spans="3:19" x14ac:dyDescent="0.25">
      <c r="C24">
        <v>2</v>
      </c>
      <c r="D24">
        <v>203</v>
      </c>
      <c r="E24">
        <v>2</v>
      </c>
      <c r="I24">
        <v>304</v>
      </c>
      <c r="J24">
        <v>10</v>
      </c>
      <c r="Q24">
        <v>110686</v>
      </c>
    </row>
    <row r="25" spans="3:19" x14ac:dyDescent="0.25">
      <c r="C25">
        <v>2</v>
      </c>
      <c r="D25" t="s">
        <v>1536</v>
      </c>
      <c r="E25">
        <v>21.3</v>
      </c>
      <c r="I25">
        <v>3074.5</v>
      </c>
      <c r="J25">
        <v>253.5</v>
      </c>
      <c r="K25">
        <v>7.95</v>
      </c>
      <c r="O25">
        <v>750</v>
      </c>
      <c r="P25">
        <v>750</v>
      </c>
      <c r="Q25">
        <v>953926</v>
      </c>
      <c r="S25">
        <v>2500</v>
      </c>
    </row>
    <row r="26" spans="3:19" x14ac:dyDescent="0.25">
      <c r="C26">
        <v>2</v>
      </c>
      <c r="D26">
        <v>303</v>
      </c>
      <c r="E26">
        <v>1</v>
      </c>
      <c r="I26">
        <v>150</v>
      </c>
      <c r="Q26">
        <v>50450</v>
      </c>
      <c r="S26">
        <v>2500</v>
      </c>
    </row>
    <row r="27" spans="3:19" x14ac:dyDescent="0.25">
      <c r="C27">
        <v>2</v>
      </c>
      <c r="D27">
        <v>304</v>
      </c>
      <c r="E27">
        <v>3</v>
      </c>
      <c r="I27">
        <v>450</v>
      </c>
      <c r="Q27">
        <v>167256</v>
      </c>
    </row>
    <row r="28" spans="3:19" x14ac:dyDescent="0.25">
      <c r="C28">
        <v>2</v>
      </c>
      <c r="D28">
        <v>305</v>
      </c>
      <c r="E28">
        <v>1</v>
      </c>
      <c r="I28">
        <v>160</v>
      </c>
      <c r="Q28">
        <v>49550</v>
      </c>
    </row>
    <row r="29" spans="3:19" x14ac:dyDescent="0.25">
      <c r="C29">
        <v>2</v>
      </c>
      <c r="D29">
        <v>408</v>
      </c>
      <c r="E29">
        <v>12.3</v>
      </c>
      <c r="I29">
        <v>1690.5</v>
      </c>
      <c r="J29">
        <v>228.5</v>
      </c>
      <c r="K29">
        <v>7.95</v>
      </c>
      <c r="O29">
        <v>750</v>
      </c>
      <c r="P29">
        <v>750</v>
      </c>
      <c r="Q29">
        <v>552432</v>
      </c>
    </row>
    <row r="30" spans="3:19" x14ac:dyDescent="0.25">
      <c r="C30">
        <v>2</v>
      </c>
      <c r="D30">
        <v>409</v>
      </c>
      <c r="E30">
        <v>1</v>
      </c>
      <c r="I30">
        <v>160</v>
      </c>
      <c r="J30">
        <v>13</v>
      </c>
      <c r="Q30">
        <v>44270</v>
      </c>
    </row>
    <row r="31" spans="3:19" x14ac:dyDescent="0.25">
      <c r="C31">
        <v>2</v>
      </c>
      <c r="D31">
        <v>419</v>
      </c>
      <c r="E31">
        <v>1</v>
      </c>
      <c r="I31">
        <v>144</v>
      </c>
      <c r="J31">
        <v>12</v>
      </c>
      <c r="Q31">
        <v>39228</v>
      </c>
    </row>
    <row r="32" spans="3:19" x14ac:dyDescent="0.25">
      <c r="C32">
        <v>2</v>
      </c>
      <c r="D32">
        <v>642</v>
      </c>
      <c r="E32">
        <v>2</v>
      </c>
      <c r="I32">
        <v>320</v>
      </c>
      <c r="Q32">
        <v>50740</v>
      </c>
    </row>
    <row r="33" spans="3:19" x14ac:dyDescent="0.25">
      <c r="C33">
        <v>2</v>
      </c>
      <c r="D33" t="s">
        <v>1537</v>
      </c>
      <c r="E33">
        <v>4</v>
      </c>
      <c r="I33">
        <v>496</v>
      </c>
      <c r="Q33">
        <v>112955</v>
      </c>
    </row>
    <row r="34" spans="3:19" x14ac:dyDescent="0.25">
      <c r="C34">
        <v>2</v>
      </c>
      <c r="D34">
        <v>30</v>
      </c>
      <c r="E34">
        <v>4</v>
      </c>
      <c r="I34">
        <v>496</v>
      </c>
      <c r="Q34">
        <v>112955</v>
      </c>
    </row>
    <row r="35" spans="3:19" x14ac:dyDescent="0.25">
      <c r="C35" t="s">
        <v>1539</v>
      </c>
      <c r="E35">
        <v>38.650000000000006</v>
      </c>
      <c r="I35">
        <v>5506.5</v>
      </c>
      <c r="J35">
        <v>467.5</v>
      </c>
      <c r="K35">
        <v>79.95</v>
      </c>
      <c r="O35">
        <v>20754</v>
      </c>
      <c r="P35">
        <v>20754</v>
      </c>
      <c r="Q35">
        <v>2121394</v>
      </c>
      <c r="R35">
        <v>10350</v>
      </c>
      <c r="S35">
        <v>5522.3607038123173</v>
      </c>
    </row>
    <row r="36" spans="3:19" x14ac:dyDescent="0.25">
      <c r="C36">
        <v>3</v>
      </c>
      <c r="D36" t="s">
        <v>266</v>
      </c>
      <c r="E36">
        <v>13.15</v>
      </c>
      <c r="I36">
        <v>1781.6</v>
      </c>
      <c r="J36">
        <v>54.4</v>
      </c>
      <c r="K36">
        <v>13.6</v>
      </c>
      <c r="L36">
        <v>12</v>
      </c>
      <c r="Q36">
        <v>836522</v>
      </c>
      <c r="S36">
        <v>3022.3607038123168</v>
      </c>
    </row>
    <row r="37" spans="3:19" x14ac:dyDescent="0.25">
      <c r="C37">
        <v>3</v>
      </c>
      <c r="D37">
        <v>99</v>
      </c>
      <c r="E37">
        <v>1</v>
      </c>
      <c r="I37">
        <v>168</v>
      </c>
      <c r="J37">
        <v>4</v>
      </c>
      <c r="Q37">
        <v>44682</v>
      </c>
      <c r="S37">
        <v>3022.3607038123168</v>
      </c>
    </row>
    <row r="38" spans="3:19" x14ac:dyDescent="0.25">
      <c r="C38">
        <v>3</v>
      </c>
      <c r="D38">
        <v>100</v>
      </c>
      <c r="E38">
        <v>0.9</v>
      </c>
      <c r="I38">
        <v>72</v>
      </c>
      <c r="K38">
        <v>8</v>
      </c>
      <c r="Q38">
        <v>23262</v>
      </c>
    </row>
    <row r="39" spans="3:19" x14ac:dyDescent="0.25">
      <c r="C39">
        <v>3</v>
      </c>
      <c r="D39">
        <v>101</v>
      </c>
      <c r="E39">
        <v>9.25</v>
      </c>
      <c r="I39">
        <v>1205.5999999999999</v>
      </c>
      <c r="J39">
        <v>50.4</v>
      </c>
      <c r="K39">
        <v>5.6</v>
      </c>
      <c r="L39">
        <v>12</v>
      </c>
      <c r="Q39">
        <v>661532</v>
      </c>
    </row>
    <row r="40" spans="3:19" x14ac:dyDescent="0.25">
      <c r="C40">
        <v>3</v>
      </c>
      <c r="D40">
        <v>203</v>
      </c>
      <c r="E40">
        <v>2</v>
      </c>
      <c r="I40">
        <v>336</v>
      </c>
      <c r="Q40">
        <v>107046</v>
      </c>
    </row>
    <row r="41" spans="3:19" x14ac:dyDescent="0.25">
      <c r="C41">
        <v>3</v>
      </c>
      <c r="D41" t="s">
        <v>1536</v>
      </c>
      <c r="E41">
        <v>21.3</v>
      </c>
      <c r="I41">
        <v>2807.55</v>
      </c>
      <c r="L41">
        <v>47</v>
      </c>
      <c r="Q41">
        <v>791537</v>
      </c>
      <c r="S41">
        <v>2500</v>
      </c>
    </row>
    <row r="42" spans="3:19" x14ac:dyDescent="0.25">
      <c r="C42">
        <v>3</v>
      </c>
      <c r="D42">
        <v>303</v>
      </c>
      <c r="E42">
        <v>1</v>
      </c>
      <c r="I42">
        <v>165</v>
      </c>
      <c r="Q42">
        <v>45711</v>
      </c>
      <c r="S42">
        <v>2500</v>
      </c>
    </row>
    <row r="43" spans="3:19" x14ac:dyDescent="0.25">
      <c r="C43">
        <v>3</v>
      </c>
      <c r="D43">
        <v>304</v>
      </c>
      <c r="E43">
        <v>3</v>
      </c>
      <c r="I43">
        <v>495</v>
      </c>
      <c r="Q43">
        <v>165860</v>
      </c>
    </row>
    <row r="44" spans="3:19" x14ac:dyDescent="0.25">
      <c r="C44">
        <v>3</v>
      </c>
      <c r="D44">
        <v>305</v>
      </c>
      <c r="E44">
        <v>1</v>
      </c>
      <c r="I44">
        <v>176</v>
      </c>
      <c r="Q44">
        <v>50498</v>
      </c>
    </row>
    <row r="45" spans="3:19" x14ac:dyDescent="0.25">
      <c r="C45">
        <v>3</v>
      </c>
      <c r="D45">
        <v>408</v>
      </c>
      <c r="E45">
        <v>12.3</v>
      </c>
      <c r="I45">
        <v>1411.5500000000002</v>
      </c>
      <c r="L45">
        <v>24</v>
      </c>
      <c r="Q45">
        <v>415420</v>
      </c>
    </row>
    <row r="46" spans="3:19" x14ac:dyDescent="0.25">
      <c r="C46">
        <v>3</v>
      </c>
      <c r="D46">
        <v>409</v>
      </c>
      <c r="E46">
        <v>1</v>
      </c>
      <c r="I46">
        <v>176</v>
      </c>
      <c r="Q46">
        <v>39713</v>
      </c>
    </row>
    <row r="47" spans="3:19" x14ac:dyDescent="0.25">
      <c r="C47">
        <v>3</v>
      </c>
      <c r="D47">
        <v>419</v>
      </c>
      <c r="E47">
        <v>1</v>
      </c>
      <c r="I47">
        <v>80</v>
      </c>
      <c r="Q47">
        <v>24252</v>
      </c>
    </row>
    <row r="48" spans="3:19" x14ac:dyDescent="0.25">
      <c r="C48">
        <v>3</v>
      </c>
      <c r="D48">
        <v>424</v>
      </c>
      <c r="L48">
        <v>23</v>
      </c>
      <c r="Q48">
        <v>2300</v>
      </c>
    </row>
    <row r="49" spans="3:19" x14ac:dyDescent="0.25">
      <c r="C49">
        <v>3</v>
      </c>
      <c r="D49">
        <v>642</v>
      </c>
      <c r="E49">
        <v>2</v>
      </c>
      <c r="I49">
        <v>304</v>
      </c>
      <c r="Q49">
        <v>47783</v>
      </c>
    </row>
    <row r="50" spans="3:19" x14ac:dyDescent="0.25">
      <c r="C50">
        <v>3</v>
      </c>
      <c r="D50" t="s">
        <v>1537</v>
      </c>
      <c r="E50">
        <v>4</v>
      </c>
      <c r="I50">
        <v>496</v>
      </c>
      <c r="Q50">
        <v>97703</v>
      </c>
    </row>
    <row r="51" spans="3:19" x14ac:dyDescent="0.25">
      <c r="C51">
        <v>3</v>
      </c>
      <c r="D51">
        <v>30</v>
      </c>
      <c r="E51">
        <v>4</v>
      </c>
      <c r="I51">
        <v>496</v>
      </c>
      <c r="Q51">
        <v>97703</v>
      </c>
    </row>
    <row r="52" spans="3:19" x14ac:dyDescent="0.25">
      <c r="C52" t="s">
        <v>1540</v>
      </c>
      <c r="E52">
        <v>38.450000000000003</v>
      </c>
      <c r="I52">
        <v>5085.1499999999996</v>
      </c>
      <c r="J52">
        <v>54.4</v>
      </c>
      <c r="K52">
        <v>13.6</v>
      </c>
      <c r="L52">
        <v>59</v>
      </c>
      <c r="Q52">
        <v>1725762</v>
      </c>
      <c r="S52">
        <v>5522.3607038123173</v>
      </c>
    </row>
    <row r="53" spans="3:19" x14ac:dyDescent="0.25">
      <c r="C53">
        <v>4</v>
      </c>
      <c r="D53" t="s">
        <v>266</v>
      </c>
      <c r="E53">
        <v>13.15</v>
      </c>
      <c r="I53">
        <v>1787.2</v>
      </c>
      <c r="J53">
        <v>12</v>
      </c>
      <c r="Q53">
        <v>702339</v>
      </c>
      <c r="S53">
        <v>3022.3607038123168</v>
      </c>
    </row>
    <row r="54" spans="3:19" x14ac:dyDescent="0.25">
      <c r="C54">
        <v>4</v>
      </c>
      <c r="D54">
        <v>99</v>
      </c>
      <c r="E54">
        <v>1</v>
      </c>
      <c r="I54">
        <v>176</v>
      </c>
      <c r="Q54">
        <v>43160</v>
      </c>
      <c r="S54">
        <v>3022.3607038123168</v>
      </c>
    </row>
    <row r="55" spans="3:19" x14ac:dyDescent="0.25">
      <c r="C55">
        <v>4</v>
      </c>
      <c r="D55">
        <v>100</v>
      </c>
      <c r="E55">
        <v>0.9</v>
      </c>
      <c r="I55">
        <v>7.2</v>
      </c>
      <c r="Q55">
        <v>2094</v>
      </c>
    </row>
    <row r="56" spans="3:19" x14ac:dyDescent="0.25">
      <c r="C56">
        <v>4</v>
      </c>
      <c r="D56">
        <v>101</v>
      </c>
      <c r="E56">
        <v>9.25</v>
      </c>
      <c r="I56">
        <v>1252</v>
      </c>
      <c r="J56">
        <v>12</v>
      </c>
      <c r="Q56">
        <v>550415</v>
      </c>
    </row>
    <row r="57" spans="3:19" x14ac:dyDescent="0.25">
      <c r="C57">
        <v>4</v>
      </c>
      <c r="D57">
        <v>203</v>
      </c>
      <c r="E57">
        <v>2</v>
      </c>
      <c r="I57">
        <v>352</v>
      </c>
      <c r="Q57">
        <v>106670</v>
      </c>
    </row>
    <row r="58" spans="3:19" x14ac:dyDescent="0.25">
      <c r="C58">
        <v>4</v>
      </c>
      <c r="D58" t="s">
        <v>1536</v>
      </c>
      <c r="E58">
        <v>21.3</v>
      </c>
      <c r="I58">
        <v>2888.4300000000003</v>
      </c>
      <c r="J58">
        <v>99</v>
      </c>
      <c r="L58">
        <v>222</v>
      </c>
      <c r="O58">
        <v>20000</v>
      </c>
      <c r="P58">
        <v>20000</v>
      </c>
      <c r="Q58">
        <v>818525</v>
      </c>
      <c r="S58">
        <v>2500</v>
      </c>
    </row>
    <row r="59" spans="3:19" x14ac:dyDescent="0.25">
      <c r="C59">
        <v>4</v>
      </c>
      <c r="D59">
        <v>303</v>
      </c>
      <c r="E59">
        <v>1</v>
      </c>
      <c r="I59">
        <v>129.25</v>
      </c>
      <c r="Q59">
        <v>49315</v>
      </c>
      <c r="S59">
        <v>2500</v>
      </c>
    </row>
    <row r="60" spans="3:19" x14ac:dyDescent="0.25">
      <c r="C60">
        <v>4</v>
      </c>
      <c r="D60">
        <v>304</v>
      </c>
      <c r="E60">
        <v>3</v>
      </c>
      <c r="I60">
        <v>468</v>
      </c>
      <c r="Q60">
        <v>163530</v>
      </c>
    </row>
    <row r="61" spans="3:19" x14ac:dyDescent="0.25">
      <c r="C61">
        <v>4</v>
      </c>
      <c r="D61">
        <v>305</v>
      </c>
      <c r="E61">
        <v>1</v>
      </c>
      <c r="I61">
        <v>176</v>
      </c>
      <c r="J61">
        <v>12</v>
      </c>
      <c r="O61">
        <v>5000</v>
      </c>
      <c r="P61">
        <v>5000</v>
      </c>
      <c r="Q61">
        <v>59480</v>
      </c>
    </row>
    <row r="62" spans="3:19" x14ac:dyDescent="0.25">
      <c r="C62">
        <v>4</v>
      </c>
      <c r="D62">
        <v>408</v>
      </c>
      <c r="E62">
        <v>12.3</v>
      </c>
      <c r="I62">
        <v>1627.18</v>
      </c>
      <c r="J62">
        <v>87</v>
      </c>
      <c r="L62">
        <v>54</v>
      </c>
      <c r="O62">
        <v>15000</v>
      </c>
      <c r="P62">
        <v>15000</v>
      </c>
      <c r="Q62">
        <v>444665</v>
      </c>
    </row>
    <row r="63" spans="3:19" x14ac:dyDescent="0.25">
      <c r="C63">
        <v>4</v>
      </c>
      <c r="D63">
        <v>409</v>
      </c>
      <c r="E63">
        <v>1</v>
      </c>
      <c r="I63">
        <v>176</v>
      </c>
      <c r="Q63">
        <v>39150</v>
      </c>
    </row>
    <row r="64" spans="3:19" x14ac:dyDescent="0.25">
      <c r="C64">
        <v>4</v>
      </c>
      <c r="D64">
        <v>419</v>
      </c>
      <c r="E64">
        <v>1</v>
      </c>
    </row>
    <row r="65" spans="3:19" x14ac:dyDescent="0.25">
      <c r="C65">
        <v>4</v>
      </c>
      <c r="D65">
        <v>424</v>
      </c>
      <c r="L65">
        <v>168</v>
      </c>
      <c r="Q65">
        <v>14700</v>
      </c>
    </row>
    <row r="66" spans="3:19" x14ac:dyDescent="0.25">
      <c r="C66">
        <v>4</v>
      </c>
      <c r="D66">
        <v>642</v>
      </c>
      <c r="E66">
        <v>2</v>
      </c>
      <c r="I66">
        <v>312</v>
      </c>
      <c r="Q66">
        <v>47685</v>
      </c>
    </row>
    <row r="67" spans="3:19" x14ac:dyDescent="0.25">
      <c r="C67">
        <v>4</v>
      </c>
      <c r="D67" t="s">
        <v>1537</v>
      </c>
      <c r="E67">
        <v>4</v>
      </c>
      <c r="I67">
        <v>392</v>
      </c>
      <c r="O67">
        <v>7500</v>
      </c>
      <c r="P67">
        <v>7500</v>
      </c>
      <c r="Q67">
        <v>70721</v>
      </c>
    </row>
    <row r="68" spans="3:19" x14ac:dyDescent="0.25">
      <c r="C68">
        <v>4</v>
      </c>
      <c r="D68">
        <v>30</v>
      </c>
      <c r="E68">
        <v>4</v>
      </c>
      <c r="I68">
        <v>392</v>
      </c>
      <c r="O68">
        <v>7500</v>
      </c>
      <c r="P68">
        <v>7500</v>
      </c>
      <c r="Q68">
        <v>70721</v>
      </c>
    </row>
    <row r="69" spans="3:19" x14ac:dyDescent="0.25">
      <c r="C69" t="s">
        <v>1541</v>
      </c>
      <c r="E69">
        <v>38.450000000000003</v>
      </c>
      <c r="I69">
        <v>5067.63</v>
      </c>
      <c r="J69">
        <v>111</v>
      </c>
      <c r="L69">
        <v>222</v>
      </c>
      <c r="O69">
        <v>27500</v>
      </c>
      <c r="P69">
        <v>27500</v>
      </c>
      <c r="Q69">
        <v>1591585</v>
      </c>
      <c r="S69">
        <v>5522.3607038123173</v>
      </c>
    </row>
    <row r="70" spans="3:19" x14ac:dyDescent="0.25">
      <c r="C70">
        <v>5</v>
      </c>
      <c r="D70" t="s">
        <v>266</v>
      </c>
      <c r="E70">
        <v>13.15</v>
      </c>
      <c r="I70">
        <v>1807.6</v>
      </c>
      <c r="J70">
        <v>273.39999999999998</v>
      </c>
      <c r="K70">
        <v>21.6</v>
      </c>
      <c r="Q70">
        <v>911372</v>
      </c>
      <c r="S70">
        <v>3022.3607038123168</v>
      </c>
    </row>
    <row r="71" spans="3:19" x14ac:dyDescent="0.25">
      <c r="C71">
        <v>5</v>
      </c>
      <c r="D71">
        <v>99</v>
      </c>
      <c r="E71">
        <v>1</v>
      </c>
      <c r="I71">
        <v>144</v>
      </c>
      <c r="J71">
        <v>36</v>
      </c>
      <c r="Q71">
        <v>56869</v>
      </c>
      <c r="S71">
        <v>3022.3607038123168</v>
      </c>
    </row>
    <row r="72" spans="3:19" x14ac:dyDescent="0.25">
      <c r="C72">
        <v>5</v>
      </c>
      <c r="D72">
        <v>100</v>
      </c>
      <c r="E72">
        <v>0.9</v>
      </c>
      <c r="I72">
        <v>100.8</v>
      </c>
      <c r="J72">
        <v>6.4</v>
      </c>
      <c r="K72">
        <v>5.6</v>
      </c>
      <c r="Q72">
        <v>34900</v>
      </c>
    </row>
    <row r="73" spans="3:19" x14ac:dyDescent="0.25">
      <c r="C73">
        <v>5</v>
      </c>
      <c r="D73">
        <v>101</v>
      </c>
      <c r="E73">
        <v>9.25</v>
      </c>
      <c r="I73">
        <v>1226.8</v>
      </c>
      <c r="J73">
        <v>220</v>
      </c>
      <c r="K73">
        <v>16</v>
      </c>
      <c r="Q73">
        <v>708748</v>
      </c>
    </row>
    <row r="74" spans="3:19" x14ac:dyDescent="0.25">
      <c r="C74">
        <v>5</v>
      </c>
      <c r="D74">
        <v>203</v>
      </c>
      <c r="E74">
        <v>2</v>
      </c>
      <c r="I74">
        <v>336</v>
      </c>
      <c r="J74">
        <v>11</v>
      </c>
      <c r="Q74">
        <v>110855</v>
      </c>
    </row>
    <row r="75" spans="3:19" x14ac:dyDescent="0.25">
      <c r="C75">
        <v>5</v>
      </c>
      <c r="D75" t="s">
        <v>1536</v>
      </c>
      <c r="E75">
        <v>21.3</v>
      </c>
      <c r="I75">
        <v>3081.9</v>
      </c>
      <c r="J75">
        <v>272</v>
      </c>
      <c r="K75">
        <v>14.9</v>
      </c>
      <c r="L75">
        <v>126</v>
      </c>
      <c r="Q75">
        <v>925763</v>
      </c>
      <c r="S75">
        <v>2500</v>
      </c>
    </row>
    <row r="76" spans="3:19" x14ac:dyDescent="0.25">
      <c r="C76">
        <v>5</v>
      </c>
      <c r="D76">
        <v>303</v>
      </c>
      <c r="E76">
        <v>1</v>
      </c>
      <c r="I76">
        <v>157.5</v>
      </c>
      <c r="Q76">
        <v>55053</v>
      </c>
      <c r="S76">
        <v>2500</v>
      </c>
    </row>
    <row r="77" spans="3:19" x14ac:dyDescent="0.25">
      <c r="C77">
        <v>5</v>
      </c>
      <c r="D77">
        <v>304</v>
      </c>
      <c r="E77">
        <v>3</v>
      </c>
      <c r="I77">
        <v>438</v>
      </c>
      <c r="Q77">
        <v>171400</v>
      </c>
    </row>
    <row r="78" spans="3:19" x14ac:dyDescent="0.25">
      <c r="C78">
        <v>5</v>
      </c>
      <c r="D78">
        <v>305</v>
      </c>
      <c r="E78">
        <v>1</v>
      </c>
      <c r="I78">
        <v>165.5</v>
      </c>
      <c r="J78">
        <v>4</v>
      </c>
      <c r="Q78">
        <v>50962</v>
      </c>
    </row>
    <row r="79" spans="3:19" x14ac:dyDescent="0.25">
      <c r="C79">
        <v>5</v>
      </c>
      <c r="D79">
        <v>408</v>
      </c>
      <c r="E79">
        <v>12.3</v>
      </c>
      <c r="I79">
        <v>1720.9</v>
      </c>
      <c r="J79">
        <v>231</v>
      </c>
      <c r="K79">
        <v>14.9</v>
      </c>
      <c r="Q79">
        <v>508706</v>
      </c>
    </row>
    <row r="80" spans="3:19" x14ac:dyDescent="0.25">
      <c r="C80">
        <v>5</v>
      </c>
      <c r="D80">
        <v>409</v>
      </c>
      <c r="E80">
        <v>1</v>
      </c>
      <c r="I80">
        <v>160</v>
      </c>
      <c r="J80">
        <v>24</v>
      </c>
      <c r="Q80">
        <v>48612</v>
      </c>
    </row>
    <row r="81" spans="3:19" x14ac:dyDescent="0.25">
      <c r="C81">
        <v>5</v>
      </c>
      <c r="D81">
        <v>419</v>
      </c>
      <c r="E81">
        <v>1</v>
      </c>
      <c r="I81">
        <v>112</v>
      </c>
      <c r="J81">
        <v>13</v>
      </c>
      <c r="Q81">
        <v>27654</v>
      </c>
    </row>
    <row r="82" spans="3:19" x14ac:dyDescent="0.25">
      <c r="C82">
        <v>5</v>
      </c>
      <c r="D82">
        <v>424</v>
      </c>
      <c r="L82">
        <v>126</v>
      </c>
      <c r="Q82">
        <v>12600</v>
      </c>
    </row>
    <row r="83" spans="3:19" x14ac:dyDescent="0.25">
      <c r="C83">
        <v>5</v>
      </c>
      <c r="D83">
        <v>642</v>
      </c>
      <c r="E83">
        <v>2</v>
      </c>
      <c r="I83">
        <v>328</v>
      </c>
      <c r="Q83">
        <v>50776</v>
      </c>
    </row>
    <row r="84" spans="3:19" x14ac:dyDescent="0.25">
      <c r="C84">
        <v>5</v>
      </c>
      <c r="D84" t="s">
        <v>1537</v>
      </c>
      <c r="E84">
        <v>4</v>
      </c>
      <c r="I84">
        <v>420</v>
      </c>
      <c r="Q84">
        <v>76557</v>
      </c>
    </row>
    <row r="85" spans="3:19" x14ac:dyDescent="0.25">
      <c r="C85">
        <v>5</v>
      </c>
      <c r="D85">
        <v>30</v>
      </c>
      <c r="E85">
        <v>4</v>
      </c>
      <c r="I85">
        <v>420</v>
      </c>
      <c r="Q85">
        <v>76557</v>
      </c>
    </row>
    <row r="86" spans="3:19" x14ac:dyDescent="0.25">
      <c r="C86" t="s">
        <v>1542</v>
      </c>
      <c r="E86">
        <v>38.450000000000003</v>
      </c>
      <c r="I86">
        <v>5309.5</v>
      </c>
      <c r="J86">
        <v>545.4</v>
      </c>
      <c r="K86">
        <v>36.5</v>
      </c>
      <c r="L86">
        <v>126</v>
      </c>
      <c r="Q86">
        <v>1913692</v>
      </c>
      <c r="S86">
        <v>5522.3607038123173</v>
      </c>
    </row>
    <row r="87" spans="3:19" x14ac:dyDescent="0.25">
      <c r="C87">
        <v>6</v>
      </c>
      <c r="D87" t="s">
        <v>266</v>
      </c>
      <c r="E87">
        <v>13.15</v>
      </c>
      <c r="I87">
        <v>1746.3999999999999</v>
      </c>
      <c r="J87">
        <v>272.8</v>
      </c>
      <c r="K87">
        <v>24.799999999999997</v>
      </c>
      <c r="Q87">
        <v>930118</v>
      </c>
      <c r="S87">
        <v>3022.3607038123168</v>
      </c>
    </row>
    <row r="88" spans="3:19" x14ac:dyDescent="0.25">
      <c r="C88">
        <v>6</v>
      </c>
      <c r="D88">
        <v>99</v>
      </c>
      <c r="E88">
        <v>1</v>
      </c>
      <c r="I88">
        <v>160</v>
      </c>
      <c r="J88">
        <v>26</v>
      </c>
      <c r="Q88">
        <v>52561</v>
      </c>
      <c r="S88">
        <v>3022.3607038123168</v>
      </c>
    </row>
    <row r="89" spans="3:19" x14ac:dyDescent="0.25">
      <c r="C89">
        <v>6</v>
      </c>
      <c r="D89">
        <v>100</v>
      </c>
      <c r="E89">
        <v>0.9</v>
      </c>
      <c r="I89">
        <v>100.8</v>
      </c>
      <c r="J89">
        <v>20.8</v>
      </c>
      <c r="K89">
        <v>11.2</v>
      </c>
      <c r="Q89">
        <v>42393</v>
      </c>
    </row>
    <row r="90" spans="3:19" x14ac:dyDescent="0.25">
      <c r="C90">
        <v>6</v>
      </c>
      <c r="D90">
        <v>101</v>
      </c>
      <c r="E90">
        <v>9.25</v>
      </c>
      <c r="I90">
        <v>1181.5999999999999</v>
      </c>
      <c r="J90">
        <v>218</v>
      </c>
      <c r="K90">
        <v>13.6</v>
      </c>
      <c r="Q90">
        <v>724454</v>
      </c>
    </row>
    <row r="91" spans="3:19" x14ac:dyDescent="0.25">
      <c r="C91">
        <v>6</v>
      </c>
      <c r="D91">
        <v>203</v>
      </c>
      <c r="E91">
        <v>2</v>
      </c>
      <c r="I91">
        <v>304</v>
      </c>
      <c r="J91">
        <v>8</v>
      </c>
      <c r="Q91">
        <v>110710</v>
      </c>
    </row>
    <row r="92" spans="3:19" x14ac:dyDescent="0.25">
      <c r="C92">
        <v>6</v>
      </c>
      <c r="D92" t="s">
        <v>1536</v>
      </c>
      <c r="E92">
        <v>21.3</v>
      </c>
      <c r="I92">
        <v>3301.8</v>
      </c>
      <c r="J92">
        <v>297</v>
      </c>
      <c r="L92">
        <v>84</v>
      </c>
      <c r="Q92">
        <v>985899</v>
      </c>
      <c r="S92">
        <v>2500</v>
      </c>
    </row>
    <row r="93" spans="3:19" x14ac:dyDescent="0.25">
      <c r="C93">
        <v>6</v>
      </c>
      <c r="D93">
        <v>303</v>
      </c>
      <c r="E93">
        <v>1</v>
      </c>
      <c r="I93">
        <v>165</v>
      </c>
      <c r="Q93">
        <v>50973</v>
      </c>
      <c r="S93">
        <v>2500</v>
      </c>
    </row>
    <row r="94" spans="3:19" x14ac:dyDescent="0.25">
      <c r="C94">
        <v>6</v>
      </c>
      <c r="D94">
        <v>304</v>
      </c>
      <c r="E94">
        <v>3</v>
      </c>
      <c r="I94">
        <v>474</v>
      </c>
      <c r="Q94">
        <v>158717</v>
      </c>
    </row>
    <row r="95" spans="3:19" x14ac:dyDescent="0.25">
      <c r="C95">
        <v>6</v>
      </c>
      <c r="D95">
        <v>305</v>
      </c>
      <c r="E95">
        <v>1</v>
      </c>
      <c r="I95">
        <v>176</v>
      </c>
      <c r="J95">
        <v>4</v>
      </c>
      <c r="Q95">
        <v>50890</v>
      </c>
    </row>
    <row r="96" spans="3:19" x14ac:dyDescent="0.25">
      <c r="C96">
        <v>6</v>
      </c>
      <c r="D96">
        <v>408</v>
      </c>
      <c r="E96">
        <v>12.3</v>
      </c>
      <c r="I96">
        <v>1806.8000000000002</v>
      </c>
      <c r="J96">
        <v>255</v>
      </c>
      <c r="Q96">
        <v>580885</v>
      </c>
    </row>
    <row r="97" spans="3:19" x14ac:dyDescent="0.25">
      <c r="C97">
        <v>6</v>
      </c>
      <c r="D97">
        <v>409</v>
      </c>
      <c r="E97">
        <v>1</v>
      </c>
      <c r="I97">
        <v>160</v>
      </c>
      <c r="J97">
        <v>15</v>
      </c>
      <c r="Q97">
        <v>44972</v>
      </c>
    </row>
    <row r="98" spans="3:19" x14ac:dyDescent="0.25">
      <c r="C98">
        <v>6</v>
      </c>
      <c r="D98">
        <v>419</v>
      </c>
      <c r="E98">
        <v>1</v>
      </c>
      <c r="I98">
        <v>168</v>
      </c>
      <c r="J98">
        <v>23</v>
      </c>
      <c r="Q98">
        <v>48722</v>
      </c>
    </row>
    <row r="99" spans="3:19" x14ac:dyDescent="0.25">
      <c r="C99">
        <v>6</v>
      </c>
      <c r="D99">
        <v>424</v>
      </c>
      <c r="L99">
        <v>84</v>
      </c>
    </row>
    <row r="100" spans="3:19" x14ac:dyDescent="0.25">
      <c r="C100">
        <v>6</v>
      </c>
      <c r="D100">
        <v>642</v>
      </c>
      <c r="E100">
        <v>2</v>
      </c>
      <c r="I100">
        <v>352</v>
      </c>
      <c r="Q100">
        <v>50740</v>
      </c>
    </row>
    <row r="101" spans="3:19" x14ac:dyDescent="0.25">
      <c r="C101">
        <v>6</v>
      </c>
      <c r="D101" t="s">
        <v>1537</v>
      </c>
      <c r="E101">
        <v>4</v>
      </c>
      <c r="I101">
        <v>649</v>
      </c>
      <c r="Q101">
        <v>126119</v>
      </c>
    </row>
    <row r="102" spans="3:19" x14ac:dyDescent="0.25">
      <c r="C102">
        <v>6</v>
      </c>
      <c r="D102">
        <v>30</v>
      </c>
      <c r="E102">
        <v>4</v>
      </c>
      <c r="I102">
        <v>649</v>
      </c>
      <c r="Q102">
        <v>126119</v>
      </c>
    </row>
    <row r="103" spans="3:19" x14ac:dyDescent="0.25">
      <c r="C103" t="s">
        <v>1543</v>
      </c>
      <c r="E103">
        <v>38.450000000000003</v>
      </c>
      <c r="I103">
        <v>5697.2</v>
      </c>
      <c r="J103">
        <v>569.79999999999995</v>
      </c>
      <c r="K103">
        <v>24.799999999999997</v>
      </c>
      <c r="L103">
        <v>84</v>
      </c>
      <c r="Q103">
        <v>2042136</v>
      </c>
      <c r="S103">
        <v>5522.3607038123173</v>
      </c>
    </row>
    <row r="104" spans="3:19" x14ac:dyDescent="0.25">
      <c r="C104">
        <v>7</v>
      </c>
      <c r="D104" t="s">
        <v>266</v>
      </c>
      <c r="E104">
        <v>13.15</v>
      </c>
      <c r="I104">
        <v>1608.8</v>
      </c>
      <c r="J104">
        <v>161.80000000000001</v>
      </c>
      <c r="K104">
        <v>55.2</v>
      </c>
      <c r="O104">
        <v>556702</v>
      </c>
      <c r="P104">
        <v>556702</v>
      </c>
      <c r="Q104">
        <v>1645190</v>
      </c>
      <c r="R104">
        <v>500</v>
      </c>
      <c r="S104">
        <v>3022.3607038123168</v>
      </c>
    </row>
    <row r="105" spans="3:19" x14ac:dyDescent="0.25">
      <c r="C105">
        <v>7</v>
      </c>
      <c r="D105">
        <v>99</v>
      </c>
      <c r="E105">
        <v>1</v>
      </c>
      <c r="I105">
        <v>184</v>
      </c>
      <c r="J105">
        <v>28</v>
      </c>
      <c r="O105">
        <v>20008</v>
      </c>
      <c r="P105">
        <v>20008</v>
      </c>
      <c r="Q105">
        <v>71566</v>
      </c>
      <c r="R105">
        <v>500</v>
      </c>
      <c r="S105">
        <v>3022.3607038123168</v>
      </c>
    </row>
    <row r="106" spans="3:19" x14ac:dyDescent="0.25">
      <c r="C106">
        <v>7</v>
      </c>
      <c r="D106">
        <v>101</v>
      </c>
      <c r="E106">
        <v>10.15</v>
      </c>
      <c r="I106">
        <v>1136.8</v>
      </c>
      <c r="J106">
        <v>124.8</v>
      </c>
      <c r="K106">
        <v>55.2</v>
      </c>
      <c r="O106">
        <v>506562</v>
      </c>
      <c r="P106">
        <v>506562</v>
      </c>
      <c r="Q106">
        <v>1431787</v>
      </c>
    </row>
    <row r="107" spans="3:19" x14ac:dyDescent="0.25">
      <c r="C107">
        <v>7</v>
      </c>
      <c r="D107">
        <v>203</v>
      </c>
      <c r="E107">
        <v>2</v>
      </c>
      <c r="I107">
        <v>288</v>
      </c>
      <c r="J107">
        <v>9</v>
      </c>
      <c r="O107">
        <v>30132</v>
      </c>
      <c r="P107">
        <v>30132</v>
      </c>
      <c r="Q107">
        <v>141837</v>
      </c>
    </row>
    <row r="108" spans="3:19" x14ac:dyDescent="0.25">
      <c r="C108">
        <v>7</v>
      </c>
      <c r="D108" t="s">
        <v>1536</v>
      </c>
      <c r="E108">
        <v>21.2</v>
      </c>
      <c r="I108">
        <v>2396.5500000000002</v>
      </c>
      <c r="J108">
        <v>145.5</v>
      </c>
      <c r="K108">
        <v>48.2</v>
      </c>
      <c r="O108">
        <v>280545</v>
      </c>
      <c r="P108">
        <v>280545</v>
      </c>
      <c r="Q108">
        <v>1241269</v>
      </c>
      <c r="S108">
        <v>2500</v>
      </c>
    </row>
    <row r="109" spans="3:19" x14ac:dyDescent="0.25">
      <c r="C109">
        <v>7</v>
      </c>
      <c r="D109">
        <v>303</v>
      </c>
      <c r="E109">
        <v>1</v>
      </c>
      <c r="I109">
        <v>46.5</v>
      </c>
      <c r="O109">
        <v>10148</v>
      </c>
      <c r="P109">
        <v>10148</v>
      </c>
      <c r="Q109">
        <v>59260</v>
      </c>
      <c r="S109">
        <v>2500</v>
      </c>
    </row>
    <row r="110" spans="3:19" x14ac:dyDescent="0.25">
      <c r="C110">
        <v>7</v>
      </c>
      <c r="D110">
        <v>304</v>
      </c>
      <c r="E110">
        <v>3</v>
      </c>
      <c r="I110">
        <v>152.75</v>
      </c>
      <c r="O110">
        <v>33650</v>
      </c>
      <c r="P110">
        <v>33650</v>
      </c>
      <c r="Q110">
        <v>192835</v>
      </c>
    </row>
    <row r="111" spans="3:19" x14ac:dyDescent="0.25">
      <c r="C111">
        <v>7</v>
      </c>
      <c r="D111">
        <v>305</v>
      </c>
      <c r="E111">
        <v>1</v>
      </c>
      <c r="I111">
        <v>48</v>
      </c>
      <c r="O111">
        <v>16950</v>
      </c>
      <c r="P111">
        <v>16950</v>
      </c>
      <c r="Q111">
        <v>70507</v>
      </c>
    </row>
    <row r="112" spans="3:19" x14ac:dyDescent="0.25">
      <c r="C112">
        <v>7</v>
      </c>
      <c r="D112">
        <v>408</v>
      </c>
      <c r="E112">
        <v>12.2</v>
      </c>
      <c r="I112">
        <v>1690.8</v>
      </c>
      <c r="J112">
        <v>136.5</v>
      </c>
      <c r="K112">
        <v>48.2</v>
      </c>
      <c r="O112">
        <v>177866</v>
      </c>
      <c r="P112">
        <v>177866</v>
      </c>
      <c r="Q112">
        <v>744071</v>
      </c>
    </row>
    <row r="113" spans="3:19" x14ac:dyDescent="0.25">
      <c r="C113">
        <v>7</v>
      </c>
      <c r="D113">
        <v>409</v>
      </c>
      <c r="E113">
        <v>1</v>
      </c>
      <c r="I113">
        <v>100</v>
      </c>
      <c r="J113">
        <v>4</v>
      </c>
      <c r="O113">
        <v>12006</v>
      </c>
      <c r="P113">
        <v>12006</v>
      </c>
      <c r="Q113">
        <v>54275</v>
      </c>
    </row>
    <row r="114" spans="3:19" x14ac:dyDescent="0.25">
      <c r="C114">
        <v>7</v>
      </c>
      <c r="D114">
        <v>419</v>
      </c>
      <c r="E114">
        <v>1</v>
      </c>
      <c r="I114">
        <v>134.5</v>
      </c>
      <c r="J114">
        <v>5</v>
      </c>
      <c r="O114">
        <v>11187</v>
      </c>
      <c r="P114">
        <v>11187</v>
      </c>
      <c r="Q114">
        <v>49607</v>
      </c>
    </row>
    <row r="115" spans="3:19" x14ac:dyDescent="0.25">
      <c r="C115">
        <v>7</v>
      </c>
      <c r="D115">
        <v>642</v>
      </c>
      <c r="E115">
        <v>2</v>
      </c>
      <c r="I115">
        <v>224</v>
      </c>
      <c r="O115">
        <v>18738</v>
      </c>
      <c r="P115">
        <v>18738</v>
      </c>
      <c r="Q115">
        <v>70714</v>
      </c>
    </row>
    <row r="116" spans="3:19" x14ac:dyDescent="0.25">
      <c r="C116">
        <v>7</v>
      </c>
      <c r="D116" t="s">
        <v>1537</v>
      </c>
      <c r="E116">
        <v>4</v>
      </c>
      <c r="I116">
        <v>596</v>
      </c>
      <c r="O116">
        <v>37119</v>
      </c>
      <c r="P116">
        <v>37119</v>
      </c>
      <c r="Q116">
        <v>159573</v>
      </c>
    </row>
    <row r="117" spans="3:19" x14ac:dyDescent="0.25">
      <c r="C117">
        <v>7</v>
      </c>
      <c r="D117">
        <v>30</v>
      </c>
      <c r="E117">
        <v>4</v>
      </c>
      <c r="I117">
        <v>596</v>
      </c>
      <c r="O117">
        <v>37119</v>
      </c>
      <c r="P117">
        <v>37119</v>
      </c>
      <c r="Q117">
        <v>159573</v>
      </c>
    </row>
    <row r="118" spans="3:19" x14ac:dyDescent="0.25">
      <c r="C118" t="s">
        <v>1544</v>
      </c>
      <c r="E118">
        <v>38.349999999999994</v>
      </c>
      <c r="I118">
        <v>4601.3500000000004</v>
      </c>
      <c r="J118">
        <v>307.3</v>
      </c>
      <c r="K118">
        <v>103.4</v>
      </c>
      <c r="O118">
        <v>874366</v>
      </c>
      <c r="P118">
        <v>874366</v>
      </c>
      <c r="Q118">
        <v>3046032</v>
      </c>
      <c r="R118">
        <v>500</v>
      </c>
      <c r="S118">
        <v>5522.3607038123173</v>
      </c>
    </row>
  </sheetData>
  <hyperlinks>
    <hyperlink ref="A2" location="Obsah!A1" display="Zpět na Obsah  KL 01  1.-4.měsíc" xr:uid="{04CB2522-CD30-4042-B8A5-4F5568294563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17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247" customWidth="1" collapsed="1"/>
    <col min="2" max="2" width="7.7109375" style="215" hidden="1" customWidth="1" outlineLevel="1"/>
    <col min="3" max="4" width="5.42578125" style="247" hidden="1" customWidth="1"/>
    <col min="5" max="5" width="7.7109375" style="215" customWidth="1"/>
    <col min="6" max="6" width="7.7109375" style="215" hidden="1" customWidth="1"/>
    <col min="7" max="7" width="5.42578125" style="247" hidden="1" customWidth="1"/>
    <col min="8" max="8" width="7.7109375" style="215" customWidth="1" collapsed="1"/>
    <col min="9" max="9" width="7.7109375" style="332" hidden="1" customWidth="1" outlineLevel="1"/>
    <col min="10" max="10" width="7.7109375" style="332" customWidth="1" collapsed="1"/>
    <col min="11" max="12" width="7.7109375" style="215" hidden="1" customWidth="1"/>
    <col min="13" max="13" width="5.42578125" style="247" hidden="1" customWidth="1"/>
    <col min="14" max="14" width="7.7109375" style="215" customWidth="1"/>
    <col min="15" max="15" width="7.7109375" style="215" hidden="1" customWidth="1"/>
    <col min="16" max="16" width="5.42578125" style="247" hidden="1" customWidth="1"/>
    <col min="17" max="17" width="7.7109375" style="215" customWidth="1" collapsed="1"/>
    <col min="18" max="18" width="7.7109375" style="332" hidden="1" customWidth="1" outlineLevel="1"/>
    <col min="19" max="19" width="7.7109375" style="332" customWidth="1" collapsed="1"/>
    <col min="20" max="21" width="7.7109375" style="215" hidden="1" customWidth="1"/>
    <col min="22" max="22" width="5" style="247" hidden="1" customWidth="1"/>
    <col min="23" max="23" width="7.7109375" style="215" customWidth="1"/>
    <col min="24" max="24" width="7.7109375" style="215" hidden="1" customWidth="1"/>
    <col min="25" max="25" width="5" style="247" hidden="1" customWidth="1"/>
    <col min="26" max="26" width="7.7109375" style="215" customWidth="1" collapsed="1"/>
    <col min="27" max="27" width="7.7109375" style="332" hidden="1" customWidth="1" outlineLevel="1"/>
    <col min="28" max="28" width="7.7109375" style="332" customWidth="1" collapsed="1"/>
    <col min="29" max="16384" width="8.85546875" style="247"/>
  </cols>
  <sheetData>
    <row r="1" spans="1:28" ht="18.600000000000001" customHeight="1" thickBot="1" x14ac:dyDescent="0.35">
      <c r="A1" s="626" t="s">
        <v>1561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  <c r="T1" s="516"/>
      <c r="U1" s="516"/>
      <c r="V1" s="516"/>
      <c r="W1" s="516"/>
      <c r="X1" s="516"/>
      <c r="Y1" s="516"/>
      <c r="Z1" s="516"/>
      <c r="AA1" s="516"/>
      <c r="AB1" s="516"/>
    </row>
    <row r="2" spans="1:28" ht="14.45" customHeight="1" thickBot="1" x14ac:dyDescent="0.25">
      <c r="A2" s="371" t="s">
        <v>328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5" customHeight="1" thickBot="1" x14ac:dyDescent="0.25">
      <c r="A3" s="342" t="s">
        <v>158</v>
      </c>
      <c r="B3" s="343">
        <f>SUBTOTAL(9,B6:B1048576)/4</f>
        <v>43476427.349999994</v>
      </c>
      <c r="C3" s="344">
        <f t="shared" ref="C3:Z3" si="0">SUBTOTAL(9,C6:C1048576)</f>
        <v>7</v>
      </c>
      <c r="D3" s="344"/>
      <c r="E3" s="344">
        <f>SUBTOTAL(9,E6:E1048576)/4</f>
        <v>44051833.299999997</v>
      </c>
      <c r="F3" s="344"/>
      <c r="G3" s="344">
        <f t="shared" si="0"/>
        <v>7</v>
      </c>
      <c r="H3" s="344">
        <f>SUBTOTAL(9,H6:H1048576)/4</f>
        <v>41034802.340000004</v>
      </c>
      <c r="I3" s="347">
        <f>IF(B3&lt;&gt;0,H3/B3,"")</f>
        <v>0.94384025646026337</v>
      </c>
      <c r="J3" s="345">
        <f>IF(E3&lt;&gt;0,H3/E3,"")</f>
        <v>0.93151179567366627</v>
      </c>
      <c r="K3" s="346">
        <f t="shared" si="0"/>
        <v>59096978.500000067</v>
      </c>
      <c r="L3" s="346"/>
      <c r="M3" s="344">
        <f t="shared" si="0"/>
        <v>1.9585932827171908</v>
      </c>
      <c r="N3" s="344">
        <f t="shared" si="0"/>
        <v>60346350.639999941</v>
      </c>
      <c r="O3" s="344"/>
      <c r="P3" s="344">
        <f t="shared" si="0"/>
        <v>2</v>
      </c>
      <c r="Q3" s="344">
        <f t="shared" si="0"/>
        <v>53828162.259999901</v>
      </c>
      <c r="R3" s="347">
        <f>IF(K3&lt;&gt;0,Q3/K3,"")</f>
        <v>0.91084457490495629</v>
      </c>
      <c r="S3" s="347">
        <f>IF(N3&lt;&gt;0,Q3/N3,"")</f>
        <v>0.8919870330041213</v>
      </c>
      <c r="T3" s="343">
        <f t="shared" si="0"/>
        <v>4125363.6</v>
      </c>
      <c r="U3" s="346"/>
      <c r="V3" s="344">
        <f t="shared" si="0"/>
        <v>0</v>
      </c>
      <c r="W3" s="344">
        <f t="shared" si="0"/>
        <v>0</v>
      </c>
      <c r="X3" s="344"/>
      <c r="Y3" s="344">
        <f t="shared" si="0"/>
        <v>0</v>
      </c>
      <c r="Z3" s="344">
        <f t="shared" si="0"/>
        <v>1085622</v>
      </c>
      <c r="AA3" s="347">
        <f>IF(T3&lt;&gt;0,Z3/T3,"")</f>
        <v>0.26315789473684209</v>
      </c>
      <c r="AB3" s="345" t="str">
        <f>IF(W3&lt;&gt;0,Z3/W3,"")</f>
        <v/>
      </c>
    </row>
    <row r="4" spans="1:28" ht="14.45" customHeight="1" x14ac:dyDescent="0.2">
      <c r="A4" s="627" t="s">
        <v>255</v>
      </c>
      <c r="B4" s="628" t="s">
        <v>122</v>
      </c>
      <c r="C4" s="629"/>
      <c r="D4" s="630"/>
      <c r="E4" s="629"/>
      <c r="F4" s="630"/>
      <c r="G4" s="629"/>
      <c r="H4" s="629"/>
      <c r="I4" s="630"/>
      <c r="J4" s="631"/>
      <c r="K4" s="628" t="s">
        <v>123</v>
      </c>
      <c r="L4" s="630"/>
      <c r="M4" s="629"/>
      <c r="N4" s="629"/>
      <c r="O4" s="630"/>
      <c r="P4" s="629"/>
      <c r="Q4" s="629"/>
      <c r="R4" s="630"/>
      <c r="S4" s="631"/>
      <c r="T4" s="628" t="s">
        <v>124</v>
      </c>
      <c r="U4" s="630"/>
      <c r="V4" s="629"/>
      <c r="W4" s="629"/>
      <c r="X4" s="630"/>
      <c r="Y4" s="629"/>
      <c r="Z4" s="629"/>
      <c r="AA4" s="630"/>
      <c r="AB4" s="631"/>
    </row>
    <row r="5" spans="1:28" ht="14.45" customHeight="1" thickBot="1" x14ac:dyDescent="0.25">
      <c r="A5" s="841"/>
      <c r="B5" s="842">
        <v>2018</v>
      </c>
      <c r="C5" s="843"/>
      <c r="D5" s="843"/>
      <c r="E5" s="843">
        <v>2019</v>
      </c>
      <c r="F5" s="843"/>
      <c r="G5" s="843"/>
      <c r="H5" s="843">
        <v>2020</v>
      </c>
      <c r="I5" s="844" t="s">
        <v>324</v>
      </c>
      <c r="J5" s="845" t="s">
        <v>2</v>
      </c>
      <c r="K5" s="842">
        <v>2015</v>
      </c>
      <c r="L5" s="843"/>
      <c r="M5" s="843"/>
      <c r="N5" s="843">
        <v>2019</v>
      </c>
      <c r="O5" s="843"/>
      <c r="P5" s="843"/>
      <c r="Q5" s="843">
        <v>2020</v>
      </c>
      <c r="R5" s="844" t="s">
        <v>324</v>
      </c>
      <c r="S5" s="845" t="s">
        <v>2</v>
      </c>
      <c r="T5" s="842">
        <v>2015</v>
      </c>
      <c r="U5" s="843"/>
      <c r="V5" s="843"/>
      <c r="W5" s="843">
        <v>2019</v>
      </c>
      <c r="X5" s="843"/>
      <c r="Y5" s="843"/>
      <c r="Z5" s="843">
        <v>2020</v>
      </c>
      <c r="AA5" s="844" t="s">
        <v>324</v>
      </c>
      <c r="AB5" s="845" t="s">
        <v>2</v>
      </c>
    </row>
    <row r="6" spans="1:28" ht="14.45" customHeight="1" x14ac:dyDescent="0.25">
      <c r="A6" s="846" t="s">
        <v>1559</v>
      </c>
      <c r="B6" s="847">
        <v>43476427.350000001</v>
      </c>
      <c r="C6" s="848">
        <v>1</v>
      </c>
      <c r="D6" s="848">
        <v>0.98693797949153694</v>
      </c>
      <c r="E6" s="847">
        <v>44051833.299999997</v>
      </c>
      <c r="F6" s="848">
        <v>1.0132348949780943</v>
      </c>
      <c r="G6" s="848">
        <v>1</v>
      </c>
      <c r="H6" s="847">
        <v>41034802.339999996</v>
      </c>
      <c r="I6" s="848">
        <v>0.94384025646026304</v>
      </c>
      <c r="J6" s="848">
        <v>0.93151179567366604</v>
      </c>
      <c r="K6" s="847">
        <v>29548489.250000034</v>
      </c>
      <c r="L6" s="848">
        <v>1</v>
      </c>
      <c r="M6" s="848">
        <v>0.9792966413585954</v>
      </c>
      <c r="N6" s="847">
        <v>30173175.31999997</v>
      </c>
      <c r="O6" s="848">
        <v>1.0211410493685371</v>
      </c>
      <c r="P6" s="848">
        <v>1</v>
      </c>
      <c r="Q6" s="847">
        <v>26914081.129999951</v>
      </c>
      <c r="R6" s="848">
        <v>0.91084457490495629</v>
      </c>
      <c r="S6" s="848">
        <v>0.8919870330041213</v>
      </c>
      <c r="T6" s="847">
        <v>2062681.8</v>
      </c>
      <c r="U6" s="848">
        <v>1</v>
      </c>
      <c r="V6" s="848"/>
      <c r="W6" s="847"/>
      <c r="X6" s="848"/>
      <c r="Y6" s="848"/>
      <c r="Z6" s="847">
        <v>542811</v>
      </c>
      <c r="AA6" s="848">
        <v>0.26315789473684209</v>
      </c>
      <c r="AB6" s="849"/>
    </row>
    <row r="7" spans="1:28" ht="14.45" customHeight="1" thickBot="1" x14ac:dyDescent="0.3">
      <c r="A7" s="853" t="s">
        <v>1560</v>
      </c>
      <c r="B7" s="850">
        <v>43476427.350000001</v>
      </c>
      <c r="C7" s="851">
        <v>1</v>
      </c>
      <c r="D7" s="851">
        <v>0.98693797949153694</v>
      </c>
      <c r="E7" s="850">
        <v>44051833.299999997</v>
      </c>
      <c r="F7" s="851">
        <v>1.0132348949780943</v>
      </c>
      <c r="G7" s="851">
        <v>1</v>
      </c>
      <c r="H7" s="850">
        <v>41034802.339999996</v>
      </c>
      <c r="I7" s="851">
        <v>0.94384025646026304</v>
      </c>
      <c r="J7" s="851">
        <v>0.93151179567366604</v>
      </c>
      <c r="K7" s="850">
        <v>29548489.250000034</v>
      </c>
      <c r="L7" s="851">
        <v>1</v>
      </c>
      <c r="M7" s="851">
        <v>0.9792966413585954</v>
      </c>
      <c r="N7" s="850">
        <v>30173175.31999997</v>
      </c>
      <c r="O7" s="851">
        <v>1.0211410493685371</v>
      </c>
      <c r="P7" s="851">
        <v>1</v>
      </c>
      <c r="Q7" s="850">
        <v>26914081.129999951</v>
      </c>
      <c r="R7" s="851">
        <v>0.91084457490495629</v>
      </c>
      <c r="S7" s="851">
        <v>0.8919870330041213</v>
      </c>
      <c r="T7" s="850">
        <v>2062681.8</v>
      </c>
      <c r="U7" s="851">
        <v>1</v>
      </c>
      <c r="V7" s="851"/>
      <c r="W7" s="850"/>
      <c r="X7" s="851"/>
      <c r="Y7" s="851"/>
      <c r="Z7" s="850">
        <v>542811</v>
      </c>
      <c r="AA7" s="851">
        <v>0.26315789473684209</v>
      </c>
      <c r="AB7" s="852"/>
    </row>
    <row r="8" spans="1:28" ht="14.45" customHeight="1" thickBot="1" x14ac:dyDescent="0.25"/>
    <row r="9" spans="1:28" ht="14.45" customHeight="1" x14ac:dyDescent="0.25">
      <c r="A9" s="846" t="s">
        <v>557</v>
      </c>
      <c r="B9" s="847">
        <v>10358293.35</v>
      </c>
      <c r="C9" s="848">
        <v>1</v>
      </c>
      <c r="D9" s="848">
        <v>0.9803671886963059</v>
      </c>
      <c r="E9" s="847">
        <v>10565728.300000001</v>
      </c>
      <c r="F9" s="848">
        <v>1.0200259775419471</v>
      </c>
      <c r="G9" s="848">
        <v>1</v>
      </c>
      <c r="H9" s="847">
        <v>8957913.3399999999</v>
      </c>
      <c r="I9" s="848">
        <v>0.86480591322507783</v>
      </c>
      <c r="J9" s="849">
        <v>0.84782734191641096</v>
      </c>
    </row>
    <row r="10" spans="1:28" ht="14.45" customHeight="1" x14ac:dyDescent="0.25">
      <c r="A10" s="861" t="s">
        <v>1562</v>
      </c>
      <c r="B10" s="854">
        <v>29941.660000000003</v>
      </c>
      <c r="C10" s="855">
        <v>1</v>
      </c>
      <c r="D10" s="855">
        <v>1.80861733615222</v>
      </c>
      <c r="E10" s="854">
        <v>16555</v>
      </c>
      <c r="F10" s="855">
        <v>0.55290855617223622</v>
      </c>
      <c r="G10" s="855">
        <v>1</v>
      </c>
      <c r="H10" s="854">
        <v>40841.67</v>
      </c>
      <c r="I10" s="855">
        <v>1.3640416062436083</v>
      </c>
      <c r="J10" s="856">
        <v>2.4670292962851099</v>
      </c>
    </row>
    <row r="11" spans="1:28" ht="14.45" customHeight="1" x14ac:dyDescent="0.25">
      <c r="A11" s="861" t="s">
        <v>1563</v>
      </c>
      <c r="B11" s="854">
        <v>10328351.689999999</v>
      </c>
      <c r="C11" s="855">
        <v>1</v>
      </c>
      <c r="D11" s="855">
        <v>0.97906740142376836</v>
      </c>
      <c r="E11" s="854">
        <v>10549173.300000001</v>
      </c>
      <c r="F11" s="855">
        <v>1.0213801404742833</v>
      </c>
      <c r="G11" s="855">
        <v>1</v>
      </c>
      <c r="H11" s="854">
        <v>8917071.6699999999</v>
      </c>
      <c r="I11" s="855">
        <v>0.86335864014328512</v>
      </c>
      <c r="J11" s="856">
        <v>0.84528630030184448</v>
      </c>
    </row>
    <row r="12" spans="1:28" ht="14.45" customHeight="1" x14ac:dyDescent="0.25">
      <c r="A12" s="857" t="s">
        <v>563</v>
      </c>
      <c r="B12" s="858">
        <v>33118134</v>
      </c>
      <c r="C12" s="859">
        <v>1</v>
      </c>
      <c r="D12" s="859">
        <v>0.98901123316671202</v>
      </c>
      <c r="E12" s="858">
        <v>33486105</v>
      </c>
      <c r="F12" s="859">
        <v>1.0111108614996243</v>
      </c>
      <c r="G12" s="859">
        <v>1</v>
      </c>
      <c r="H12" s="858">
        <v>32076889</v>
      </c>
      <c r="I12" s="859">
        <v>0.96855967187040193</v>
      </c>
      <c r="J12" s="860">
        <v>0.95791639547209206</v>
      </c>
    </row>
    <row r="13" spans="1:28" ht="14.45" customHeight="1" thickBot="1" x14ac:dyDescent="0.3">
      <c r="A13" s="853" t="s">
        <v>1563</v>
      </c>
      <c r="B13" s="850">
        <v>33118134</v>
      </c>
      <c r="C13" s="851">
        <v>1</v>
      </c>
      <c r="D13" s="851">
        <v>0.98901123316671202</v>
      </c>
      <c r="E13" s="850">
        <v>33486105</v>
      </c>
      <c r="F13" s="851">
        <v>1.0111108614996243</v>
      </c>
      <c r="G13" s="851">
        <v>1</v>
      </c>
      <c r="H13" s="850">
        <v>32076889</v>
      </c>
      <c r="I13" s="851">
        <v>0.96855967187040193</v>
      </c>
      <c r="J13" s="852">
        <v>0.95791639547209206</v>
      </c>
    </row>
    <row r="14" spans="1:28" ht="14.45" customHeight="1" x14ac:dyDescent="0.2">
      <c r="A14" s="786" t="s">
        <v>295</v>
      </c>
    </row>
    <row r="15" spans="1:28" ht="14.45" customHeight="1" x14ac:dyDescent="0.2">
      <c r="A15" s="787" t="s">
        <v>837</v>
      </c>
    </row>
    <row r="16" spans="1:28" ht="14.45" customHeight="1" x14ac:dyDescent="0.2">
      <c r="A16" s="786" t="s">
        <v>1564</v>
      </c>
    </row>
    <row r="17" spans="1:1" ht="14.45" customHeight="1" x14ac:dyDescent="0.2">
      <c r="A17" s="786" t="s">
        <v>1565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 xr:uid="{7CA7AD90-2B08-4309-A606-7B6E10BBCCDB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23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247" bestFit="1" customWidth="1"/>
    <col min="2" max="2" width="7.7109375" style="329" hidden="1" customWidth="1" outlineLevel="1"/>
    <col min="3" max="3" width="7.7109375" style="329" customWidth="1" collapsed="1"/>
    <col min="4" max="4" width="7.7109375" style="329" customWidth="1"/>
    <col min="5" max="5" width="7.7109375" style="215" hidden="1" customWidth="1" outlineLevel="1"/>
    <col min="6" max="6" width="7.7109375" style="215" customWidth="1" collapsed="1"/>
    <col min="7" max="7" width="7.7109375" style="215" customWidth="1"/>
    <col min="8" max="16384" width="8.85546875" style="247"/>
  </cols>
  <sheetData>
    <row r="1" spans="1:7" ht="18.600000000000001" customHeight="1" thickBot="1" x14ac:dyDescent="0.35">
      <c r="A1" s="626" t="s">
        <v>1568</v>
      </c>
      <c r="B1" s="516"/>
      <c r="C1" s="516"/>
      <c r="D1" s="516"/>
      <c r="E1" s="516"/>
      <c r="F1" s="516"/>
      <c r="G1" s="516"/>
    </row>
    <row r="2" spans="1:7" ht="14.45" customHeight="1" thickBot="1" x14ac:dyDescent="0.25">
      <c r="A2" s="371" t="s">
        <v>328</v>
      </c>
      <c r="B2" s="220"/>
      <c r="C2" s="220"/>
      <c r="D2" s="220"/>
      <c r="E2" s="220"/>
      <c r="F2" s="220"/>
      <c r="G2" s="220"/>
    </row>
    <row r="3" spans="1:7" ht="14.45" customHeight="1" thickBot="1" x14ac:dyDescent="0.25">
      <c r="A3" s="439" t="s">
        <v>158</v>
      </c>
      <c r="B3" s="403">
        <f t="shared" ref="B3:G3" si="0">SUBTOTAL(9,B6:B1048576)</f>
        <v>13302</v>
      </c>
      <c r="C3" s="404">
        <f t="shared" si="0"/>
        <v>13366</v>
      </c>
      <c r="D3" s="438">
        <f t="shared" si="0"/>
        <v>12367</v>
      </c>
      <c r="E3" s="346">
        <f t="shared" si="0"/>
        <v>43476427.349999994</v>
      </c>
      <c r="F3" s="344">
        <f t="shared" si="0"/>
        <v>44051833.299999997</v>
      </c>
      <c r="G3" s="405">
        <f t="shared" si="0"/>
        <v>41034802.339999996</v>
      </c>
    </row>
    <row r="4" spans="1:7" ht="14.45" customHeight="1" x14ac:dyDescent="0.2">
      <c r="A4" s="627" t="s">
        <v>166</v>
      </c>
      <c r="B4" s="632" t="s">
        <v>253</v>
      </c>
      <c r="C4" s="630"/>
      <c r="D4" s="633"/>
      <c r="E4" s="632" t="s">
        <v>122</v>
      </c>
      <c r="F4" s="630"/>
      <c r="G4" s="633"/>
    </row>
    <row r="5" spans="1:7" ht="14.45" customHeight="1" thickBot="1" x14ac:dyDescent="0.25">
      <c r="A5" s="841"/>
      <c r="B5" s="842">
        <v>2018</v>
      </c>
      <c r="C5" s="843">
        <v>2019</v>
      </c>
      <c r="D5" s="862">
        <v>2020</v>
      </c>
      <c r="E5" s="842">
        <v>2018</v>
      </c>
      <c r="F5" s="843">
        <v>2019</v>
      </c>
      <c r="G5" s="862">
        <v>2020</v>
      </c>
    </row>
    <row r="6" spans="1:7" ht="14.45" customHeight="1" x14ac:dyDescent="0.2">
      <c r="A6" s="835" t="s">
        <v>1562</v>
      </c>
      <c r="B6" s="225">
        <v>42</v>
      </c>
      <c r="C6" s="225">
        <v>11</v>
      </c>
      <c r="D6" s="225">
        <v>260</v>
      </c>
      <c r="E6" s="863">
        <v>29941.660000000003</v>
      </c>
      <c r="F6" s="863">
        <v>16555</v>
      </c>
      <c r="G6" s="864">
        <v>40841.67</v>
      </c>
    </row>
    <row r="7" spans="1:7" ht="14.45" customHeight="1" x14ac:dyDescent="0.2">
      <c r="A7" s="836" t="s">
        <v>839</v>
      </c>
      <c r="B7" s="831">
        <v>1935</v>
      </c>
      <c r="C7" s="831">
        <v>1390</v>
      </c>
      <c r="D7" s="831">
        <v>1309</v>
      </c>
      <c r="E7" s="865">
        <v>2963458.34</v>
      </c>
      <c r="F7" s="865">
        <v>2533240.67</v>
      </c>
      <c r="G7" s="866">
        <v>1997642.78</v>
      </c>
    </row>
    <row r="8" spans="1:7" ht="14.45" customHeight="1" x14ac:dyDescent="0.2">
      <c r="A8" s="836" t="s">
        <v>840</v>
      </c>
      <c r="B8" s="831">
        <v>510</v>
      </c>
      <c r="C8" s="831">
        <v>647</v>
      </c>
      <c r="D8" s="831">
        <v>691</v>
      </c>
      <c r="E8" s="865">
        <v>7399590</v>
      </c>
      <c r="F8" s="865">
        <v>9333297</v>
      </c>
      <c r="G8" s="866">
        <v>9976079</v>
      </c>
    </row>
    <row r="9" spans="1:7" ht="14.45" customHeight="1" x14ac:dyDescent="0.2">
      <c r="A9" s="836" t="s">
        <v>841</v>
      </c>
      <c r="B9" s="831">
        <v>527</v>
      </c>
      <c r="C9" s="831">
        <v>901</v>
      </c>
      <c r="D9" s="831">
        <v>1210</v>
      </c>
      <c r="E9" s="865">
        <v>742661.68000000017</v>
      </c>
      <c r="F9" s="865">
        <v>1550948.66</v>
      </c>
      <c r="G9" s="866">
        <v>2453966.8899999997</v>
      </c>
    </row>
    <row r="10" spans="1:7" ht="14.45" customHeight="1" x14ac:dyDescent="0.2">
      <c r="A10" s="836" t="s">
        <v>842</v>
      </c>
      <c r="B10" s="831">
        <v>706</v>
      </c>
      <c r="C10" s="831">
        <v>733</v>
      </c>
      <c r="D10" s="831">
        <v>707</v>
      </c>
      <c r="E10" s="865">
        <v>10049305</v>
      </c>
      <c r="F10" s="865">
        <v>10639495</v>
      </c>
      <c r="G10" s="866">
        <v>10266347</v>
      </c>
    </row>
    <row r="11" spans="1:7" ht="14.45" customHeight="1" x14ac:dyDescent="0.2">
      <c r="A11" s="836" t="s">
        <v>1566</v>
      </c>
      <c r="B11" s="831">
        <v>39</v>
      </c>
      <c r="C11" s="831">
        <v>53</v>
      </c>
      <c r="D11" s="831">
        <v>5</v>
      </c>
      <c r="E11" s="865">
        <v>565851</v>
      </c>
      <c r="F11" s="865">
        <v>769295</v>
      </c>
      <c r="G11" s="866">
        <v>72605</v>
      </c>
    </row>
    <row r="12" spans="1:7" ht="14.45" customHeight="1" x14ac:dyDescent="0.2">
      <c r="A12" s="836" t="s">
        <v>843</v>
      </c>
      <c r="B12" s="831">
        <v>1973</v>
      </c>
      <c r="C12" s="831">
        <v>1662</v>
      </c>
      <c r="D12" s="831">
        <v>449</v>
      </c>
      <c r="E12" s="865">
        <v>2690101.33</v>
      </c>
      <c r="F12" s="865">
        <v>2633217.33</v>
      </c>
      <c r="G12" s="866">
        <v>883237.55999999994</v>
      </c>
    </row>
    <row r="13" spans="1:7" ht="14.45" customHeight="1" x14ac:dyDescent="0.2">
      <c r="A13" s="836" t="s">
        <v>844</v>
      </c>
      <c r="B13" s="831">
        <v>133</v>
      </c>
      <c r="C13" s="831">
        <v>95</v>
      </c>
      <c r="D13" s="831">
        <v>419</v>
      </c>
      <c r="E13" s="865">
        <v>1014928</v>
      </c>
      <c r="F13" s="865">
        <v>854451</v>
      </c>
      <c r="G13" s="866">
        <v>2120155.11</v>
      </c>
    </row>
    <row r="14" spans="1:7" ht="14.45" customHeight="1" x14ac:dyDescent="0.2">
      <c r="A14" s="836" t="s">
        <v>845</v>
      </c>
      <c r="B14" s="831">
        <v>2163</v>
      </c>
      <c r="C14" s="831">
        <v>1917</v>
      </c>
      <c r="D14" s="831">
        <v>2119</v>
      </c>
      <c r="E14" s="865">
        <v>2616986</v>
      </c>
      <c r="F14" s="865">
        <v>2240048</v>
      </c>
      <c r="G14" s="866">
        <v>2522069</v>
      </c>
    </row>
    <row r="15" spans="1:7" ht="14.45" customHeight="1" x14ac:dyDescent="0.2">
      <c r="A15" s="836" t="s">
        <v>846</v>
      </c>
      <c r="B15" s="831">
        <v>272</v>
      </c>
      <c r="C15" s="831">
        <v>173</v>
      </c>
      <c r="D15" s="831">
        <v>359</v>
      </c>
      <c r="E15" s="865">
        <v>1060795.3400000001</v>
      </c>
      <c r="F15" s="865">
        <v>409266.66000000003</v>
      </c>
      <c r="G15" s="866">
        <v>1025571.1099999999</v>
      </c>
    </row>
    <row r="16" spans="1:7" ht="14.45" customHeight="1" x14ac:dyDescent="0.2">
      <c r="A16" s="836" t="s">
        <v>847</v>
      </c>
      <c r="B16" s="831">
        <v>1038</v>
      </c>
      <c r="C16" s="831">
        <v>2327</v>
      </c>
      <c r="D16" s="831">
        <v>2255</v>
      </c>
      <c r="E16" s="865">
        <v>1201735.3399999999</v>
      </c>
      <c r="F16" s="865">
        <v>3970201.99</v>
      </c>
      <c r="G16" s="866">
        <v>3164419.3299999996</v>
      </c>
    </row>
    <row r="17" spans="1:7" ht="14.45" customHeight="1" x14ac:dyDescent="0.2">
      <c r="A17" s="836" t="s">
        <v>1567</v>
      </c>
      <c r="B17" s="831">
        <v>482</v>
      </c>
      <c r="C17" s="831"/>
      <c r="D17" s="831"/>
      <c r="E17" s="865">
        <v>6993338</v>
      </c>
      <c r="F17" s="865"/>
      <c r="G17" s="866"/>
    </row>
    <row r="18" spans="1:7" ht="14.45" customHeight="1" x14ac:dyDescent="0.2">
      <c r="A18" s="836" t="s">
        <v>848</v>
      </c>
      <c r="B18" s="831">
        <v>1058</v>
      </c>
      <c r="C18" s="831">
        <v>817</v>
      </c>
      <c r="D18" s="831">
        <v>446</v>
      </c>
      <c r="E18" s="865">
        <v>2846498</v>
      </c>
      <c r="F18" s="865">
        <v>3318960</v>
      </c>
      <c r="G18" s="866">
        <v>2797046</v>
      </c>
    </row>
    <row r="19" spans="1:7" ht="14.45" customHeight="1" x14ac:dyDescent="0.2">
      <c r="A19" s="836" t="s">
        <v>849</v>
      </c>
      <c r="B19" s="831">
        <v>866</v>
      </c>
      <c r="C19" s="831">
        <v>1278</v>
      </c>
      <c r="D19" s="831">
        <v>615</v>
      </c>
      <c r="E19" s="865">
        <v>1151047.33</v>
      </c>
      <c r="F19" s="865">
        <v>3340607.33</v>
      </c>
      <c r="G19" s="866">
        <v>1289520.1099999999</v>
      </c>
    </row>
    <row r="20" spans="1:7" ht="14.45" customHeight="1" thickBot="1" x14ac:dyDescent="0.25">
      <c r="A20" s="869" t="s">
        <v>850</v>
      </c>
      <c r="B20" s="833">
        <v>1558</v>
      </c>
      <c r="C20" s="833">
        <v>1362</v>
      </c>
      <c r="D20" s="833">
        <v>1523</v>
      </c>
      <c r="E20" s="867">
        <v>2150190.33</v>
      </c>
      <c r="F20" s="867">
        <v>2442249.66</v>
      </c>
      <c r="G20" s="868">
        <v>2425301.7800000003</v>
      </c>
    </row>
    <row r="21" spans="1:7" ht="14.45" customHeight="1" x14ac:dyDescent="0.2">
      <c r="A21" s="786" t="s">
        <v>295</v>
      </c>
    </row>
    <row r="22" spans="1:7" ht="14.45" customHeight="1" x14ac:dyDescent="0.2">
      <c r="A22" s="787" t="s">
        <v>837</v>
      </c>
    </row>
    <row r="23" spans="1:7" ht="14.45" customHeight="1" x14ac:dyDescent="0.2">
      <c r="A23" s="786" t="s">
        <v>1564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9D316B93-9AB5-45FE-A8AC-F9AC9458D6BB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87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.140625" style="247" bestFit="1" customWidth="1"/>
    <col min="5" max="5" width="8" style="247" customWidth="1"/>
    <col min="6" max="6" width="50.85546875" style="247" bestFit="1" customWidth="1" collapsed="1"/>
    <col min="7" max="8" width="11.140625" style="329" hidden="1" customWidth="1" outlineLevel="1"/>
    <col min="9" max="10" width="9.28515625" style="247" hidden="1" customWidth="1"/>
    <col min="11" max="12" width="11.140625" style="329" customWidth="1"/>
    <col min="13" max="14" width="9.28515625" style="247" hidden="1" customWidth="1"/>
    <col min="15" max="16" width="11.140625" style="329" customWidth="1"/>
    <col min="17" max="17" width="11.140625" style="332" customWidth="1"/>
    <col min="18" max="18" width="11.140625" style="329" customWidth="1"/>
    <col min="19" max="16384" width="8.85546875" style="247"/>
  </cols>
  <sheetData>
    <row r="1" spans="1:18" ht="18.600000000000001" customHeight="1" thickBot="1" x14ac:dyDescent="0.35">
      <c r="A1" s="516" t="s">
        <v>1735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</row>
    <row r="2" spans="1:18" ht="14.45" customHeight="1" thickBot="1" x14ac:dyDescent="0.25">
      <c r="A2" s="371" t="s">
        <v>328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5" customHeight="1" thickBot="1" x14ac:dyDescent="0.25">
      <c r="F3" s="112" t="s">
        <v>158</v>
      </c>
      <c r="G3" s="207">
        <f t="shared" ref="G3:P3" si="0">SUBTOTAL(9,G6:G1048576)</f>
        <v>1856232.2400000002</v>
      </c>
      <c r="H3" s="208">
        <f t="shared" si="0"/>
        <v>75087598.400000006</v>
      </c>
      <c r="I3" s="78"/>
      <c r="J3" s="78"/>
      <c r="K3" s="208">
        <f t="shared" si="0"/>
        <v>1873629.64</v>
      </c>
      <c r="L3" s="208">
        <f t="shared" si="0"/>
        <v>74225008.620000005</v>
      </c>
      <c r="M3" s="78"/>
      <c r="N3" s="78"/>
      <c r="O3" s="208">
        <f t="shared" si="0"/>
        <v>1624989.69</v>
      </c>
      <c r="P3" s="208">
        <f t="shared" si="0"/>
        <v>68491694.469999969</v>
      </c>
      <c r="Q3" s="79">
        <f>IF(L3=0,0,P3/L3)</f>
        <v>0.92275764925333825</v>
      </c>
      <c r="R3" s="209">
        <f>IF(O3=0,0,P3/O3)</f>
        <v>42.14900247767109</v>
      </c>
    </row>
    <row r="4" spans="1:18" ht="14.45" customHeight="1" x14ac:dyDescent="0.2">
      <c r="A4" s="634" t="s">
        <v>260</v>
      </c>
      <c r="B4" s="634" t="s">
        <v>118</v>
      </c>
      <c r="C4" s="642" t="s">
        <v>0</v>
      </c>
      <c r="D4" s="636" t="s">
        <v>119</v>
      </c>
      <c r="E4" s="641" t="s">
        <v>89</v>
      </c>
      <c r="F4" s="637" t="s">
        <v>80</v>
      </c>
      <c r="G4" s="638">
        <v>2018</v>
      </c>
      <c r="H4" s="639"/>
      <c r="I4" s="206"/>
      <c r="J4" s="206"/>
      <c r="K4" s="638">
        <v>2019</v>
      </c>
      <c r="L4" s="639"/>
      <c r="M4" s="206"/>
      <c r="N4" s="206"/>
      <c r="O4" s="638">
        <v>2020</v>
      </c>
      <c r="P4" s="639"/>
      <c r="Q4" s="640" t="s">
        <v>2</v>
      </c>
      <c r="R4" s="635" t="s">
        <v>121</v>
      </c>
    </row>
    <row r="5" spans="1:18" ht="14.45" customHeight="1" thickBot="1" x14ac:dyDescent="0.25">
      <c r="A5" s="870"/>
      <c r="B5" s="870"/>
      <c r="C5" s="871"/>
      <c r="D5" s="872"/>
      <c r="E5" s="873"/>
      <c r="F5" s="874"/>
      <c r="G5" s="875" t="s">
        <v>90</v>
      </c>
      <c r="H5" s="876" t="s">
        <v>14</v>
      </c>
      <c r="I5" s="877"/>
      <c r="J5" s="877"/>
      <c r="K5" s="875" t="s">
        <v>90</v>
      </c>
      <c r="L5" s="876" t="s">
        <v>14</v>
      </c>
      <c r="M5" s="877"/>
      <c r="N5" s="877"/>
      <c r="O5" s="875" t="s">
        <v>90</v>
      </c>
      <c r="P5" s="876" t="s">
        <v>14</v>
      </c>
      <c r="Q5" s="878"/>
      <c r="R5" s="879"/>
    </row>
    <row r="6" spans="1:18" ht="14.45" customHeight="1" x14ac:dyDescent="0.2">
      <c r="A6" s="806" t="s">
        <v>1569</v>
      </c>
      <c r="B6" s="807" t="s">
        <v>1570</v>
      </c>
      <c r="C6" s="807" t="s">
        <v>557</v>
      </c>
      <c r="D6" s="807" t="s">
        <v>1571</v>
      </c>
      <c r="E6" s="807" t="s">
        <v>1572</v>
      </c>
      <c r="F6" s="807" t="s">
        <v>1573</v>
      </c>
      <c r="G6" s="225"/>
      <c r="H6" s="225"/>
      <c r="I6" s="807"/>
      <c r="J6" s="807"/>
      <c r="K6" s="225"/>
      <c r="L6" s="225"/>
      <c r="M6" s="807"/>
      <c r="N6" s="807"/>
      <c r="O6" s="225">
        <v>177</v>
      </c>
      <c r="P6" s="225">
        <v>312187.28999999992</v>
      </c>
      <c r="Q6" s="812"/>
      <c r="R6" s="830">
        <v>1763.7699999999995</v>
      </c>
    </row>
    <row r="7" spans="1:18" ht="14.45" customHeight="1" x14ac:dyDescent="0.2">
      <c r="A7" s="821" t="s">
        <v>1569</v>
      </c>
      <c r="B7" s="822" t="s">
        <v>1570</v>
      </c>
      <c r="C7" s="822" t="s">
        <v>557</v>
      </c>
      <c r="D7" s="822" t="s">
        <v>1574</v>
      </c>
      <c r="E7" s="822" t="s">
        <v>1575</v>
      </c>
      <c r="F7" s="822" t="s">
        <v>1576</v>
      </c>
      <c r="G7" s="831">
        <v>2544</v>
      </c>
      <c r="H7" s="831">
        <v>59020.799999999996</v>
      </c>
      <c r="I7" s="822">
        <v>0.71784832321077929</v>
      </c>
      <c r="J7" s="822">
        <v>23.2</v>
      </c>
      <c r="K7" s="831">
        <v>3112</v>
      </c>
      <c r="L7" s="831">
        <v>82219.040000000008</v>
      </c>
      <c r="M7" s="822">
        <v>1</v>
      </c>
      <c r="N7" s="822">
        <v>26.42</v>
      </c>
      <c r="O7" s="831">
        <v>760</v>
      </c>
      <c r="P7" s="831">
        <v>21234.400000000001</v>
      </c>
      <c r="Q7" s="827">
        <v>0.25826621181663029</v>
      </c>
      <c r="R7" s="832">
        <v>27.94</v>
      </c>
    </row>
    <row r="8" spans="1:18" ht="14.45" customHeight="1" x14ac:dyDescent="0.2">
      <c r="A8" s="821" t="s">
        <v>1569</v>
      </c>
      <c r="B8" s="822" t="s">
        <v>1570</v>
      </c>
      <c r="C8" s="822" t="s">
        <v>557</v>
      </c>
      <c r="D8" s="822" t="s">
        <v>1574</v>
      </c>
      <c r="E8" s="822" t="s">
        <v>1577</v>
      </c>
      <c r="F8" s="822" t="s">
        <v>1578</v>
      </c>
      <c r="G8" s="831">
        <v>12174</v>
      </c>
      <c r="H8" s="831">
        <v>31408.920000000009</v>
      </c>
      <c r="I8" s="822">
        <v>0.52884733247035631</v>
      </c>
      <c r="J8" s="822">
        <v>2.580000000000001</v>
      </c>
      <c r="K8" s="831">
        <v>22654</v>
      </c>
      <c r="L8" s="831">
        <v>59391.279999999977</v>
      </c>
      <c r="M8" s="822">
        <v>1</v>
      </c>
      <c r="N8" s="822">
        <v>2.6216685795003078</v>
      </c>
      <c r="O8" s="831">
        <v>17861</v>
      </c>
      <c r="P8" s="831">
        <v>44473.889999999992</v>
      </c>
      <c r="Q8" s="827">
        <v>0.74882861591802719</v>
      </c>
      <c r="R8" s="832">
        <v>2.4899999999999998</v>
      </c>
    </row>
    <row r="9" spans="1:18" ht="14.45" customHeight="1" x14ac:dyDescent="0.2">
      <c r="A9" s="821" t="s">
        <v>1569</v>
      </c>
      <c r="B9" s="822" t="s">
        <v>1570</v>
      </c>
      <c r="C9" s="822" t="s">
        <v>557</v>
      </c>
      <c r="D9" s="822" t="s">
        <v>1574</v>
      </c>
      <c r="E9" s="822" t="s">
        <v>1579</v>
      </c>
      <c r="F9" s="822" t="s">
        <v>1580</v>
      </c>
      <c r="G9" s="831">
        <v>40385</v>
      </c>
      <c r="H9" s="831">
        <v>290368.15000000037</v>
      </c>
      <c r="I9" s="822">
        <v>1.3244276934819577</v>
      </c>
      <c r="J9" s="822">
        <v>7.1900000000000093</v>
      </c>
      <c r="K9" s="831">
        <v>30078.5</v>
      </c>
      <c r="L9" s="831">
        <v>219240.47000000003</v>
      </c>
      <c r="M9" s="822">
        <v>1</v>
      </c>
      <c r="N9" s="822">
        <v>7.2889429326595421</v>
      </c>
      <c r="O9" s="831">
        <v>22561</v>
      </c>
      <c r="P9" s="831">
        <v>161052.50000000006</v>
      </c>
      <c r="Q9" s="827">
        <v>0.73459293350356358</v>
      </c>
      <c r="R9" s="832">
        <v>7.1385355259075425</v>
      </c>
    </row>
    <row r="10" spans="1:18" ht="14.45" customHeight="1" x14ac:dyDescent="0.2">
      <c r="A10" s="821" t="s">
        <v>1569</v>
      </c>
      <c r="B10" s="822" t="s">
        <v>1570</v>
      </c>
      <c r="C10" s="822" t="s">
        <v>557</v>
      </c>
      <c r="D10" s="822" t="s">
        <v>1574</v>
      </c>
      <c r="E10" s="822" t="s">
        <v>1581</v>
      </c>
      <c r="F10" s="822" t="s">
        <v>1582</v>
      </c>
      <c r="G10" s="831">
        <v>151</v>
      </c>
      <c r="H10" s="831">
        <v>1519.06</v>
      </c>
      <c r="I10" s="822">
        <v>150.4019801980198</v>
      </c>
      <c r="J10" s="822">
        <v>10.06</v>
      </c>
      <c r="K10" s="831">
        <v>1</v>
      </c>
      <c r="L10" s="831">
        <v>10.1</v>
      </c>
      <c r="M10" s="822">
        <v>1</v>
      </c>
      <c r="N10" s="822">
        <v>10.1</v>
      </c>
      <c r="O10" s="831">
        <v>31</v>
      </c>
      <c r="P10" s="831">
        <v>311.5</v>
      </c>
      <c r="Q10" s="827">
        <v>30.841584158415841</v>
      </c>
      <c r="R10" s="832">
        <v>10.048387096774194</v>
      </c>
    </row>
    <row r="11" spans="1:18" ht="14.45" customHeight="1" x14ac:dyDescent="0.2">
      <c r="A11" s="821" t="s">
        <v>1569</v>
      </c>
      <c r="B11" s="822" t="s">
        <v>1570</v>
      </c>
      <c r="C11" s="822" t="s">
        <v>557</v>
      </c>
      <c r="D11" s="822" t="s">
        <v>1574</v>
      </c>
      <c r="E11" s="822" t="s">
        <v>1583</v>
      </c>
      <c r="F11" s="822" t="s">
        <v>1584</v>
      </c>
      <c r="G11" s="831">
        <v>450336</v>
      </c>
      <c r="H11" s="831">
        <v>2400290.88</v>
      </c>
      <c r="I11" s="822">
        <v>0.86610513940039269</v>
      </c>
      <c r="J11" s="822">
        <v>5.33</v>
      </c>
      <c r="K11" s="831">
        <v>521413</v>
      </c>
      <c r="L11" s="831">
        <v>2771362.009999997</v>
      </c>
      <c r="M11" s="822">
        <v>1</v>
      </c>
      <c r="N11" s="822">
        <v>5.3150995659870333</v>
      </c>
      <c r="O11" s="831">
        <v>414206</v>
      </c>
      <c r="P11" s="831">
        <v>2144607.8700000006</v>
      </c>
      <c r="Q11" s="827">
        <v>0.77384616743014489</v>
      </c>
      <c r="R11" s="832">
        <v>5.1776359347764167</v>
      </c>
    </row>
    <row r="12" spans="1:18" ht="14.45" customHeight="1" x14ac:dyDescent="0.2">
      <c r="A12" s="821" t="s">
        <v>1569</v>
      </c>
      <c r="B12" s="822" t="s">
        <v>1570</v>
      </c>
      <c r="C12" s="822" t="s">
        <v>557</v>
      </c>
      <c r="D12" s="822" t="s">
        <v>1574</v>
      </c>
      <c r="E12" s="822" t="s">
        <v>1585</v>
      </c>
      <c r="F12" s="822" t="s">
        <v>1586</v>
      </c>
      <c r="G12" s="831">
        <v>4698</v>
      </c>
      <c r="H12" s="831">
        <v>42939.72</v>
      </c>
      <c r="I12" s="822">
        <v>0.84946556911992488</v>
      </c>
      <c r="J12" s="822">
        <v>9.14</v>
      </c>
      <c r="K12" s="831">
        <v>5428.7000000000007</v>
      </c>
      <c r="L12" s="831">
        <v>50549.100000000006</v>
      </c>
      <c r="M12" s="822">
        <v>1</v>
      </c>
      <c r="N12" s="822">
        <v>9.3114557813104426</v>
      </c>
      <c r="O12" s="831">
        <v>4631.3</v>
      </c>
      <c r="P12" s="831">
        <v>42865.499999999993</v>
      </c>
      <c r="Q12" s="827">
        <v>0.8479972937203627</v>
      </c>
      <c r="R12" s="832">
        <v>9.2556085764256242</v>
      </c>
    </row>
    <row r="13" spans="1:18" ht="14.45" customHeight="1" x14ac:dyDescent="0.2">
      <c r="A13" s="821" t="s">
        <v>1569</v>
      </c>
      <c r="B13" s="822" t="s">
        <v>1570</v>
      </c>
      <c r="C13" s="822" t="s">
        <v>557</v>
      </c>
      <c r="D13" s="822" t="s">
        <v>1574</v>
      </c>
      <c r="E13" s="822" t="s">
        <v>1587</v>
      </c>
      <c r="F13" s="822" t="s">
        <v>1588</v>
      </c>
      <c r="G13" s="831">
        <v>4614</v>
      </c>
      <c r="H13" s="831">
        <v>42356.52</v>
      </c>
      <c r="I13" s="822">
        <v>1.165303457736121</v>
      </c>
      <c r="J13" s="822">
        <v>9.18</v>
      </c>
      <c r="K13" s="831">
        <v>3873.3</v>
      </c>
      <c r="L13" s="831">
        <v>36348.060000000005</v>
      </c>
      <c r="M13" s="822">
        <v>1</v>
      </c>
      <c r="N13" s="822">
        <v>9.3842614824568198</v>
      </c>
      <c r="O13" s="831">
        <v>3725</v>
      </c>
      <c r="P13" s="831">
        <v>34683.56</v>
      </c>
      <c r="Q13" s="827">
        <v>0.95420663441185016</v>
      </c>
      <c r="R13" s="832">
        <v>9.3110228187919457</v>
      </c>
    </row>
    <row r="14" spans="1:18" ht="14.45" customHeight="1" x14ac:dyDescent="0.2">
      <c r="A14" s="821" t="s">
        <v>1569</v>
      </c>
      <c r="B14" s="822" t="s">
        <v>1570</v>
      </c>
      <c r="C14" s="822" t="s">
        <v>557</v>
      </c>
      <c r="D14" s="822" t="s">
        <v>1574</v>
      </c>
      <c r="E14" s="822" t="s">
        <v>1589</v>
      </c>
      <c r="F14" s="822" t="s">
        <v>1590</v>
      </c>
      <c r="G14" s="831">
        <v>9559.5</v>
      </c>
      <c r="H14" s="831">
        <v>96646.50999999998</v>
      </c>
      <c r="I14" s="822">
        <v>0.82754460746382275</v>
      </c>
      <c r="J14" s="822">
        <v>10.109996338720642</v>
      </c>
      <c r="K14" s="831">
        <v>11349.400000000003</v>
      </c>
      <c r="L14" s="831">
        <v>116787.06999999999</v>
      </c>
      <c r="M14" s="822">
        <v>1</v>
      </c>
      <c r="N14" s="822">
        <v>10.290153664510896</v>
      </c>
      <c r="O14" s="831">
        <v>7441.5</v>
      </c>
      <c r="P14" s="831">
        <v>76766.070000000007</v>
      </c>
      <c r="Q14" s="827">
        <v>0.65731651628900367</v>
      </c>
      <c r="R14" s="832">
        <v>10.315940334609959</v>
      </c>
    </row>
    <row r="15" spans="1:18" ht="14.45" customHeight="1" x14ac:dyDescent="0.2">
      <c r="A15" s="821" t="s">
        <v>1569</v>
      </c>
      <c r="B15" s="822" t="s">
        <v>1570</v>
      </c>
      <c r="C15" s="822" t="s">
        <v>557</v>
      </c>
      <c r="D15" s="822" t="s">
        <v>1574</v>
      </c>
      <c r="E15" s="822" t="s">
        <v>1591</v>
      </c>
      <c r="F15" s="822" t="s">
        <v>1592</v>
      </c>
      <c r="G15" s="831">
        <v>8</v>
      </c>
      <c r="H15" s="831">
        <v>362.32</v>
      </c>
      <c r="I15" s="822">
        <v>3.6399437412095637</v>
      </c>
      <c r="J15" s="822">
        <v>45.29</v>
      </c>
      <c r="K15" s="831">
        <v>10</v>
      </c>
      <c r="L15" s="831">
        <v>99.54</v>
      </c>
      <c r="M15" s="822">
        <v>1</v>
      </c>
      <c r="N15" s="822">
        <v>9.9540000000000006</v>
      </c>
      <c r="O15" s="831">
        <v>3.5999999999999996</v>
      </c>
      <c r="P15" s="831">
        <v>240.12</v>
      </c>
      <c r="Q15" s="827">
        <v>2.4122965641952985</v>
      </c>
      <c r="R15" s="832">
        <v>66.7</v>
      </c>
    </row>
    <row r="16" spans="1:18" ht="14.45" customHeight="1" x14ac:dyDescent="0.2">
      <c r="A16" s="821" t="s">
        <v>1569</v>
      </c>
      <c r="B16" s="822" t="s">
        <v>1570</v>
      </c>
      <c r="C16" s="822" t="s">
        <v>557</v>
      </c>
      <c r="D16" s="822" t="s">
        <v>1574</v>
      </c>
      <c r="E16" s="822" t="s">
        <v>1593</v>
      </c>
      <c r="F16" s="822" t="s">
        <v>1594</v>
      </c>
      <c r="G16" s="831">
        <v>620</v>
      </c>
      <c r="H16" s="831">
        <v>4811.2</v>
      </c>
      <c r="I16" s="822"/>
      <c r="J16" s="822">
        <v>7.76</v>
      </c>
      <c r="K16" s="831"/>
      <c r="L16" s="831"/>
      <c r="M16" s="822"/>
      <c r="N16" s="822"/>
      <c r="O16" s="831">
        <v>975</v>
      </c>
      <c r="P16" s="831">
        <v>7536.75</v>
      </c>
      <c r="Q16" s="827"/>
      <c r="R16" s="832">
        <v>7.73</v>
      </c>
    </row>
    <row r="17" spans="1:18" ht="14.45" customHeight="1" x14ac:dyDescent="0.2">
      <c r="A17" s="821" t="s">
        <v>1569</v>
      </c>
      <c r="B17" s="822" t="s">
        <v>1570</v>
      </c>
      <c r="C17" s="822" t="s">
        <v>557</v>
      </c>
      <c r="D17" s="822" t="s">
        <v>1574</v>
      </c>
      <c r="E17" s="822" t="s">
        <v>1595</v>
      </c>
      <c r="F17" s="822" t="s">
        <v>1596</v>
      </c>
      <c r="G17" s="831">
        <v>23104</v>
      </c>
      <c r="H17" s="831">
        <v>482873.59999999998</v>
      </c>
      <c r="I17" s="822">
        <v>0.88227539003171629</v>
      </c>
      <c r="J17" s="822">
        <v>20.9</v>
      </c>
      <c r="K17" s="831">
        <v>27297</v>
      </c>
      <c r="L17" s="831">
        <v>547304.85</v>
      </c>
      <c r="M17" s="822">
        <v>1</v>
      </c>
      <c r="N17" s="822">
        <v>20.05</v>
      </c>
      <c r="O17" s="831">
        <v>16433</v>
      </c>
      <c r="P17" s="831">
        <v>329645.98000000004</v>
      </c>
      <c r="Q17" s="827">
        <v>0.60230779975730175</v>
      </c>
      <c r="R17" s="832">
        <v>20.060000000000002</v>
      </c>
    </row>
    <row r="18" spans="1:18" ht="14.45" customHeight="1" x14ac:dyDescent="0.2">
      <c r="A18" s="821" t="s">
        <v>1569</v>
      </c>
      <c r="B18" s="822" t="s">
        <v>1570</v>
      </c>
      <c r="C18" s="822" t="s">
        <v>557</v>
      </c>
      <c r="D18" s="822" t="s">
        <v>1574</v>
      </c>
      <c r="E18" s="822" t="s">
        <v>1597</v>
      </c>
      <c r="F18" s="822" t="s">
        <v>1598</v>
      </c>
      <c r="G18" s="831">
        <v>11.3</v>
      </c>
      <c r="H18" s="831">
        <v>18285.980000000003</v>
      </c>
      <c r="I18" s="822">
        <v>0.54787811601150538</v>
      </c>
      <c r="J18" s="822">
        <v>1618.2283185840711</v>
      </c>
      <c r="K18" s="831">
        <v>20.48</v>
      </c>
      <c r="L18" s="831">
        <v>33376</v>
      </c>
      <c r="M18" s="822">
        <v>1</v>
      </c>
      <c r="N18" s="822">
        <v>1629.6875</v>
      </c>
      <c r="O18" s="831"/>
      <c r="P18" s="831"/>
      <c r="Q18" s="827"/>
      <c r="R18" s="832"/>
    </row>
    <row r="19" spans="1:18" ht="14.45" customHeight="1" x14ac:dyDescent="0.2">
      <c r="A19" s="821" t="s">
        <v>1569</v>
      </c>
      <c r="B19" s="822" t="s">
        <v>1570</v>
      </c>
      <c r="C19" s="822" t="s">
        <v>557</v>
      </c>
      <c r="D19" s="822" t="s">
        <v>1574</v>
      </c>
      <c r="E19" s="822" t="s">
        <v>1599</v>
      </c>
      <c r="F19" s="822" t="s">
        <v>1600</v>
      </c>
      <c r="G19" s="831">
        <v>4.4000000000000004</v>
      </c>
      <c r="H19" s="831">
        <v>22613.58</v>
      </c>
      <c r="I19" s="822"/>
      <c r="J19" s="822">
        <v>5139.45</v>
      </c>
      <c r="K19" s="831"/>
      <c r="L19" s="831"/>
      <c r="M19" s="822"/>
      <c r="N19" s="822"/>
      <c r="O19" s="831"/>
      <c r="P19" s="831"/>
      <c r="Q19" s="827"/>
      <c r="R19" s="832"/>
    </row>
    <row r="20" spans="1:18" ht="14.45" customHeight="1" x14ac:dyDescent="0.2">
      <c r="A20" s="821" t="s">
        <v>1569</v>
      </c>
      <c r="B20" s="822" t="s">
        <v>1570</v>
      </c>
      <c r="C20" s="822" t="s">
        <v>557</v>
      </c>
      <c r="D20" s="822" t="s">
        <v>1574</v>
      </c>
      <c r="E20" s="822" t="s">
        <v>1601</v>
      </c>
      <c r="F20" s="822" t="s">
        <v>1602</v>
      </c>
      <c r="G20" s="831">
        <v>140</v>
      </c>
      <c r="H20" s="831">
        <v>283904.60000000073</v>
      </c>
      <c r="I20" s="822">
        <v>1.201393746506221</v>
      </c>
      <c r="J20" s="822">
        <v>2027.8900000000053</v>
      </c>
      <c r="K20" s="831">
        <v>130</v>
      </c>
      <c r="L20" s="831">
        <v>236312.70000000007</v>
      </c>
      <c r="M20" s="822">
        <v>1</v>
      </c>
      <c r="N20" s="822">
        <v>1817.7900000000006</v>
      </c>
      <c r="O20" s="831">
        <v>92</v>
      </c>
      <c r="P20" s="831">
        <v>169816.99999999985</v>
      </c>
      <c r="Q20" s="827">
        <v>0.71861139921806916</v>
      </c>
      <c r="R20" s="832">
        <v>1845.8369565217376</v>
      </c>
    </row>
    <row r="21" spans="1:18" ht="14.45" customHeight="1" x14ac:dyDescent="0.2">
      <c r="A21" s="821" t="s">
        <v>1569</v>
      </c>
      <c r="B21" s="822" t="s">
        <v>1570</v>
      </c>
      <c r="C21" s="822" t="s">
        <v>557</v>
      </c>
      <c r="D21" s="822" t="s">
        <v>1574</v>
      </c>
      <c r="E21" s="822" t="s">
        <v>1603</v>
      </c>
      <c r="F21" s="822" t="s">
        <v>1604</v>
      </c>
      <c r="G21" s="831">
        <v>3094</v>
      </c>
      <c r="H21" s="831">
        <v>611467.22</v>
      </c>
      <c r="I21" s="822">
        <v>2.6560125966466859</v>
      </c>
      <c r="J21" s="822">
        <v>197.63</v>
      </c>
      <c r="K21" s="831">
        <v>1200</v>
      </c>
      <c r="L21" s="831">
        <v>230220</v>
      </c>
      <c r="M21" s="822">
        <v>1</v>
      </c>
      <c r="N21" s="822">
        <v>191.85</v>
      </c>
      <c r="O21" s="831">
        <v>800</v>
      </c>
      <c r="P21" s="831">
        <v>157408</v>
      </c>
      <c r="Q21" s="827">
        <v>0.68372860741899055</v>
      </c>
      <c r="R21" s="832">
        <v>196.76</v>
      </c>
    </row>
    <row r="22" spans="1:18" ht="14.45" customHeight="1" x14ac:dyDescent="0.2">
      <c r="A22" s="821" t="s">
        <v>1569</v>
      </c>
      <c r="B22" s="822" t="s">
        <v>1570</v>
      </c>
      <c r="C22" s="822" t="s">
        <v>557</v>
      </c>
      <c r="D22" s="822" t="s">
        <v>1574</v>
      </c>
      <c r="E22" s="822" t="s">
        <v>1605</v>
      </c>
      <c r="F22" s="822" t="s">
        <v>1606</v>
      </c>
      <c r="G22" s="831">
        <v>653986</v>
      </c>
      <c r="H22" s="831">
        <v>2452447.5</v>
      </c>
      <c r="I22" s="822">
        <v>1.1860683389242164</v>
      </c>
      <c r="J22" s="822">
        <v>3.75</v>
      </c>
      <c r="K22" s="831">
        <v>543230</v>
      </c>
      <c r="L22" s="831">
        <v>2067711.7999999989</v>
      </c>
      <c r="M22" s="822">
        <v>1</v>
      </c>
      <c r="N22" s="822">
        <v>3.806328442832684</v>
      </c>
      <c r="O22" s="831">
        <v>491732</v>
      </c>
      <c r="P22" s="831">
        <v>1799739.1200000008</v>
      </c>
      <c r="Q22" s="827">
        <v>0.870401339296899</v>
      </c>
      <c r="R22" s="832">
        <v>3.6600000000000015</v>
      </c>
    </row>
    <row r="23" spans="1:18" ht="14.45" customHeight="1" x14ac:dyDescent="0.2">
      <c r="A23" s="821" t="s">
        <v>1569</v>
      </c>
      <c r="B23" s="822" t="s">
        <v>1570</v>
      </c>
      <c r="C23" s="822" t="s">
        <v>557</v>
      </c>
      <c r="D23" s="822" t="s">
        <v>1574</v>
      </c>
      <c r="E23" s="822" t="s">
        <v>1607</v>
      </c>
      <c r="F23" s="822" t="s">
        <v>1608</v>
      </c>
      <c r="G23" s="831"/>
      <c r="H23" s="831"/>
      <c r="I23" s="822"/>
      <c r="J23" s="822"/>
      <c r="K23" s="831">
        <v>8250</v>
      </c>
      <c r="L23" s="831">
        <v>49830</v>
      </c>
      <c r="M23" s="822">
        <v>1</v>
      </c>
      <c r="N23" s="822">
        <v>6.04</v>
      </c>
      <c r="O23" s="831"/>
      <c r="P23" s="831"/>
      <c r="Q23" s="827"/>
      <c r="R23" s="832"/>
    </row>
    <row r="24" spans="1:18" ht="14.45" customHeight="1" x14ac:dyDescent="0.2">
      <c r="A24" s="821" t="s">
        <v>1569</v>
      </c>
      <c r="B24" s="822" t="s">
        <v>1570</v>
      </c>
      <c r="C24" s="822" t="s">
        <v>557</v>
      </c>
      <c r="D24" s="822" t="s">
        <v>1574</v>
      </c>
      <c r="E24" s="822" t="s">
        <v>1609</v>
      </c>
      <c r="F24" s="822" t="s">
        <v>1610</v>
      </c>
      <c r="G24" s="831">
        <v>1903</v>
      </c>
      <c r="H24" s="831">
        <v>302367.67</v>
      </c>
      <c r="I24" s="822">
        <v>0.78478840112373793</v>
      </c>
      <c r="J24" s="822">
        <v>158.88999999999999</v>
      </c>
      <c r="K24" s="831">
        <v>2572</v>
      </c>
      <c r="L24" s="831">
        <v>385285.59999999992</v>
      </c>
      <c r="M24" s="822">
        <v>1</v>
      </c>
      <c r="N24" s="822">
        <v>149.79999999999995</v>
      </c>
      <c r="O24" s="831">
        <v>2253</v>
      </c>
      <c r="P24" s="831">
        <v>351062.85000000003</v>
      </c>
      <c r="Q24" s="827">
        <v>0.91117563179106642</v>
      </c>
      <c r="R24" s="832">
        <v>155.82017310252996</v>
      </c>
    </row>
    <row r="25" spans="1:18" ht="14.45" customHeight="1" x14ac:dyDescent="0.2">
      <c r="A25" s="821" t="s">
        <v>1569</v>
      </c>
      <c r="B25" s="822" t="s">
        <v>1570</v>
      </c>
      <c r="C25" s="822" t="s">
        <v>557</v>
      </c>
      <c r="D25" s="822" t="s">
        <v>1574</v>
      </c>
      <c r="E25" s="822" t="s">
        <v>1611</v>
      </c>
      <c r="F25" s="822" t="s">
        <v>1612</v>
      </c>
      <c r="G25" s="831">
        <v>30119</v>
      </c>
      <c r="H25" s="831">
        <v>624668.06000000006</v>
      </c>
      <c r="I25" s="822">
        <v>1.024676007765102</v>
      </c>
      <c r="J25" s="822">
        <v>20.740000000000002</v>
      </c>
      <c r="K25" s="831">
        <v>29957</v>
      </c>
      <c r="L25" s="831">
        <v>609624.95000000007</v>
      </c>
      <c r="M25" s="822">
        <v>1</v>
      </c>
      <c r="N25" s="822">
        <v>20.350000000000001</v>
      </c>
      <c r="O25" s="831">
        <v>25148.7</v>
      </c>
      <c r="P25" s="831">
        <v>517527.66000000009</v>
      </c>
      <c r="Q25" s="827">
        <v>0.84892795152166922</v>
      </c>
      <c r="R25" s="832">
        <v>20.57870426701977</v>
      </c>
    </row>
    <row r="26" spans="1:18" ht="14.45" customHeight="1" x14ac:dyDescent="0.2">
      <c r="A26" s="821" t="s">
        <v>1569</v>
      </c>
      <c r="B26" s="822" t="s">
        <v>1570</v>
      </c>
      <c r="C26" s="822" t="s">
        <v>557</v>
      </c>
      <c r="D26" s="822" t="s">
        <v>1574</v>
      </c>
      <c r="E26" s="822" t="s">
        <v>1613</v>
      </c>
      <c r="F26" s="822" t="s">
        <v>1614</v>
      </c>
      <c r="G26" s="831">
        <v>19</v>
      </c>
      <c r="H26" s="831">
        <v>2062681.8</v>
      </c>
      <c r="I26" s="822"/>
      <c r="J26" s="822">
        <v>108562.2</v>
      </c>
      <c r="K26" s="831"/>
      <c r="L26" s="831"/>
      <c r="M26" s="822"/>
      <c r="N26" s="822"/>
      <c r="O26" s="831">
        <v>5</v>
      </c>
      <c r="P26" s="831">
        <v>542811</v>
      </c>
      <c r="Q26" s="827"/>
      <c r="R26" s="832">
        <v>108562.2</v>
      </c>
    </row>
    <row r="27" spans="1:18" ht="14.45" customHeight="1" x14ac:dyDescent="0.2">
      <c r="A27" s="821" t="s">
        <v>1569</v>
      </c>
      <c r="B27" s="822" t="s">
        <v>1570</v>
      </c>
      <c r="C27" s="822" t="s">
        <v>557</v>
      </c>
      <c r="D27" s="822" t="s">
        <v>1574</v>
      </c>
      <c r="E27" s="822" t="s">
        <v>1615</v>
      </c>
      <c r="F27" s="822" t="s">
        <v>1616</v>
      </c>
      <c r="G27" s="831">
        <v>36987</v>
      </c>
      <c r="H27" s="831">
        <v>733822.08</v>
      </c>
      <c r="I27" s="822">
        <v>1.0090611736961701</v>
      </c>
      <c r="J27" s="822">
        <v>19.84</v>
      </c>
      <c r="K27" s="831">
        <v>38075</v>
      </c>
      <c r="L27" s="831">
        <v>727232.49999999988</v>
      </c>
      <c r="M27" s="822">
        <v>1</v>
      </c>
      <c r="N27" s="822">
        <v>19.099999999999998</v>
      </c>
      <c r="O27" s="831">
        <v>28154</v>
      </c>
      <c r="P27" s="831">
        <v>547475.38</v>
      </c>
      <c r="Q27" s="827">
        <v>0.75282028787217303</v>
      </c>
      <c r="R27" s="832">
        <v>19.445740569723664</v>
      </c>
    </row>
    <row r="28" spans="1:18" ht="14.45" customHeight="1" x14ac:dyDescent="0.2">
      <c r="A28" s="821" t="s">
        <v>1569</v>
      </c>
      <c r="B28" s="822" t="s">
        <v>1570</v>
      </c>
      <c r="C28" s="822" t="s">
        <v>557</v>
      </c>
      <c r="D28" s="822" t="s">
        <v>1574</v>
      </c>
      <c r="E28" s="822" t="s">
        <v>1617</v>
      </c>
      <c r="F28" s="822" t="s">
        <v>1618</v>
      </c>
      <c r="G28" s="831">
        <v>150</v>
      </c>
      <c r="H28" s="831">
        <v>1281</v>
      </c>
      <c r="I28" s="822"/>
      <c r="J28" s="822">
        <v>8.5399999999999991</v>
      </c>
      <c r="K28" s="831"/>
      <c r="L28" s="831"/>
      <c r="M28" s="822"/>
      <c r="N28" s="822"/>
      <c r="O28" s="831"/>
      <c r="P28" s="831"/>
      <c r="Q28" s="827"/>
      <c r="R28" s="832"/>
    </row>
    <row r="29" spans="1:18" ht="14.45" customHeight="1" x14ac:dyDescent="0.2">
      <c r="A29" s="821" t="s">
        <v>1569</v>
      </c>
      <c r="B29" s="822" t="s">
        <v>1570</v>
      </c>
      <c r="C29" s="822" t="s">
        <v>557</v>
      </c>
      <c r="D29" s="822" t="s">
        <v>1574</v>
      </c>
      <c r="E29" s="822" t="s">
        <v>1619</v>
      </c>
      <c r="F29" s="822" t="s">
        <v>1620</v>
      </c>
      <c r="G29" s="831">
        <v>148</v>
      </c>
      <c r="H29" s="831">
        <v>1219.52</v>
      </c>
      <c r="I29" s="822"/>
      <c r="J29" s="822">
        <v>8.24</v>
      </c>
      <c r="K29" s="831"/>
      <c r="L29" s="831"/>
      <c r="M29" s="822"/>
      <c r="N29" s="822"/>
      <c r="O29" s="831"/>
      <c r="P29" s="831"/>
      <c r="Q29" s="827"/>
      <c r="R29" s="832"/>
    </row>
    <row r="30" spans="1:18" ht="14.45" customHeight="1" x14ac:dyDescent="0.2">
      <c r="A30" s="821" t="s">
        <v>1569</v>
      </c>
      <c r="B30" s="822" t="s">
        <v>1570</v>
      </c>
      <c r="C30" s="822" t="s">
        <v>557</v>
      </c>
      <c r="D30" s="822" t="s">
        <v>1574</v>
      </c>
      <c r="E30" s="822" t="s">
        <v>1621</v>
      </c>
      <c r="F30" s="822" t="s">
        <v>1622</v>
      </c>
      <c r="G30" s="831">
        <v>170</v>
      </c>
      <c r="H30" s="831">
        <v>12110.8</v>
      </c>
      <c r="I30" s="822"/>
      <c r="J30" s="822">
        <v>71.239999999999995</v>
      </c>
      <c r="K30" s="831"/>
      <c r="L30" s="831"/>
      <c r="M30" s="822"/>
      <c r="N30" s="822"/>
      <c r="O30" s="831"/>
      <c r="P30" s="831"/>
      <c r="Q30" s="827"/>
      <c r="R30" s="832"/>
    </row>
    <row r="31" spans="1:18" ht="14.45" customHeight="1" x14ac:dyDescent="0.2">
      <c r="A31" s="821" t="s">
        <v>1569</v>
      </c>
      <c r="B31" s="822" t="s">
        <v>1570</v>
      </c>
      <c r="C31" s="822" t="s">
        <v>557</v>
      </c>
      <c r="D31" s="822" t="s">
        <v>1574</v>
      </c>
      <c r="E31" s="822" t="s">
        <v>1623</v>
      </c>
      <c r="F31" s="822" t="s">
        <v>1624</v>
      </c>
      <c r="G31" s="831"/>
      <c r="H31" s="831"/>
      <c r="I31" s="822"/>
      <c r="J31" s="822"/>
      <c r="K31" s="831">
        <v>10</v>
      </c>
      <c r="L31" s="831">
        <v>422.8</v>
      </c>
      <c r="M31" s="822">
        <v>1</v>
      </c>
      <c r="N31" s="822">
        <v>42.28</v>
      </c>
      <c r="O31" s="831">
        <v>16</v>
      </c>
      <c r="P31" s="831">
        <v>729.44</v>
      </c>
      <c r="Q31" s="827">
        <v>1.725260170293283</v>
      </c>
      <c r="R31" s="832">
        <v>45.59</v>
      </c>
    </row>
    <row r="32" spans="1:18" ht="14.45" customHeight="1" x14ac:dyDescent="0.2">
      <c r="A32" s="821" t="s">
        <v>1569</v>
      </c>
      <c r="B32" s="822" t="s">
        <v>1570</v>
      </c>
      <c r="C32" s="822" t="s">
        <v>557</v>
      </c>
      <c r="D32" s="822" t="s">
        <v>1574</v>
      </c>
      <c r="E32" s="822" t="s">
        <v>1625</v>
      </c>
      <c r="F32" s="822" t="s">
        <v>1626</v>
      </c>
      <c r="G32" s="831"/>
      <c r="H32" s="831"/>
      <c r="I32" s="822"/>
      <c r="J32" s="822"/>
      <c r="K32" s="831">
        <v>4.5999999999999996</v>
      </c>
      <c r="L32" s="831">
        <v>11877</v>
      </c>
      <c r="M32" s="822">
        <v>1</v>
      </c>
      <c r="N32" s="822">
        <v>2581.9565217391305</v>
      </c>
      <c r="O32" s="831"/>
      <c r="P32" s="831"/>
      <c r="Q32" s="827"/>
      <c r="R32" s="832"/>
    </row>
    <row r="33" spans="1:18" ht="14.45" customHeight="1" x14ac:dyDescent="0.2">
      <c r="A33" s="821" t="s">
        <v>1569</v>
      </c>
      <c r="B33" s="822" t="s">
        <v>1570</v>
      </c>
      <c r="C33" s="822" t="s">
        <v>557</v>
      </c>
      <c r="D33" s="822" t="s">
        <v>1627</v>
      </c>
      <c r="E33" s="822" t="s">
        <v>1628</v>
      </c>
      <c r="F33" s="822" t="s">
        <v>1629</v>
      </c>
      <c r="G33" s="831">
        <v>219</v>
      </c>
      <c r="H33" s="831">
        <v>8103</v>
      </c>
      <c r="I33" s="822">
        <v>0.89595311808934097</v>
      </c>
      <c r="J33" s="822">
        <v>37</v>
      </c>
      <c r="K33" s="831">
        <v>238</v>
      </c>
      <c r="L33" s="831">
        <v>9044</v>
      </c>
      <c r="M33" s="822">
        <v>1</v>
      </c>
      <c r="N33" s="822">
        <v>38</v>
      </c>
      <c r="O33" s="831">
        <v>400</v>
      </c>
      <c r="P33" s="831">
        <v>15200</v>
      </c>
      <c r="Q33" s="827">
        <v>1.680672268907563</v>
      </c>
      <c r="R33" s="832">
        <v>38</v>
      </c>
    </row>
    <row r="34" spans="1:18" ht="14.45" customHeight="1" x14ac:dyDescent="0.2">
      <c r="A34" s="821" t="s">
        <v>1569</v>
      </c>
      <c r="B34" s="822" t="s">
        <v>1570</v>
      </c>
      <c r="C34" s="822" t="s">
        <v>557</v>
      </c>
      <c r="D34" s="822" t="s">
        <v>1627</v>
      </c>
      <c r="E34" s="822" t="s">
        <v>1630</v>
      </c>
      <c r="F34" s="822" t="s">
        <v>1631</v>
      </c>
      <c r="G34" s="831">
        <v>145</v>
      </c>
      <c r="H34" s="831">
        <v>64380</v>
      </c>
      <c r="I34" s="822">
        <v>0.82774049217002232</v>
      </c>
      <c r="J34" s="822">
        <v>444</v>
      </c>
      <c r="K34" s="831">
        <v>174</v>
      </c>
      <c r="L34" s="831">
        <v>77778</v>
      </c>
      <c r="M34" s="822">
        <v>1</v>
      </c>
      <c r="N34" s="822">
        <v>447</v>
      </c>
      <c r="O34" s="831">
        <v>141</v>
      </c>
      <c r="P34" s="831">
        <v>63309</v>
      </c>
      <c r="Q34" s="827">
        <v>0.8139705315127671</v>
      </c>
      <c r="R34" s="832">
        <v>449</v>
      </c>
    </row>
    <row r="35" spans="1:18" ht="14.45" customHeight="1" x14ac:dyDescent="0.2">
      <c r="A35" s="821" t="s">
        <v>1569</v>
      </c>
      <c r="B35" s="822" t="s">
        <v>1570</v>
      </c>
      <c r="C35" s="822" t="s">
        <v>557</v>
      </c>
      <c r="D35" s="822" t="s">
        <v>1627</v>
      </c>
      <c r="E35" s="822" t="s">
        <v>1632</v>
      </c>
      <c r="F35" s="822" t="s">
        <v>1633</v>
      </c>
      <c r="G35" s="831">
        <v>1196</v>
      </c>
      <c r="H35" s="831">
        <v>212888</v>
      </c>
      <c r="I35" s="822">
        <v>0.99942725693629408</v>
      </c>
      <c r="J35" s="822">
        <v>178</v>
      </c>
      <c r="K35" s="831">
        <v>1190</v>
      </c>
      <c r="L35" s="831">
        <v>213010</v>
      </c>
      <c r="M35" s="822">
        <v>1</v>
      </c>
      <c r="N35" s="822">
        <v>179</v>
      </c>
      <c r="O35" s="831">
        <v>1011</v>
      </c>
      <c r="P35" s="831">
        <v>181980</v>
      </c>
      <c r="Q35" s="827">
        <v>0.85432608797709031</v>
      </c>
      <c r="R35" s="832">
        <v>180</v>
      </c>
    </row>
    <row r="36" spans="1:18" ht="14.45" customHeight="1" x14ac:dyDescent="0.2">
      <c r="A36" s="821" t="s">
        <v>1569</v>
      </c>
      <c r="B36" s="822" t="s">
        <v>1570</v>
      </c>
      <c r="C36" s="822" t="s">
        <v>557</v>
      </c>
      <c r="D36" s="822" t="s">
        <v>1627</v>
      </c>
      <c r="E36" s="822" t="s">
        <v>1634</v>
      </c>
      <c r="F36" s="822" t="s">
        <v>1635</v>
      </c>
      <c r="G36" s="831">
        <v>19</v>
      </c>
      <c r="H36" s="831">
        <v>6688</v>
      </c>
      <c r="I36" s="822"/>
      <c r="J36" s="822">
        <v>352</v>
      </c>
      <c r="K36" s="831"/>
      <c r="L36" s="831"/>
      <c r="M36" s="822"/>
      <c r="N36" s="822"/>
      <c r="O36" s="831">
        <v>5</v>
      </c>
      <c r="P36" s="831">
        <v>1785</v>
      </c>
      <c r="Q36" s="827"/>
      <c r="R36" s="832">
        <v>357</v>
      </c>
    </row>
    <row r="37" spans="1:18" ht="14.45" customHeight="1" x14ac:dyDescent="0.2">
      <c r="A37" s="821" t="s">
        <v>1569</v>
      </c>
      <c r="B37" s="822" t="s">
        <v>1570</v>
      </c>
      <c r="C37" s="822" t="s">
        <v>557</v>
      </c>
      <c r="D37" s="822" t="s">
        <v>1627</v>
      </c>
      <c r="E37" s="822" t="s">
        <v>1636</v>
      </c>
      <c r="F37" s="822" t="s">
        <v>1637</v>
      </c>
      <c r="G37" s="831">
        <v>14</v>
      </c>
      <c r="H37" s="831">
        <v>4452</v>
      </c>
      <c r="I37" s="822">
        <v>0.87225705329153602</v>
      </c>
      <c r="J37" s="822">
        <v>318</v>
      </c>
      <c r="K37" s="831">
        <v>16</v>
      </c>
      <c r="L37" s="831">
        <v>5104</v>
      </c>
      <c r="M37" s="822">
        <v>1</v>
      </c>
      <c r="N37" s="822">
        <v>319</v>
      </c>
      <c r="O37" s="831">
        <v>4</v>
      </c>
      <c r="P37" s="831">
        <v>1280</v>
      </c>
      <c r="Q37" s="827">
        <v>0.2507836990595611</v>
      </c>
      <c r="R37" s="832">
        <v>320</v>
      </c>
    </row>
    <row r="38" spans="1:18" ht="14.45" customHeight="1" x14ac:dyDescent="0.2">
      <c r="A38" s="821" t="s">
        <v>1569</v>
      </c>
      <c r="B38" s="822" t="s">
        <v>1570</v>
      </c>
      <c r="C38" s="822" t="s">
        <v>557</v>
      </c>
      <c r="D38" s="822" t="s">
        <v>1627</v>
      </c>
      <c r="E38" s="822" t="s">
        <v>1638</v>
      </c>
      <c r="F38" s="822" t="s">
        <v>1639</v>
      </c>
      <c r="G38" s="831">
        <v>65</v>
      </c>
      <c r="H38" s="831">
        <v>132600</v>
      </c>
      <c r="I38" s="822">
        <v>0.79972498145434145</v>
      </c>
      <c r="J38" s="822">
        <v>2040</v>
      </c>
      <c r="K38" s="831">
        <v>81</v>
      </c>
      <c r="L38" s="831">
        <v>165807</v>
      </c>
      <c r="M38" s="822">
        <v>1</v>
      </c>
      <c r="N38" s="822">
        <v>2047</v>
      </c>
      <c r="O38" s="831">
        <v>74</v>
      </c>
      <c r="P38" s="831">
        <v>151848</v>
      </c>
      <c r="Q38" s="827">
        <v>0.91581175704282691</v>
      </c>
      <c r="R38" s="832">
        <v>2052</v>
      </c>
    </row>
    <row r="39" spans="1:18" ht="14.45" customHeight="1" x14ac:dyDescent="0.2">
      <c r="A39" s="821" t="s">
        <v>1569</v>
      </c>
      <c r="B39" s="822" t="s">
        <v>1570</v>
      </c>
      <c r="C39" s="822" t="s">
        <v>557</v>
      </c>
      <c r="D39" s="822" t="s">
        <v>1627</v>
      </c>
      <c r="E39" s="822" t="s">
        <v>1640</v>
      </c>
      <c r="F39" s="822" t="s">
        <v>1641</v>
      </c>
      <c r="G39" s="831">
        <v>1</v>
      </c>
      <c r="H39" s="831">
        <v>3062</v>
      </c>
      <c r="I39" s="822">
        <v>0.49821021802798571</v>
      </c>
      <c r="J39" s="822">
        <v>3062</v>
      </c>
      <c r="K39" s="831">
        <v>2</v>
      </c>
      <c r="L39" s="831">
        <v>6146</v>
      </c>
      <c r="M39" s="822">
        <v>1</v>
      </c>
      <c r="N39" s="822">
        <v>3073</v>
      </c>
      <c r="O39" s="831">
        <v>2</v>
      </c>
      <c r="P39" s="831">
        <v>6168</v>
      </c>
      <c r="Q39" s="827">
        <v>1.0035795639440286</v>
      </c>
      <c r="R39" s="832">
        <v>3084</v>
      </c>
    </row>
    <row r="40" spans="1:18" ht="14.45" customHeight="1" x14ac:dyDescent="0.2">
      <c r="A40" s="821" t="s">
        <v>1569</v>
      </c>
      <c r="B40" s="822" t="s">
        <v>1570</v>
      </c>
      <c r="C40" s="822" t="s">
        <v>557</v>
      </c>
      <c r="D40" s="822" t="s">
        <v>1627</v>
      </c>
      <c r="E40" s="822" t="s">
        <v>1642</v>
      </c>
      <c r="F40" s="822" t="s">
        <v>1643</v>
      </c>
      <c r="G40" s="831">
        <v>2</v>
      </c>
      <c r="H40" s="831">
        <v>1334</v>
      </c>
      <c r="I40" s="822">
        <v>0.9940387481371088</v>
      </c>
      <c r="J40" s="822">
        <v>667</v>
      </c>
      <c r="K40" s="831">
        <v>2</v>
      </c>
      <c r="L40" s="831">
        <v>1342</v>
      </c>
      <c r="M40" s="822">
        <v>1</v>
      </c>
      <c r="N40" s="822">
        <v>671</v>
      </c>
      <c r="O40" s="831">
        <v>2</v>
      </c>
      <c r="P40" s="831">
        <v>1346</v>
      </c>
      <c r="Q40" s="827">
        <v>1.0029806259314455</v>
      </c>
      <c r="R40" s="832">
        <v>673</v>
      </c>
    </row>
    <row r="41" spans="1:18" ht="14.45" customHeight="1" x14ac:dyDescent="0.2">
      <c r="A41" s="821" t="s">
        <v>1569</v>
      </c>
      <c r="B41" s="822" t="s">
        <v>1570</v>
      </c>
      <c r="C41" s="822" t="s">
        <v>557</v>
      </c>
      <c r="D41" s="822" t="s">
        <v>1627</v>
      </c>
      <c r="E41" s="822" t="s">
        <v>1644</v>
      </c>
      <c r="F41" s="822" t="s">
        <v>1645</v>
      </c>
      <c r="G41" s="831">
        <v>2</v>
      </c>
      <c r="H41" s="831">
        <v>2700</v>
      </c>
      <c r="I41" s="822">
        <v>0.99484156226971265</v>
      </c>
      <c r="J41" s="822">
        <v>1350</v>
      </c>
      <c r="K41" s="831">
        <v>2</v>
      </c>
      <c r="L41" s="831">
        <v>2714</v>
      </c>
      <c r="M41" s="822">
        <v>1</v>
      </c>
      <c r="N41" s="822">
        <v>1357</v>
      </c>
      <c r="O41" s="831"/>
      <c r="P41" s="831"/>
      <c r="Q41" s="827"/>
      <c r="R41" s="832"/>
    </row>
    <row r="42" spans="1:18" ht="14.45" customHeight="1" x14ac:dyDescent="0.2">
      <c r="A42" s="821" t="s">
        <v>1569</v>
      </c>
      <c r="B42" s="822" t="s">
        <v>1570</v>
      </c>
      <c r="C42" s="822" t="s">
        <v>557</v>
      </c>
      <c r="D42" s="822" t="s">
        <v>1627</v>
      </c>
      <c r="E42" s="822" t="s">
        <v>1646</v>
      </c>
      <c r="F42" s="822" t="s">
        <v>1647</v>
      </c>
      <c r="G42" s="831">
        <v>69</v>
      </c>
      <c r="H42" s="831">
        <v>98808</v>
      </c>
      <c r="I42" s="822">
        <v>1.0262674103387031</v>
      </c>
      <c r="J42" s="822">
        <v>1432</v>
      </c>
      <c r="K42" s="831">
        <v>67</v>
      </c>
      <c r="L42" s="831">
        <v>96279</v>
      </c>
      <c r="M42" s="822">
        <v>1</v>
      </c>
      <c r="N42" s="822">
        <v>1437</v>
      </c>
      <c r="O42" s="831">
        <v>55</v>
      </c>
      <c r="P42" s="831">
        <v>79255</v>
      </c>
      <c r="Q42" s="827">
        <v>0.82318054819846487</v>
      </c>
      <c r="R42" s="832">
        <v>1441</v>
      </c>
    </row>
    <row r="43" spans="1:18" ht="14.45" customHeight="1" x14ac:dyDescent="0.2">
      <c r="A43" s="821" t="s">
        <v>1569</v>
      </c>
      <c r="B43" s="822" t="s">
        <v>1570</v>
      </c>
      <c r="C43" s="822" t="s">
        <v>557</v>
      </c>
      <c r="D43" s="822" t="s">
        <v>1627</v>
      </c>
      <c r="E43" s="822" t="s">
        <v>1648</v>
      </c>
      <c r="F43" s="822" t="s">
        <v>1649</v>
      </c>
      <c r="G43" s="831">
        <v>128</v>
      </c>
      <c r="H43" s="831">
        <v>244992</v>
      </c>
      <c r="I43" s="822">
        <v>0.83947368421052626</v>
      </c>
      <c r="J43" s="822">
        <v>1914</v>
      </c>
      <c r="K43" s="831">
        <v>152</v>
      </c>
      <c r="L43" s="831">
        <v>291840</v>
      </c>
      <c r="M43" s="822">
        <v>1</v>
      </c>
      <c r="N43" s="822">
        <v>1920</v>
      </c>
      <c r="O43" s="831">
        <v>112</v>
      </c>
      <c r="P43" s="831">
        <v>215600</v>
      </c>
      <c r="Q43" s="827">
        <v>0.73876096491228072</v>
      </c>
      <c r="R43" s="832">
        <v>1925</v>
      </c>
    </row>
    <row r="44" spans="1:18" ht="14.45" customHeight="1" x14ac:dyDescent="0.2">
      <c r="A44" s="821" t="s">
        <v>1569</v>
      </c>
      <c r="B44" s="822" t="s">
        <v>1570</v>
      </c>
      <c r="C44" s="822" t="s">
        <v>557</v>
      </c>
      <c r="D44" s="822" t="s">
        <v>1627</v>
      </c>
      <c r="E44" s="822" t="s">
        <v>1650</v>
      </c>
      <c r="F44" s="822" t="s">
        <v>1651</v>
      </c>
      <c r="G44" s="831">
        <v>1</v>
      </c>
      <c r="H44" s="831">
        <v>1282</v>
      </c>
      <c r="I44" s="822"/>
      <c r="J44" s="822">
        <v>1282</v>
      </c>
      <c r="K44" s="831"/>
      <c r="L44" s="831"/>
      <c r="M44" s="822"/>
      <c r="N44" s="822"/>
      <c r="O44" s="831"/>
      <c r="P44" s="831"/>
      <c r="Q44" s="827"/>
      <c r="R44" s="832"/>
    </row>
    <row r="45" spans="1:18" ht="14.45" customHeight="1" x14ac:dyDescent="0.2">
      <c r="A45" s="821" t="s">
        <v>1569</v>
      </c>
      <c r="B45" s="822" t="s">
        <v>1570</v>
      </c>
      <c r="C45" s="822" t="s">
        <v>557</v>
      </c>
      <c r="D45" s="822" t="s">
        <v>1627</v>
      </c>
      <c r="E45" s="822" t="s">
        <v>1652</v>
      </c>
      <c r="F45" s="822" t="s">
        <v>1653</v>
      </c>
      <c r="G45" s="831">
        <v>91</v>
      </c>
      <c r="H45" s="831">
        <v>110474</v>
      </c>
      <c r="I45" s="822">
        <v>1.1471739649640191</v>
      </c>
      <c r="J45" s="822">
        <v>1214</v>
      </c>
      <c r="K45" s="831">
        <v>79</v>
      </c>
      <c r="L45" s="831">
        <v>96301</v>
      </c>
      <c r="M45" s="822">
        <v>1</v>
      </c>
      <c r="N45" s="822">
        <v>1219</v>
      </c>
      <c r="O45" s="831">
        <v>46</v>
      </c>
      <c r="P45" s="831">
        <v>56258</v>
      </c>
      <c r="Q45" s="827">
        <v>0.58418915691425843</v>
      </c>
      <c r="R45" s="832">
        <v>1223</v>
      </c>
    </row>
    <row r="46" spans="1:18" ht="14.45" customHeight="1" x14ac:dyDescent="0.2">
      <c r="A46" s="821" t="s">
        <v>1569</v>
      </c>
      <c r="B46" s="822" t="s">
        <v>1570</v>
      </c>
      <c r="C46" s="822" t="s">
        <v>557</v>
      </c>
      <c r="D46" s="822" t="s">
        <v>1627</v>
      </c>
      <c r="E46" s="822" t="s">
        <v>1654</v>
      </c>
      <c r="F46" s="822" t="s">
        <v>1655</v>
      </c>
      <c r="G46" s="831">
        <v>141</v>
      </c>
      <c r="H46" s="831">
        <v>96162</v>
      </c>
      <c r="I46" s="822">
        <v>1.0798652442448062</v>
      </c>
      <c r="J46" s="822">
        <v>682</v>
      </c>
      <c r="K46" s="831">
        <v>130</v>
      </c>
      <c r="L46" s="831">
        <v>89050</v>
      </c>
      <c r="M46" s="822">
        <v>1</v>
      </c>
      <c r="N46" s="822">
        <v>685</v>
      </c>
      <c r="O46" s="831">
        <v>90</v>
      </c>
      <c r="P46" s="831">
        <v>61830</v>
      </c>
      <c r="Q46" s="827">
        <v>0.69432902863559798</v>
      </c>
      <c r="R46" s="832">
        <v>687</v>
      </c>
    </row>
    <row r="47" spans="1:18" ht="14.45" customHeight="1" x14ac:dyDescent="0.2">
      <c r="A47" s="821" t="s">
        <v>1569</v>
      </c>
      <c r="B47" s="822" t="s">
        <v>1570</v>
      </c>
      <c r="C47" s="822" t="s">
        <v>557</v>
      </c>
      <c r="D47" s="822" t="s">
        <v>1627</v>
      </c>
      <c r="E47" s="822" t="s">
        <v>1656</v>
      </c>
      <c r="F47" s="822" t="s">
        <v>1657</v>
      </c>
      <c r="G47" s="831">
        <v>82</v>
      </c>
      <c r="H47" s="831">
        <v>58794</v>
      </c>
      <c r="I47" s="822">
        <v>0.9838353413654618</v>
      </c>
      <c r="J47" s="822">
        <v>717</v>
      </c>
      <c r="K47" s="831">
        <v>83</v>
      </c>
      <c r="L47" s="831">
        <v>59760</v>
      </c>
      <c r="M47" s="822">
        <v>1</v>
      </c>
      <c r="N47" s="822">
        <v>720</v>
      </c>
      <c r="O47" s="831">
        <v>63</v>
      </c>
      <c r="P47" s="831">
        <v>45486</v>
      </c>
      <c r="Q47" s="827">
        <v>0.761144578313253</v>
      </c>
      <c r="R47" s="832">
        <v>722</v>
      </c>
    </row>
    <row r="48" spans="1:18" ht="14.45" customHeight="1" x14ac:dyDescent="0.2">
      <c r="A48" s="821" t="s">
        <v>1569</v>
      </c>
      <c r="B48" s="822" t="s">
        <v>1570</v>
      </c>
      <c r="C48" s="822" t="s">
        <v>557</v>
      </c>
      <c r="D48" s="822" t="s">
        <v>1627</v>
      </c>
      <c r="E48" s="822" t="s">
        <v>1658</v>
      </c>
      <c r="F48" s="822" t="s">
        <v>1659</v>
      </c>
      <c r="G48" s="831">
        <v>1</v>
      </c>
      <c r="H48" s="831">
        <v>2641</v>
      </c>
      <c r="I48" s="822">
        <v>0.49830188679245285</v>
      </c>
      <c r="J48" s="822">
        <v>2641</v>
      </c>
      <c r="K48" s="831">
        <v>2</v>
      </c>
      <c r="L48" s="831">
        <v>5300</v>
      </c>
      <c r="M48" s="822">
        <v>1</v>
      </c>
      <c r="N48" s="822">
        <v>2650</v>
      </c>
      <c r="O48" s="831"/>
      <c r="P48" s="831"/>
      <c r="Q48" s="827"/>
      <c r="R48" s="832"/>
    </row>
    <row r="49" spans="1:18" ht="14.45" customHeight="1" x14ac:dyDescent="0.2">
      <c r="A49" s="821" t="s">
        <v>1569</v>
      </c>
      <c r="B49" s="822" t="s">
        <v>1570</v>
      </c>
      <c r="C49" s="822" t="s">
        <v>557</v>
      </c>
      <c r="D49" s="822" t="s">
        <v>1627</v>
      </c>
      <c r="E49" s="822" t="s">
        <v>1660</v>
      </c>
      <c r="F49" s="822" t="s">
        <v>1661</v>
      </c>
      <c r="G49" s="831">
        <v>3447</v>
      </c>
      <c r="H49" s="831">
        <v>6294222</v>
      </c>
      <c r="I49" s="822">
        <v>0.96724454441991503</v>
      </c>
      <c r="J49" s="822">
        <v>1826</v>
      </c>
      <c r="K49" s="831">
        <v>3554</v>
      </c>
      <c r="L49" s="831">
        <v>6507374</v>
      </c>
      <c r="M49" s="822">
        <v>1</v>
      </c>
      <c r="N49" s="822">
        <v>1831</v>
      </c>
      <c r="O49" s="831">
        <v>2991</v>
      </c>
      <c r="P49" s="831">
        <v>5488485</v>
      </c>
      <c r="Q49" s="827">
        <v>0.84342547393157363</v>
      </c>
      <c r="R49" s="832">
        <v>1835</v>
      </c>
    </row>
    <row r="50" spans="1:18" ht="14.45" customHeight="1" x14ac:dyDescent="0.2">
      <c r="A50" s="821" t="s">
        <v>1569</v>
      </c>
      <c r="B50" s="822" t="s">
        <v>1570</v>
      </c>
      <c r="C50" s="822" t="s">
        <v>557</v>
      </c>
      <c r="D50" s="822" t="s">
        <v>1627</v>
      </c>
      <c r="E50" s="822" t="s">
        <v>1662</v>
      </c>
      <c r="F50" s="822" t="s">
        <v>1663</v>
      </c>
      <c r="G50" s="831">
        <v>1065</v>
      </c>
      <c r="H50" s="831">
        <v>457950</v>
      </c>
      <c r="I50" s="822">
        <v>0.83597875870982341</v>
      </c>
      <c r="J50" s="822">
        <v>430</v>
      </c>
      <c r="K50" s="831">
        <v>1271</v>
      </c>
      <c r="L50" s="831">
        <v>547801</v>
      </c>
      <c r="M50" s="822">
        <v>1</v>
      </c>
      <c r="N50" s="822">
        <v>431</v>
      </c>
      <c r="O50" s="831">
        <v>997</v>
      </c>
      <c r="P50" s="831">
        <v>431701</v>
      </c>
      <c r="Q50" s="827">
        <v>0.78806172314398837</v>
      </c>
      <c r="R50" s="832">
        <v>433</v>
      </c>
    </row>
    <row r="51" spans="1:18" ht="14.45" customHeight="1" x14ac:dyDescent="0.2">
      <c r="A51" s="821" t="s">
        <v>1569</v>
      </c>
      <c r="B51" s="822" t="s">
        <v>1570</v>
      </c>
      <c r="C51" s="822" t="s">
        <v>557</v>
      </c>
      <c r="D51" s="822" t="s">
        <v>1627</v>
      </c>
      <c r="E51" s="822" t="s">
        <v>1664</v>
      </c>
      <c r="F51" s="822" t="s">
        <v>1665</v>
      </c>
      <c r="G51" s="831">
        <v>148</v>
      </c>
      <c r="H51" s="831">
        <v>521256</v>
      </c>
      <c r="I51" s="822">
        <v>1.0036680395339568</v>
      </c>
      <c r="J51" s="822">
        <v>3522</v>
      </c>
      <c r="K51" s="831">
        <v>147</v>
      </c>
      <c r="L51" s="831">
        <v>519351</v>
      </c>
      <c r="M51" s="822">
        <v>1</v>
      </c>
      <c r="N51" s="822">
        <v>3533</v>
      </c>
      <c r="O51" s="831">
        <v>134</v>
      </c>
      <c r="P51" s="831">
        <v>474762</v>
      </c>
      <c r="Q51" s="827">
        <v>0.91414476914456699</v>
      </c>
      <c r="R51" s="832">
        <v>3543</v>
      </c>
    </row>
    <row r="52" spans="1:18" ht="14.45" customHeight="1" x14ac:dyDescent="0.2">
      <c r="A52" s="821" t="s">
        <v>1569</v>
      </c>
      <c r="B52" s="822" t="s">
        <v>1570</v>
      </c>
      <c r="C52" s="822" t="s">
        <v>557</v>
      </c>
      <c r="D52" s="822" t="s">
        <v>1627</v>
      </c>
      <c r="E52" s="822" t="s">
        <v>1666</v>
      </c>
      <c r="F52" s="822" t="s">
        <v>1667</v>
      </c>
      <c r="G52" s="831">
        <v>14</v>
      </c>
      <c r="H52" s="831">
        <v>0</v>
      </c>
      <c r="I52" s="822"/>
      <c r="J52" s="822">
        <v>0</v>
      </c>
      <c r="K52" s="831"/>
      <c r="L52" s="831"/>
      <c r="M52" s="822"/>
      <c r="N52" s="822"/>
      <c r="O52" s="831">
        <v>6</v>
      </c>
      <c r="P52" s="831">
        <v>0</v>
      </c>
      <c r="Q52" s="827"/>
      <c r="R52" s="832">
        <v>0</v>
      </c>
    </row>
    <row r="53" spans="1:18" ht="14.45" customHeight="1" x14ac:dyDescent="0.2">
      <c r="A53" s="821" t="s">
        <v>1569</v>
      </c>
      <c r="B53" s="822" t="s">
        <v>1570</v>
      </c>
      <c r="C53" s="822" t="s">
        <v>557</v>
      </c>
      <c r="D53" s="822" t="s">
        <v>1627</v>
      </c>
      <c r="E53" s="822" t="s">
        <v>1668</v>
      </c>
      <c r="F53" s="822" t="s">
        <v>1669</v>
      </c>
      <c r="G53" s="831">
        <v>1180</v>
      </c>
      <c r="H53" s="831">
        <v>39333.349999999991</v>
      </c>
      <c r="I53" s="822">
        <v>1.2317345842740959</v>
      </c>
      <c r="J53" s="822">
        <v>33.333347457627113</v>
      </c>
      <c r="K53" s="831">
        <v>958</v>
      </c>
      <c r="L53" s="831">
        <v>31933.300000000003</v>
      </c>
      <c r="M53" s="822">
        <v>1</v>
      </c>
      <c r="N53" s="822">
        <v>33.333298538622131</v>
      </c>
      <c r="O53" s="831">
        <v>1255</v>
      </c>
      <c r="P53" s="831">
        <v>42303.34</v>
      </c>
      <c r="Q53" s="827">
        <v>1.3247406312532684</v>
      </c>
      <c r="R53" s="832">
        <v>33.707840637450197</v>
      </c>
    </row>
    <row r="54" spans="1:18" ht="14.45" customHeight="1" x14ac:dyDescent="0.2">
      <c r="A54" s="821" t="s">
        <v>1569</v>
      </c>
      <c r="B54" s="822" t="s">
        <v>1570</v>
      </c>
      <c r="C54" s="822" t="s">
        <v>557</v>
      </c>
      <c r="D54" s="822" t="s">
        <v>1627</v>
      </c>
      <c r="E54" s="822" t="s">
        <v>1670</v>
      </c>
      <c r="F54" s="822" t="s">
        <v>1671</v>
      </c>
      <c r="G54" s="831">
        <v>1188</v>
      </c>
      <c r="H54" s="831">
        <v>43956</v>
      </c>
      <c r="I54" s="822">
        <v>0.97862676997061182</v>
      </c>
      <c r="J54" s="822">
        <v>37</v>
      </c>
      <c r="K54" s="831">
        <v>1182</v>
      </c>
      <c r="L54" s="831">
        <v>44916</v>
      </c>
      <c r="M54" s="822">
        <v>1</v>
      </c>
      <c r="N54" s="822">
        <v>38</v>
      </c>
      <c r="O54" s="831">
        <v>1083</v>
      </c>
      <c r="P54" s="831">
        <v>41154</v>
      </c>
      <c r="Q54" s="827">
        <v>0.91624365482233505</v>
      </c>
      <c r="R54" s="832">
        <v>38</v>
      </c>
    </row>
    <row r="55" spans="1:18" ht="14.45" customHeight="1" x14ac:dyDescent="0.2">
      <c r="A55" s="821" t="s">
        <v>1569</v>
      </c>
      <c r="B55" s="822" t="s">
        <v>1570</v>
      </c>
      <c r="C55" s="822" t="s">
        <v>557</v>
      </c>
      <c r="D55" s="822" t="s">
        <v>1627</v>
      </c>
      <c r="E55" s="822" t="s">
        <v>1672</v>
      </c>
      <c r="F55" s="822" t="s">
        <v>1673</v>
      </c>
      <c r="G55" s="831">
        <v>451</v>
      </c>
      <c r="H55" s="831">
        <v>275561</v>
      </c>
      <c r="I55" s="822">
        <v>0.84678569233605805</v>
      </c>
      <c r="J55" s="822">
        <v>611</v>
      </c>
      <c r="K55" s="831">
        <v>530</v>
      </c>
      <c r="L55" s="831">
        <v>325420</v>
      </c>
      <c r="M55" s="822">
        <v>1</v>
      </c>
      <c r="N55" s="822">
        <v>614</v>
      </c>
      <c r="O55" s="831">
        <v>414</v>
      </c>
      <c r="P55" s="831">
        <v>255852</v>
      </c>
      <c r="Q55" s="827">
        <v>0.78622088378096</v>
      </c>
      <c r="R55" s="832">
        <v>618</v>
      </c>
    </row>
    <row r="56" spans="1:18" ht="14.45" customHeight="1" x14ac:dyDescent="0.2">
      <c r="A56" s="821" t="s">
        <v>1569</v>
      </c>
      <c r="B56" s="822" t="s">
        <v>1570</v>
      </c>
      <c r="C56" s="822" t="s">
        <v>557</v>
      </c>
      <c r="D56" s="822" t="s">
        <v>1627</v>
      </c>
      <c r="E56" s="822" t="s">
        <v>1674</v>
      </c>
      <c r="F56" s="822" t="s">
        <v>1675</v>
      </c>
      <c r="G56" s="831">
        <v>29</v>
      </c>
      <c r="H56" s="831">
        <v>12702</v>
      </c>
      <c r="I56" s="822">
        <v>0.39726027397260272</v>
      </c>
      <c r="J56" s="822">
        <v>438</v>
      </c>
      <c r="K56" s="831">
        <v>73</v>
      </c>
      <c r="L56" s="831">
        <v>31974</v>
      </c>
      <c r="M56" s="822">
        <v>1</v>
      </c>
      <c r="N56" s="822">
        <v>438</v>
      </c>
      <c r="O56" s="831">
        <v>53</v>
      </c>
      <c r="P56" s="831">
        <v>23320</v>
      </c>
      <c r="Q56" s="827">
        <v>0.72934259085506969</v>
      </c>
      <c r="R56" s="832">
        <v>440</v>
      </c>
    </row>
    <row r="57" spans="1:18" ht="14.45" customHeight="1" x14ac:dyDescent="0.2">
      <c r="A57" s="821" t="s">
        <v>1569</v>
      </c>
      <c r="B57" s="822" t="s">
        <v>1570</v>
      </c>
      <c r="C57" s="822" t="s">
        <v>557</v>
      </c>
      <c r="D57" s="822" t="s">
        <v>1627</v>
      </c>
      <c r="E57" s="822" t="s">
        <v>1676</v>
      </c>
      <c r="F57" s="822" t="s">
        <v>1677</v>
      </c>
      <c r="G57" s="831">
        <v>909</v>
      </c>
      <c r="H57" s="831">
        <v>1220787</v>
      </c>
      <c r="I57" s="822">
        <v>1.2165109639616747</v>
      </c>
      <c r="J57" s="822">
        <v>1343</v>
      </c>
      <c r="K57" s="831">
        <v>745</v>
      </c>
      <c r="L57" s="831">
        <v>1003515</v>
      </c>
      <c r="M57" s="822">
        <v>1</v>
      </c>
      <c r="N57" s="822">
        <v>1347</v>
      </c>
      <c r="O57" s="831">
        <v>682</v>
      </c>
      <c r="P57" s="831">
        <v>921382</v>
      </c>
      <c r="Q57" s="827">
        <v>0.91815468627773378</v>
      </c>
      <c r="R57" s="832">
        <v>1351</v>
      </c>
    </row>
    <row r="58" spans="1:18" ht="14.45" customHeight="1" x14ac:dyDescent="0.2">
      <c r="A58" s="821" t="s">
        <v>1569</v>
      </c>
      <c r="B58" s="822" t="s">
        <v>1570</v>
      </c>
      <c r="C58" s="822" t="s">
        <v>557</v>
      </c>
      <c r="D58" s="822" t="s">
        <v>1627</v>
      </c>
      <c r="E58" s="822" t="s">
        <v>1678</v>
      </c>
      <c r="F58" s="822" t="s">
        <v>1679</v>
      </c>
      <c r="G58" s="831">
        <v>219</v>
      </c>
      <c r="H58" s="831">
        <v>111690</v>
      </c>
      <c r="I58" s="822">
        <v>1.1791596283783783</v>
      </c>
      <c r="J58" s="822">
        <v>510</v>
      </c>
      <c r="K58" s="831">
        <v>185</v>
      </c>
      <c r="L58" s="831">
        <v>94720</v>
      </c>
      <c r="M58" s="822">
        <v>1</v>
      </c>
      <c r="N58" s="822">
        <v>512</v>
      </c>
      <c r="O58" s="831">
        <v>149</v>
      </c>
      <c r="P58" s="831">
        <v>76586</v>
      </c>
      <c r="Q58" s="827">
        <v>0.80855152027027022</v>
      </c>
      <c r="R58" s="832">
        <v>514</v>
      </c>
    </row>
    <row r="59" spans="1:18" ht="14.45" customHeight="1" x14ac:dyDescent="0.2">
      <c r="A59" s="821" t="s">
        <v>1569</v>
      </c>
      <c r="B59" s="822" t="s">
        <v>1570</v>
      </c>
      <c r="C59" s="822" t="s">
        <v>557</v>
      </c>
      <c r="D59" s="822" t="s">
        <v>1627</v>
      </c>
      <c r="E59" s="822" t="s">
        <v>1680</v>
      </c>
      <c r="F59" s="822" t="s">
        <v>1681</v>
      </c>
      <c r="G59" s="831">
        <v>45</v>
      </c>
      <c r="H59" s="831">
        <v>104985</v>
      </c>
      <c r="I59" s="822">
        <v>0.89654141759180184</v>
      </c>
      <c r="J59" s="822">
        <v>2333</v>
      </c>
      <c r="K59" s="831">
        <v>50</v>
      </c>
      <c r="L59" s="831">
        <v>117100</v>
      </c>
      <c r="M59" s="822">
        <v>1</v>
      </c>
      <c r="N59" s="822">
        <v>2342</v>
      </c>
      <c r="O59" s="831">
        <v>31</v>
      </c>
      <c r="P59" s="831">
        <v>72881</v>
      </c>
      <c r="Q59" s="827">
        <v>0.62238257899231431</v>
      </c>
      <c r="R59" s="832">
        <v>2351</v>
      </c>
    </row>
    <row r="60" spans="1:18" ht="14.45" customHeight="1" x14ac:dyDescent="0.2">
      <c r="A60" s="821" t="s">
        <v>1569</v>
      </c>
      <c r="B60" s="822" t="s">
        <v>1570</v>
      </c>
      <c r="C60" s="822" t="s">
        <v>557</v>
      </c>
      <c r="D60" s="822" t="s">
        <v>1627</v>
      </c>
      <c r="E60" s="822" t="s">
        <v>1682</v>
      </c>
      <c r="F60" s="822" t="s">
        <v>1683</v>
      </c>
      <c r="G60" s="831">
        <v>62</v>
      </c>
      <c r="H60" s="831">
        <v>164238</v>
      </c>
      <c r="I60" s="822">
        <v>1.0129519298375458</v>
      </c>
      <c r="J60" s="822">
        <v>2649</v>
      </c>
      <c r="K60" s="831">
        <v>61</v>
      </c>
      <c r="L60" s="831">
        <v>162138</v>
      </c>
      <c r="M60" s="822">
        <v>1</v>
      </c>
      <c r="N60" s="822">
        <v>2658</v>
      </c>
      <c r="O60" s="831">
        <v>43</v>
      </c>
      <c r="P60" s="831">
        <v>114681</v>
      </c>
      <c r="Q60" s="827">
        <v>0.7073048884283758</v>
      </c>
      <c r="R60" s="832">
        <v>2667</v>
      </c>
    </row>
    <row r="61" spans="1:18" ht="14.45" customHeight="1" x14ac:dyDescent="0.2">
      <c r="A61" s="821" t="s">
        <v>1569</v>
      </c>
      <c r="B61" s="822" t="s">
        <v>1570</v>
      </c>
      <c r="C61" s="822" t="s">
        <v>557</v>
      </c>
      <c r="D61" s="822" t="s">
        <v>1627</v>
      </c>
      <c r="E61" s="822" t="s">
        <v>1684</v>
      </c>
      <c r="F61" s="822" t="s">
        <v>1685</v>
      </c>
      <c r="G61" s="831">
        <v>1</v>
      </c>
      <c r="H61" s="831">
        <v>355</v>
      </c>
      <c r="I61" s="822"/>
      <c r="J61" s="822">
        <v>355</v>
      </c>
      <c r="K61" s="831"/>
      <c r="L61" s="831"/>
      <c r="M61" s="822"/>
      <c r="N61" s="822"/>
      <c r="O61" s="831">
        <v>262</v>
      </c>
      <c r="P61" s="831">
        <v>94320</v>
      </c>
      <c r="Q61" s="827"/>
      <c r="R61" s="832">
        <v>360</v>
      </c>
    </row>
    <row r="62" spans="1:18" ht="14.45" customHeight="1" x14ac:dyDescent="0.2">
      <c r="A62" s="821" t="s">
        <v>1569</v>
      </c>
      <c r="B62" s="822" t="s">
        <v>1570</v>
      </c>
      <c r="C62" s="822" t="s">
        <v>557</v>
      </c>
      <c r="D62" s="822" t="s">
        <v>1627</v>
      </c>
      <c r="E62" s="822" t="s">
        <v>1686</v>
      </c>
      <c r="F62" s="822" t="s">
        <v>1687</v>
      </c>
      <c r="G62" s="831">
        <v>5</v>
      </c>
      <c r="H62" s="831">
        <v>3510</v>
      </c>
      <c r="I62" s="822"/>
      <c r="J62" s="822">
        <v>702</v>
      </c>
      <c r="K62" s="831"/>
      <c r="L62" s="831"/>
      <c r="M62" s="822"/>
      <c r="N62" s="822"/>
      <c r="O62" s="831"/>
      <c r="P62" s="831"/>
      <c r="Q62" s="827"/>
      <c r="R62" s="832"/>
    </row>
    <row r="63" spans="1:18" ht="14.45" customHeight="1" x14ac:dyDescent="0.2">
      <c r="A63" s="821" t="s">
        <v>1569</v>
      </c>
      <c r="B63" s="822" t="s">
        <v>1570</v>
      </c>
      <c r="C63" s="822" t="s">
        <v>557</v>
      </c>
      <c r="D63" s="822" t="s">
        <v>1627</v>
      </c>
      <c r="E63" s="822" t="s">
        <v>1688</v>
      </c>
      <c r="F63" s="822" t="s">
        <v>1689</v>
      </c>
      <c r="G63" s="831">
        <v>4</v>
      </c>
      <c r="H63" s="831">
        <v>784</v>
      </c>
      <c r="I63" s="822">
        <v>2</v>
      </c>
      <c r="J63" s="822">
        <v>196</v>
      </c>
      <c r="K63" s="831">
        <v>2</v>
      </c>
      <c r="L63" s="831">
        <v>392</v>
      </c>
      <c r="M63" s="822">
        <v>1</v>
      </c>
      <c r="N63" s="822">
        <v>196</v>
      </c>
      <c r="O63" s="831">
        <v>2</v>
      </c>
      <c r="P63" s="831">
        <v>396</v>
      </c>
      <c r="Q63" s="827">
        <v>1.010204081632653</v>
      </c>
      <c r="R63" s="832">
        <v>198</v>
      </c>
    </row>
    <row r="64" spans="1:18" ht="14.45" customHeight="1" x14ac:dyDescent="0.2">
      <c r="A64" s="821" t="s">
        <v>1569</v>
      </c>
      <c r="B64" s="822" t="s">
        <v>1570</v>
      </c>
      <c r="C64" s="822" t="s">
        <v>557</v>
      </c>
      <c r="D64" s="822" t="s">
        <v>1627</v>
      </c>
      <c r="E64" s="822" t="s">
        <v>1690</v>
      </c>
      <c r="F64" s="822" t="s">
        <v>1691</v>
      </c>
      <c r="G64" s="831">
        <v>8</v>
      </c>
      <c r="H64" s="831">
        <v>8320</v>
      </c>
      <c r="I64" s="822">
        <v>0.71557581491356326</v>
      </c>
      <c r="J64" s="822">
        <v>1040</v>
      </c>
      <c r="K64" s="831">
        <v>11</v>
      </c>
      <c r="L64" s="831">
        <v>11627</v>
      </c>
      <c r="M64" s="822">
        <v>1</v>
      </c>
      <c r="N64" s="822">
        <v>1057</v>
      </c>
      <c r="O64" s="831">
        <v>6</v>
      </c>
      <c r="P64" s="831">
        <v>6432</v>
      </c>
      <c r="Q64" s="827">
        <v>0.55319514922163926</v>
      </c>
      <c r="R64" s="832">
        <v>1072</v>
      </c>
    </row>
    <row r="65" spans="1:18" ht="14.45" customHeight="1" x14ac:dyDescent="0.2">
      <c r="A65" s="821" t="s">
        <v>1569</v>
      </c>
      <c r="B65" s="822" t="s">
        <v>1570</v>
      </c>
      <c r="C65" s="822" t="s">
        <v>557</v>
      </c>
      <c r="D65" s="822" t="s">
        <v>1627</v>
      </c>
      <c r="E65" s="822" t="s">
        <v>1692</v>
      </c>
      <c r="F65" s="822" t="s">
        <v>1693</v>
      </c>
      <c r="G65" s="831">
        <v>10</v>
      </c>
      <c r="H65" s="831">
        <v>5260</v>
      </c>
      <c r="I65" s="822">
        <v>1.1090027408812988</v>
      </c>
      <c r="J65" s="822">
        <v>526</v>
      </c>
      <c r="K65" s="831">
        <v>9</v>
      </c>
      <c r="L65" s="831">
        <v>4743</v>
      </c>
      <c r="M65" s="822">
        <v>1</v>
      </c>
      <c r="N65" s="822">
        <v>527</v>
      </c>
      <c r="O65" s="831">
        <v>6</v>
      </c>
      <c r="P65" s="831">
        <v>3174</v>
      </c>
      <c r="Q65" s="827">
        <v>0.66919671094244149</v>
      </c>
      <c r="R65" s="832">
        <v>529</v>
      </c>
    </row>
    <row r="66" spans="1:18" ht="14.45" customHeight="1" x14ac:dyDescent="0.2">
      <c r="A66" s="821" t="s">
        <v>1569</v>
      </c>
      <c r="B66" s="822" t="s">
        <v>1570</v>
      </c>
      <c r="C66" s="822" t="s">
        <v>557</v>
      </c>
      <c r="D66" s="822" t="s">
        <v>1627</v>
      </c>
      <c r="E66" s="822" t="s">
        <v>1694</v>
      </c>
      <c r="F66" s="822" t="s">
        <v>1695</v>
      </c>
      <c r="G66" s="831">
        <v>4</v>
      </c>
      <c r="H66" s="831">
        <v>568</v>
      </c>
      <c r="I66" s="822">
        <v>0.44133644133644134</v>
      </c>
      <c r="J66" s="822">
        <v>142</v>
      </c>
      <c r="K66" s="831">
        <v>9</v>
      </c>
      <c r="L66" s="831">
        <v>1287</v>
      </c>
      <c r="M66" s="822">
        <v>1</v>
      </c>
      <c r="N66" s="822">
        <v>143</v>
      </c>
      <c r="O66" s="831">
        <v>4</v>
      </c>
      <c r="P66" s="831">
        <v>576</v>
      </c>
      <c r="Q66" s="827">
        <v>0.44755244755244755</v>
      </c>
      <c r="R66" s="832">
        <v>144</v>
      </c>
    </row>
    <row r="67" spans="1:18" ht="14.45" customHeight="1" x14ac:dyDescent="0.2">
      <c r="A67" s="821" t="s">
        <v>1569</v>
      </c>
      <c r="B67" s="822" t="s">
        <v>1570</v>
      </c>
      <c r="C67" s="822" t="s">
        <v>557</v>
      </c>
      <c r="D67" s="822" t="s">
        <v>1627</v>
      </c>
      <c r="E67" s="822" t="s">
        <v>1696</v>
      </c>
      <c r="F67" s="822" t="s">
        <v>1697</v>
      </c>
      <c r="G67" s="831">
        <v>1</v>
      </c>
      <c r="H67" s="831">
        <v>2528</v>
      </c>
      <c r="I67" s="822">
        <v>0.98865858427845132</v>
      </c>
      <c r="J67" s="822">
        <v>2528</v>
      </c>
      <c r="K67" s="831">
        <v>1</v>
      </c>
      <c r="L67" s="831">
        <v>2557</v>
      </c>
      <c r="M67" s="822">
        <v>1</v>
      </c>
      <c r="N67" s="822">
        <v>2557</v>
      </c>
      <c r="O67" s="831"/>
      <c r="P67" s="831"/>
      <c r="Q67" s="827"/>
      <c r="R67" s="832"/>
    </row>
    <row r="68" spans="1:18" ht="14.45" customHeight="1" x14ac:dyDescent="0.2">
      <c r="A68" s="821" t="s">
        <v>1569</v>
      </c>
      <c r="B68" s="822" t="s">
        <v>1570</v>
      </c>
      <c r="C68" s="822" t="s">
        <v>557</v>
      </c>
      <c r="D68" s="822" t="s">
        <v>1627</v>
      </c>
      <c r="E68" s="822" t="s">
        <v>1698</v>
      </c>
      <c r="F68" s="822" t="s">
        <v>1699</v>
      </c>
      <c r="G68" s="831">
        <v>1</v>
      </c>
      <c r="H68" s="831">
        <v>1693</v>
      </c>
      <c r="I68" s="822"/>
      <c r="J68" s="822">
        <v>1693</v>
      </c>
      <c r="K68" s="831"/>
      <c r="L68" s="831"/>
      <c r="M68" s="822"/>
      <c r="N68" s="822"/>
      <c r="O68" s="831"/>
      <c r="P68" s="831"/>
      <c r="Q68" s="827"/>
      <c r="R68" s="832"/>
    </row>
    <row r="69" spans="1:18" ht="14.45" customHeight="1" x14ac:dyDescent="0.2">
      <c r="A69" s="821" t="s">
        <v>1569</v>
      </c>
      <c r="B69" s="822" t="s">
        <v>1570</v>
      </c>
      <c r="C69" s="822" t="s">
        <v>557</v>
      </c>
      <c r="D69" s="822" t="s">
        <v>1627</v>
      </c>
      <c r="E69" s="822" t="s">
        <v>1700</v>
      </c>
      <c r="F69" s="822" t="s">
        <v>1701</v>
      </c>
      <c r="G69" s="831">
        <v>47</v>
      </c>
      <c r="H69" s="831">
        <v>33793</v>
      </c>
      <c r="I69" s="822">
        <v>0.90009056040911994</v>
      </c>
      <c r="J69" s="822">
        <v>719</v>
      </c>
      <c r="K69" s="831">
        <v>52</v>
      </c>
      <c r="L69" s="831">
        <v>37544</v>
      </c>
      <c r="M69" s="822">
        <v>1</v>
      </c>
      <c r="N69" s="822">
        <v>722</v>
      </c>
      <c r="O69" s="831">
        <v>31</v>
      </c>
      <c r="P69" s="831">
        <v>22444</v>
      </c>
      <c r="Q69" s="827">
        <v>0.59780524184956318</v>
      </c>
      <c r="R69" s="832">
        <v>724</v>
      </c>
    </row>
    <row r="70" spans="1:18" ht="14.45" customHeight="1" x14ac:dyDescent="0.2">
      <c r="A70" s="821" t="s">
        <v>1569</v>
      </c>
      <c r="B70" s="822" t="s">
        <v>1570</v>
      </c>
      <c r="C70" s="822" t="s">
        <v>557</v>
      </c>
      <c r="D70" s="822" t="s">
        <v>1627</v>
      </c>
      <c r="E70" s="822" t="s">
        <v>1702</v>
      </c>
      <c r="F70" s="822" t="s">
        <v>1703</v>
      </c>
      <c r="G70" s="831"/>
      <c r="H70" s="831"/>
      <c r="I70" s="822"/>
      <c r="J70" s="822"/>
      <c r="K70" s="831"/>
      <c r="L70" s="831"/>
      <c r="M70" s="822"/>
      <c r="N70" s="822"/>
      <c r="O70" s="831">
        <v>1</v>
      </c>
      <c r="P70" s="831">
        <v>1953</v>
      </c>
      <c r="Q70" s="827"/>
      <c r="R70" s="832">
        <v>1953</v>
      </c>
    </row>
    <row r="71" spans="1:18" ht="14.45" customHeight="1" x14ac:dyDescent="0.2">
      <c r="A71" s="821" t="s">
        <v>1569</v>
      </c>
      <c r="B71" s="822" t="s">
        <v>1570</v>
      </c>
      <c r="C71" s="822" t="s">
        <v>557</v>
      </c>
      <c r="D71" s="822" t="s">
        <v>1627</v>
      </c>
      <c r="E71" s="822" t="s">
        <v>1704</v>
      </c>
      <c r="F71" s="822" t="s">
        <v>1705</v>
      </c>
      <c r="G71" s="831">
        <v>2</v>
      </c>
      <c r="H71" s="831">
        <v>3472</v>
      </c>
      <c r="I71" s="822"/>
      <c r="J71" s="822">
        <v>1736</v>
      </c>
      <c r="K71" s="831"/>
      <c r="L71" s="831"/>
      <c r="M71" s="822"/>
      <c r="N71" s="822"/>
      <c r="O71" s="831">
        <v>2</v>
      </c>
      <c r="P71" s="831">
        <v>3490</v>
      </c>
      <c r="Q71" s="827"/>
      <c r="R71" s="832">
        <v>1745</v>
      </c>
    </row>
    <row r="72" spans="1:18" ht="14.45" customHeight="1" x14ac:dyDescent="0.2">
      <c r="A72" s="821" t="s">
        <v>1569</v>
      </c>
      <c r="B72" s="822" t="s">
        <v>1570</v>
      </c>
      <c r="C72" s="822" t="s">
        <v>557</v>
      </c>
      <c r="D72" s="822" t="s">
        <v>1627</v>
      </c>
      <c r="E72" s="822" t="s">
        <v>1706</v>
      </c>
      <c r="F72" s="822" t="s">
        <v>1707</v>
      </c>
      <c r="G72" s="831">
        <v>1</v>
      </c>
      <c r="H72" s="831">
        <v>628</v>
      </c>
      <c r="I72" s="822"/>
      <c r="J72" s="822">
        <v>628</v>
      </c>
      <c r="K72" s="831"/>
      <c r="L72" s="831"/>
      <c r="M72" s="822"/>
      <c r="N72" s="822"/>
      <c r="O72" s="831"/>
      <c r="P72" s="831"/>
      <c r="Q72" s="827"/>
      <c r="R72" s="832"/>
    </row>
    <row r="73" spans="1:18" ht="14.45" customHeight="1" x14ac:dyDescent="0.2">
      <c r="A73" s="821" t="s">
        <v>1569</v>
      </c>
      <c r="B73" s="822" t="s">
        <v>1570</v>
      </c>
      <c r="C73" s="822" t="s">
        <v>557</v>
      </c>
      <c r="D73" s="822" t="s">
        <v>1627</v>
      </c>
      <c r="E73" s="822" t="s">
        <v>1708</v>
      </c>
      <c r="F73" s="822" t="s">
        <v>1709</v>
      </c>
      <c r="G73" s="831"/>
      <c r="H73" s="831"/>
      <c r="I73" s="822"/>
      <c r="J73" s="822"/>
      <c r="K73" s="831">
        <v>1</v>
      </c>
      <c r="L73" s="831">
        <v>1861</v>
      </c>
      <c r="M73" s="822">
        <v>1</v>
      </c>
      <c r="N73" s="822">
        <v>1861</v>
      </c>
      <c r="O73" s="831"/>
      <c r="P73" s="831"/>
      <c r="Q73" s="827"/>
      <c r="R73" s="832"/>
    </row>
    <row r="74" spans="1:18" ht="14.45" customHeight="1" x14ac:dyDescent="0.2">
      <c r="A74" s="821" t="s">
        <v>1569</v>
      </c>
      <c r="B74" s="822" t="s">
        <v>1570</v>
      </c>
      <c r="C74" s="822" t="s">
        <v>557</v>
      </c>
      <c r="D74" s="822" t="s">
        <v>1627</v>
      </c>
      <c r="E74" s="822" t="s">
        <v>1710</v>
      </c>
      <c r="F74" s="822" t="s">
        <v>1711</v>
      </c>
      <c r="G74" s="831">
        <v>2</v>
      </c>
      <c r="H74" s="831">
        <v>1342</v>
      </c>
      <c r="I74" s="822"/>
      <c r="J74" s="822">
        <v>671</v>
      </c>
      <c r="K74" s="831"/>
      <c r="L74" s="831"/>
      <c r="M74" s="822"/>
      <c r="N74" s="822"/>
      <c r="O74" s="831">
        <v>1</v>
      </c>
      <c r="P74" s="831">
        <v>676</v>
      </c>
      <c r="Q74" s="827"/>
      <c r="R74" s="832">
        <v>676</v>
      </c>
    </row>
    <row r="75" spans="1:18" ht="14.45" customHeight="1" x14ac:dyDescent="0.2">
      <c r="A75" s="821" t="s">
        <v>1569</v>
      </c>
      <c r="B75" s="822" t="s">
        <v>1570</v>
      </c>
      <c r="C75" s="822" t="s">
        <v>563</v>
      </c>
      <c r="D75" s="822" t="s">
        <v>1571</v>
      </c>
      <c r="E75" s="822" t="s">
        <v>1712</v>
      </c>
      <c r="F75" s="822" t="s">
        <v>1713</v>
      </c>
      <c r="G75" s="831">
        <v>5.05</v>
      </c>
      <c r="H75" s="831">
        <v>10148.69</v>
      </c>
      <c r="I75" s="822">
        <v>1.8703677083102963</v>
      </c>
      <c r="J75" s="822">
        <v>2009.641584158416</v>
      </c>
      <c r="K75" s="831">
        <v>2.7</v>
      </c>
      <c r="L75" s="831">
        <v>5426.04</v>
      </c>
      <c r="M75" s="822">
        <v>1</v>
      </c>
      <c r="N75" s="822">
        <v>2009.6444444444444</v>
      </c>
      <c r="O75" s="831">
        <v>1.02</v>
      </c>
      <c r="P75" s="831">
        <v>2049.83</v>
      </c>
      <c r="Q75" s="827">
        <v>0.37777642627035551</v>
      </c>
      <c r="R75" s="832">
        <v>2009.6372549019607</v>
      </c>
    </row>
    <row r="76" spans="1:18" ht="14.45" customHeight="1" x14ac:dyDescent="0.2">
      <c r="A76" s="821" t="s">
        <v>1569</v>
      </c>
      <c r="B76" s="822" t="s">
        <v>1570</v>
      </c>
      <c r="C76" s="822" t="s">
        <v>563</v>
      </c>
      <c r="D76" s="822" t="s">
        <v>1571</v>
      </c>
      <c r="E76" s="822" t="s">
        <v>1714</v>
      </c>
      <c r="F76" s="822" t="s">
        <v>1715</v>
      </c>
      <c r="G76" s="831">
        <v>1016.5400000000002</v>
      </c>
      <c r="H76" s="831">
        <v>1546527.9400000023</v>
      </c>
      <c r="I76" s="822">
        <v>67.208494235340737</v>
      </c>
      <c r="J76" s="822">
        <v>1521.3645700120035</v>
      </c>
      <c r="K76" s="831">
        <v>12.65</v>
      </c>
      <c r="L76" s="831">
        <v>23010.9</v>
      </c>
      <c r="M76" s="822">
        <v>1</v>
      </c>
      <c r="N76" s="822">
        <v>1819.0434782608697</v>
      </c>
      <c r="O76" s="831"/>
      <c r="P76" s="831"/>
      <c r="Q76" s="827"/>
      <c r="R76" s="832"/>
    </row>
    <row r="77" spans="1:18" ht="14.45" customHeight="1" x14ac:dyDescent="0.2">
      <c r="A77" s="821" t="s">
        <v>1569</v>
      </c>
      <c r="B77" s="822" t="s">
        <v>1570</v>
      </c>
      <c r="C77" s="822" t="s">
        <v>563</v>
      </c>
      <c r="D77" s="822" t="s">
        <v>1571</v>
      </c>
      <c r="E77" s="822" t="s">
        <v>1716</v>
      </c>
      <c r="F77" s="822" t="s">
        <v>780</v>
      </c>
      <c r="G77" s="831">
        <v>0.44999999999999996</v>
      </c>
      <c r="H77" s="831">
        <v>406.77</v>
      </c>
      <c r="I77" s="822">
        <v>11.318030050083472</v>
      </c>
      <c r="J77" s="822">
        <v>903.93333333333339</v>
      </c>
      <c r="K77" s="831">
        <v>0.05</v>
      </c>
      <c r="L77" s="831">
        <v>35.94</v>
      </c>
      <c r="M77" s="822">
        <v>1</v>
      </c>
      <c r="N77" s="822">
        <v>718.8</v>
      </c>
      <c r="O77" s="831">
        <v>0.45</v>
      </c>
      <c r="P77" s="831">
        <v>323.18999999999994</v>
      </c>
      <c r="Q77" s="827">
        <v>8.992487479131885</v>
      </c>
      <c r="R77" s="832">
        <v>718.19999999999982</v>
      </c>
    </row>
    <row r="78" spans="1:18" ht="14.45" customHeight="1" x14ac:dyDescent="0.2">
      <c r="A78" s="821" t="s">
        <v>1569</v>
      </c>
      <c r="B78" s="822" t="s">
        <v>1570</v>
      </c>
      <c r="C78" s="822" t="s">
        <v>563</v>
      </c>
      <c r="D78" s="822" t="s">
        <v>1571</v>
      </c>
      <c r="E78" s="822" t="s">
        <v>1717</v>
      </c>
      <c r="F78" s="822" t="s">
        <v>1715</v>
      </c>
      <c r="G78" s="831"/>
      <c r="H78" s="831"/>
      <c r="I78" s="822"/>
      <c r="J78" s="822"/>
      <c r="K78" s="831">
        <v>647.32000000000039</v>
      </c>
      <c r="L78" s="831">
        <v>424329.77000000054</v>
      </c>
      <c r="M78" s="822">
        <v>1</v>
      </c>
      <c r="N78" s="822">
        <v>655.51778100475849</v>
      </c>
      <c r="O78" s="831">
        <v>41.540000000000006</v>
      </c>
      <c r="P78" s="831">
        <v>27234.91</v>
      </c>
      <c r="Q78" s="827">
        <v>6.4183359088851963E-2</v>
      </c>
      <c r="R78" s="832">
        <v>655.63095811266237</v>
      </c>
    </row>
    <row r="79" spans="1:18" ht="14.45" customHeight="1" x14ac:dyDescent="0.2">
      <c r="A79" s="821" t="s">
        <v>1569</v>
      </c>
      <c r="B79" s="822" t="s">
        <v>1570</v>
      </c>
      <c r="C79" s="822" t="s">
        <v>563</v>
      </c>
      <c r="D79" s="822" t="s">
        <v>1571</v>
      </c>
      <c r="E79" s="822" t="s">
        <v>1718</v>
      </c>
      <c r="F79" s="822" t="s">
        <v>1715</v>
      </c>
      <c r="G79" s="831"/>
      <c r="H79" s="831"/>
      <c r="I79" s="822"/>
      <c r="J79" s="822"/>
      <c r="K79" s="831">
        <v>0.94</v>
      </c>
      <c r="L79" s="831">
        <v>3079.3400000000006</v>
      </c>
      <c r="M79" s="822">
        <v>1</v>
      </c>
      <c r="N79" s="822">
        <v>3275.8936170212774</v>
      </c>
      <c r="O79" s="831">
        <v>1.5800000000000007</v>
      </c>
      <c r="P79" s="831">
        <v>5169.38</v>
      </c>
      <c r="Q79" s="827">
        <v>1.6787298576967788</v>
      </c>
      <c r="R79" s="832">
        <v>3271.7594936708847</v>
      </c>
    </row>
    <row r="80" spans="1:18" ht="14.45" customHeight="1" x14ac:dyDescent="0.2">
      <c r="A80" s="821" t="s">
        <v>1569</v>
      </c>
      <c r="B80" s="822" t="s">
        <v>1570</v>
      </c>
      <c r="C80" s="822" t="s">
        <v>563</v>
      </c>
      <c r="D80" s="822" t="s">
        <v>1574</v>
      </c>
      <c r="E80" s="822" t="s">
        <v>1719</v>
      </c>
      <c r="F80" s="822" t="s">
        <v>1720</v>
      </c>
      <c r="G80" s="831">
        <v>563310</v>
      </c>
      <c r="H80" s="831">
        <v>19259568.899999995</v>
      </c>
      <c r="I80" s="822">
        <v>0.99197606388734116</v>
      </c>
      <c r="J80" s="822">
        <v>34.189999999999991</v>
      </c>
      <c r="K80" s="831">
        <v>571376</v>
      </c>
      <c r="L80" s="831">
        <v>19415356.480000012</v>
      </c>
      <c r="M80" s="822">
        <v>1</v>
      </c>
      <c r="N80" s="822">
        <v>33.980000000000018</v>
      </c>
      <c r="O80" s="831">
        <v>564603</v>
      </c>
      <c r="P80" s="831">
        <v>19268686.199999969</v>
      </c>
      <c r="Q80" s="827">
        <v>0.99244565608923385</v>
      </c>
      <c r="R80" s="832">
        <v>34.127849480077096</v>
      </c>
    </row>
    <row r="81" spans="1:18" ht="14.45" customHeight="1" x14ac:dyDescent="0.2">
      <c r="A81" s="821" t="s">
        <v>1569</v>
      </c>
      <c r="B81" s="822" t="s">
        <v>1570</v>
      </c>
      <c r="C81" s="822" t="s">
        <v>563</v>
      </c>
      <c r="D81" s="822" t="s">
        <v>1574</v>
      </c>
      <c r="E81" s="822" t="s">
        <v>1721</v>
      </c>
      <c r="F81" s="822" t="s">
        <v>1722</v>
      </c>
      <c r="G81" s="831">
        <v>130</v>
      </c>
      <c r="H81" s="831">
        <v>7360.599999999994</v>
      </c>
      <c r="I81" s="822">
        <v>4.1450858201595641E-3</v>
      </c>
      <c r="J81" s="822">
        <v>56.619999999999955</v>
      </c>
      <c r="K81" s="831">
        <v>34696</v>
      </c>
      <c r="L81" s="831">
        <v>1775741.2799999998</v>
      </c>
      <c r="M81" s="822">
        <v>1</v>
      </c>
      <c r="N81" s="822">
        <v>51.179999999999993</v>
      </c>
      <c r="O81" s="831">
        <v>9787</v>
      </c>
      <c r="P81" s="831">
        <v>719621.83000000007</v>
      </c>
      <c r="Q81" s="827">
        <v>0.40525150713396724</v>
      </c>
      <c r="R81" s="832">
        <v>73.528336568917965</v>
      </c>
    </row>
    <row r="82" spans="1:18" ht="14.45" customHeight="1" x14ac:dyDescent="0.2">
      <c r="A82" s="821" t="s">
        <v>1569</v>
      </c>
      <c r="B82" s="822" t="s">
        <v>1570</v>
      </c>
      <c r="C82" s="822" t="s">
        <v>563</v>
      </c>
      <c r="D82" s="822" t="s">
        <v>1574</v>
      </c>
      <c r="E82" s="822" t="s">
        <v>1723</v>
      </c>
      <c r="F82" s="822" t="s">
        <v>1724</v>
      </c>
      <c r="G82" s="831">
        <v>3543</v>
      </c>
      <c r="H82" s="831">
        <v>207690.65999999997</v>
      </c>
      <c r="I82" s="822">
        <v>0.71373641838038127</v>
      </c>
      <c r="J82" s="822">
        <v>58.61999999999999</v>
      </c>
      <c r="K82" s="831">
        <v>4862</v>
      </c>
      <c r="L82" s="831">
        <v>290990.69999999995</v>
      </c>
      <c r="M82" s="822">
        <v>1</v>
      </c>
      <c r="N82" s="822">
        <v>59.849999999999987</v>
      </c>
      <c r="O82" s="831">
        <v>1179</v>
      </c>
      <c r="P82" s="831">
        <v>72862.2</v>
      </c>
      <c r="Q82" s="827">
        <v>0.25039356927901824</v>
      </c>
      <c r="R82" s="832">
        <v>61.8</v>
      </c>
    </row>
    <row r="83" spans="1:18" ht="14.45" customHeight="1" x14ac:dyDescent="0.2">
      <c r="A83" s="821" t="s">
        <v>1569</v>
      </c>
      <c r="B83" s="822" t="s">
        <v>1570</v>
      </c>
      <c r="C83" s="822" t="s">
        <v>563</v>
      </c>
      <c r="D83" s="822" t="s">
        <v>1574</v>
      </c>
      <c r="E83" s="822" t="s">
        <v>1725</v>
      </c>
      <c r="F83" s="822" t="s">
        <v>1726</v>
      </c>
      <c r="G83" s="831"/>
      <c r="H83" s="831"/>
      <c r="I83" s="822"/>
      <c r="J83" s="822"/>
      <c r="K83" s="831"/>
      <c r="L83" s="831"/>
      <c r="M83" s="822"/>
      <c r="N83" s="822"/>
      <c r="O83" s="831">
        <v>1</v>
      </c>
      <c r="P83" s="831">
        <v>45339.43</v>
      </c>
      <c r="Q83" s="827"/>
      <c r="R83" s="832">
        <v>45339.43</v>
      </c>
    </row>
    <row r="84" spans="1:18" ht="14.45" customHeight="1" x14ac:dyDescent="0.2">
      <c r="A84" s="821" t="s">
        <v>1569</v>
      </c>
      <c r="B84" s="822" t="s">
        <v>1570</v>
      </c>
      <c r="C84" s="822" t="s">
        <v>563</v>
      </c>
      <c r="D84" s="822" t="s">
        <v>1574</v>
      </c>
      <c r="E84" s="822" t="s">
        <v>1727</v>
      </c>
      <c r="F84" s="822" t="s">
        <v>1728</v>
      </c>
      <c r="G84" s="831"/>
      <c r="H84" s="831"/>
      <c r="I84" s="822"/>
      <c r="J84" s="822"/>
      <c r="K84" s="831"/>
      <c r="L84" s="831"/>
      <c r="M84" s="822"/>
      <c r="N84" s="822"/>
      <c r="O84" s="831">
        <v>2</v>
      </c>
      <c r="P84" s="831">
        <v>53429.279999999999</v>
      </c>
      <c r="Q84" s="827"/>
      <c r="R84" s="832">
        <v>26714.639999999999</v>
      </c>
    </row>
    <row r="85" spans="1:18" ht="14.45" customHeight="1" x14ac:dyDescent="0.2">
      <c r="A85" s="821" t="s">
        <v>1569</v>
      </c>
      <c r="B85" s="822" t="s">
        <v>1570</v>
      </c>
      <c r="C85" s="822" t="s">
        <v>563</v>
      </c>
      <c r="D85" s="822" t="s">
        <v>1627</v>
      </c>
      <c r="E85" s="822" t="s">
        <v>1729</v>
      </c>
      <c r="F85" s="822" t="s">
        <v>1730</v>
      </c>
      <c r="G85" s="831">
        <v>1</v>
      </c>
      <c r="H85" s="831">
        <v>8596</v>
      </c>
      <c r="I85" s="822"/>
      <c r="J85" s="822">
        <v>8596</v>
      </c>
      <c r="K85" s="831"/>
      <c r="L85" s="831"/>
      <c r="M85" s="822"/>
      <c r="N85" s="822"/>
      <c r="O85" s="831"/>
      <c r="P85" s="831"/>
      <c r="Q85" s="827"/>
      <c r="R85" s="832"/>
    </row>
    <row r="86" spans="1:18" ht="14.45" customHeight="1" x14ac:dyDescent="0.2">
      <c r="A86" s="821" t="s">
        <v>1569</v>
      </c>
      <c r="B86" s="822" t="s">
        <v>1570</v>
      </c>
      <c r="C86" s="822" t="s">
        <v>563</v>
      </c>
      <c r="D86" s="822" t="s">
        <v>1627</v>
      </c>
      <c r="E86" s="822" t="s">
        <v>1731</v>
      </c>
      <c r="F86" s="822" t="s">
        <v>1732</v>
      </c>
      <c r="G86" s="831">
        <v>2282</v>
      </c>
      <c r="H86" s="831">
        <v>33109538</v>
      </c>
      <c r="I86" s="822">
        <v>0.98875452967730948</v>
      </c>
      <c r="J86" s="822">
        <v>14509</v>
      </c>
      <c r="K86" s="831">
        <v>2307</v>
      </c>
      <c r="L86" s="831">
        <v>33486105</v>
      </c>
      <c r="M86" s="822">
        <v>1</v>
      </c>
      <c r="N86" s="822">
        <v>14515</v>
      </c>
      <c r="O86" s="831">
        <v>2209</v>
      </c>
      <c r="P86" s="831">
        <v>32076889</v>
      </c>
      <c r="Q86" s="827">
        <v>0.95791639547209206</v>
      </c>
      <c r="R86" s="832">
        <v>14521</v>
      </c>
    </row>
    <row r="87" spans="1:18" ht="14.45" customHeight="1" thickBot="1" x14ac:dyDescent="0.25">
      <c r="A87" s="813" t="s">
        <v>1569</v>
      </c>
      <c r="B87" s="814" t="s">
        <v>1570</v>
      </c>
      <c r="C87" s="814" t="s">
        <v>1733</v>
      </c>
      <c r="D87" s="814" t="s">
        <v>1571</v>
      </c>
      <c r="E87" s="814" t="s">
        <v>1613</v>
      </c>
      <c r="F87" s="814" t="s">
        <v>1734</v>
      </c>
      <c r="G87" s="833">
        <v>0</v>
      </c>
      <c r="H87" s="833">
        <v>5.8207660913467407E-11</v>
      </c>
      <c r="I87" s="814"/>
      <c r="J87" s="814"/>
      <c r="K87" s="833"/>
      <c r="L87" s="833"/>
      <c r="M87" s="814"/>
      <c r="N87" s="814"/>
      <c r="O87" s="833">
        <v>0</v>
      </c>
      <c r="P87" s="833">
        <v>0</v>
      </c>
      <c r="Q87" s="819"/>
      <c r="R87" s="834"/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5739D022-B52D-4016-B731-F7A0415495BE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521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7.7109375" style="247" customWidth="1"/>
    <col min="5" max="5" width="2.140625" style="247" bestFit="1" customWidth="1"/>
    <col min="6" max="6" width="8" style="247" customWidth="1"/>
    <col min="7" max="7" width="50.85546875" style="247" bestFit="1" customWidth="1" collapsed="1"/>
    <col min="8" max="9" width="11.140625" style="329" hidden="1" customWidth="1" outlineLevel="1"/>
    <col min="10" max="11" width="9.28515625" style="247" hidden="1" customWidth="1"/>
    <col min="12" max="13" width="11.140625" style="329" customWidth="1"/>
    <col min="14" max="15" width="9.28515625" style="247" hidden="1" customWidth="1"/>
    <col min="16" max="17" width="11.140625" style="329" customWidth="1"/>
    <col min="18" max="18" width="11.140625" style="332" customWidth="1"/>
    <col min="19" max="19" width="11.140625" style="329" customWidth="1"/>
    <col min="20" max="16384" width="8.85546875" style="247"/>
  </cols>
  <sheetData>
    <row r="1" spans="1:19" ht="18.600000000000001" customHeight="1" thickBot="1" x14ac:dyDescent="0.35">
      <c r="A1" s="516" t="s">
        <v>1736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4.45" customHeight="1" thickBot="1" x14ac:dyDescent="0.25">
      <c r="A2" s="371" t="s">
        <v>328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5" customHeight="1" thickBot="1" x14ac:dyDescent="0.25">
      <c r="G3" s="112" t="s">
        <v>158</v>
      </c>
      <c r="H3" s="207">
        <f t="shared" ref="H3:Q3" si="0">SUBTOTAL(9,H6:H1048576)</f>
        <v>1856232.2400000005</v>
      </c>
      <c r="I3" s="208">
        <f t="shared" si="0"/>
        <v>75087598.400000006</v>
      </c>
      <c r="J3" s="78"/>
      <c r="K3" s="78"/>
      <c r="L3" s="208">
        <f t="shared" si="0"/>
        <v>1873629.6400000006</v>
      </c>
      <c r="M3" s="208">
        <f t="shared" si="0"/>
        <v>74225008.61999999</v>
      </c>
      <c r="N3" s="78"/>
      <c r="O3" s="78"/>
      <c r="P3" s="208">
        <f t="shared" si="0"/>
        <v>1624989.6900000002</v>
      </c>
      <c r="Q3" s="208">
        <f t="shared" si="0"/>
        <v>68491694.469999999</v>
      </c>
      <c r="R3" s="79">
        <f>IF(M3=0,0,Q3/M3)</f>
        <v>0.92275764925333881</v>
      </c>
      <c r="S3" s="209">
        <f>IF(P3=0,0,Q3/P3)</f>
        <v>42.149002477671097</v>
      </c>
    </row>
    <row r="4" spans="1:19" ht="14.45" customHeight="1" x14ac:dyDescent="0.2">
      <c r="A4" s="634" t="s">
        <v>260</v>
      </c>
      <c r="B4" s="634" t="s">
        <v>118</v>
      </c>
      <c r="C4" s="642" t="s">
        <v>0</v>
      </c>
      <c r="D4" s="431" t="s">
        <v>166</v>
      </c>
      <c r="E4" s="636" t="s">
        <v>119</v>
      </c>
      <c r="F4" s="641" t="s">
        <v>89</v>
      </c>
      <c r="G4" s="637" t="s">
        <v>80</v>
      </c>
      <c r="H4" s="638">
        <v>2018</v>
      </c>
      <c r="I4" s="639"/>
      <c r="J4" s="206"/>
      <c r="K4" s="206"/>
      <c r="L4" s="638">
        <v>2019</v>
      </c>
      <c r="M4" s="639"/>
      <c r="N4" s="206"/>
      <c r="O4" s="206"/>
      <c r="P4" s="638">
        <v>2020</v>
      </c>
      <c r="Q4" s="639"/>
      <c r="R4" s="640" t="s">
        <v>2</v>
      </c>
      <c r="S4" s="635" t="s">
        <v>121</v>
      </c>
    </row>
    <row r="5" spans="1:19" ht="14.45" customHeight="1" thickBot="1" x14ac:dyDescent="0.25">
      <c r="A5" s="870"/>
      <c r="B5" s="870"/>
      <c r="C5" s="871"/>
      <c r="D5" s="880"/>
      <c r="E5" s="872"/>
      <c r="F5" s="873"/>
      <c r="G5" s="874"/>
      <c r="H5" s="875" t="s">
        <v>90</v>
      </c>
      <c r="I5" s="876" t="s">
        <v>14</v>
      </c>
      <c r="J5" s="877"/>
      <c r="K5" s="877"/>
      <c r="L5" s="875" t="s">
        <v>90</v>
      </c>
      <c r="M5" s="876" t="s">
        <v>14</v>
      </c>
      <c r="N5" s="877"/>
      <c r="O5" s="877"/>
      <c r="P5" s="875" t="s">
        <v>90</v>
      </c>
      <c r="Q5" s="876" t="s">
        <v>14</v>
      </c>
      <c r="R5" s="878"/>
      <c r="S5" s="879"/>
    </row>
    <row r="6" spans="1:19" ht="14.45" customHeight="1" x14ac:dyDescent="0.2">
      <c r="A6" s="806" t="s">
        <v>1569</v>
      </c>
      <c r="B6" s="807" t="s">
        <v>1570</v>
      </c>
      <c r="C6" s="807" t="s">
        <v>557</v>
      </c>
      <c r="D6" s="807" t="s">
        <v>1562</v>
      </c>
      <c r="E6" s="807" t="s">
        <v>1627</v>
      </c>
      <c r="F6" s="807" t="s">
        <v>1628</v>
      </c>
      <c r="G6" s="807" t="s">
        <v>1629</v>
      </c>
      <c r="H6" s="225"/>
      <c r="I6" s="225"/>
      <c r="J6" s="807"/>
      <c r="K6" s="807"/>
      <c r="L6" s="225">
        <v>2</v>
      </c>
      <c r="M6" s="225">
        <v>76</v>
      </c>
      <c r="N6" s="807">
        <v>1</v>
      </c>
      <c r="O6" s="807">
        <v>38</v>
      </c>
      <c r="P6" s="225">
        <v>2</v>
      </c>
      <c r="Q6" s="225">
        <v>76</v>
      </c>
      <c r="R6" s="812">
        <v>1</v>
      </c>
      <c r="S6" s="830">
        <v>38</v>
      </c>
    </row>
    <row r="7" spans="1:19" ht="14.45" customHeight="1" x14ac:dyDescent="0.2">
      <c r="A7" s="821" t="s">
        <v>1569</v>
      </c>
      <c r="B7" s="822" t="s">
        <v>1570</v>
      </c>
      <c r="C7" s="822" t="s">
        <v>557</v>
      </c>
      <c r="D7" s="822" t="s">
        <v>1562</v>
      </c>
      <c r="E7" s="822" t="s">
        <v>1627</v>
      </c>
      <c r="F7" s="822" t="s">
        <v>1632</v>
      </c>
      <c r="G7" s="822" t="s">
        <v>1633</v>
      </c>
      <c r="H7" s="831">
        <v>3</v>
      </c>
      <c r="I7" s="831">
        <v>534</v>
      </c>
      <c r="J7" s="822"/>
      <c r="K7" s="822">
        <v>178</v>
      </c>
      <c r="L7" s="831"/>
      <c r="M7" s="831"/>
      <c r="N7" s="822"/>
      <c r="O7" s="822"/>
      <c r="P7" s="831">
        <v>3</v>
      </c>
      <c r="Q7" s="831">
        <v>540</v>
      </c>
      <c r="R7" s="827"/>
      <c r="S7" s="832">
        <v>180</v>
      </c>
    </row>
    <row r="8" spans="1:19" ht="14.45" customHeight="1" x14ac:dyDescent="0.2">
      <c r="A8" s="821" t="s">
        <v>1569</v>
      </c>
      <c r="B8" s="822" t="s">
        <v>1570</v>
      </c>
      <c r="C8" s="822" t="s">
        <v>557</v>
      </c>
      <c r="D8" s="822" t="s">
        <v>1562</v>
      </c>
      <c r="E8" s="822" t="s">
        <v>1627</v>
      </c>
      <c r="F8" s="822" t="s">
        <v>1660</v>
      </c>
      <c r="G8" s="822" t="s">
        <v>1661</v>
      </c>
      <c r="H8" s="831">
        <v>14</v>
      </c>
      <c r="I8" s="831">
        <v>25564</v>
      </c>
      <c r="J8" s="822">
        <v>1.551307724983312</v>
      </c>
      <c r="K8" s="822">
        <v>1826</v>
      </c>
      <c r="L8" s="831">
        <v>9</v>
      </c>
      <c r="M8" s="831">
        <v>16479</v>
      </c>
      <c r="N8" s="822">
        <v>1</v>
      </c>
      <c r="O8" s="822">
        <v>1831</v>
      </c>
      <c r="P8" s="831">
        <v>3</v>
      </c>
      <c r="Q8" s="831">
        <v>5505</v>
      </c>
      <c r="R8" s="827">
        <v>0.33406153286000362</v>
      </c>
      <c r="S8" s="832">
        <v>1835</v>
      </c>
    </row>
    <row r="9" spans="1:19" ht="14.45" customHeight="1" x14ac:dyDescent="0.2">
      <c r="A9" s="821" t="s">
        <v>1569</v>
      </c>
      <c r="B9" s="822" t="s">
        <v>1570</v>
      </c>
      <c r="C9" s="822" t="s">
        <v>557</v>
      </c>
      <c r="D9" s="822" t="s">
        <v>1562</v>
      </c>
      <c r="E9" s="822" t="s">
        <v>1627</v>
      </c>
      <c r="F9" s="822" t="s">
        <v>1666</v>
      </c>
      <c r="G9" s="822" t="s">
        <v>1667</v>
      </c>
      <c r="H9" s="831">
        <v>14</v>
      </c>
      <c r="I9" s="831">
        <v>0</v>
      </c>
      <c r="J9" s="822"/>
      <c r="K9" s="822">
        <v>0</v>
      </c>
      <c r="L9" s="831"/>
      <c r="M9" s="831"/>
      <c r="N9" s="822"/>
      <c r="O9" s="822"/>
      <c r="P9" s="831">
        <v>6</v>
      </c>
      <c r="Q9" s="831">
        <v>0</v>
      </c>
      <c r="R9" s="827"/>
      <c r="S9" s="832">
        <v>0</v>
      </c>
    </row>
    <row r="10" spans="1:19" ht="14.45" customHeight="1" x14ac:dyDescent="0.2">
      <c r="A10" s="821" t="s">
        <v>1569</v>
      </c>
      <c r="B10" s="822" t="s">
        <v>1570</v>
      </c>
      <c r="C10" s="822" t="s">
        <v>557</v>
      </c>
      <c r="D10" s="822" t="s">
        <v>1562</v>
      </c>
      <c r="E10" s="822" t="s">
        <v>1627</v>
      </c>
      <c r="F10" s="822" t="s">
        <v>1668</v>
      </c>
      <c r="G10" s="822" t="s">
        <v>1669</v>
      </c>
      <c r="H10" s="831">
        <v>2</v>
      </c>
      <c r="I10" s="831">
        <v>66.66</v>
      </c>
      <c r="J10" s="822"/>
      <c r="K10" s="822">
        <v>33.33</v>
      </c>
      <c r="L10" s="831"/>
      <c r="M10" s="831"/>
      <c r="N10" s="822"/>
      <c r="O10" s="822"/>
      <c r="P10" s="831">
        <v>83</v>
      </c>
      <c r="Q10" s="831">
        <v>2766.67</v>
      </c>
      <c r="R10" s="827"/>
      <c r="S10" s="832">
        <v>33.333373493975905</v>
      </c>
    </row>
    <row r="11" spans="1:19" ht="14.45" customHeight="1" x14ac:dyDescent="0.2">
      <c r="A11" s="821" t="s">
        <v>1569</v>
      </c>
      <c r="B11" s="822" t="s">
        <v>1570</v>
      </c>
      <c r="C11" s="822" t="s">
        <v>557</v>
      </c>
      <c r="D11" s="822" t="s">
        <v>1562</v>
      </c>
      <c r="E11" s="822" t="s">
        <v>1627</v>
      </c>
      <c r="F11" s="822" t="s">
        <v>1670</v>
      </c>
      <c r="G11" s="822" t="s">
        <v>1671</v>
      </c>
      <c r="H11" s="831">
        <v>3</v>
      </c>
      <c r="I11" s="831">
        <v>111</v>
      </c>
      <c r="J11" s="822"/>
      <c r="K11" s="822">
        <v>37</v>
      </c>
      <c r="L11" s="831"/>
      <c r="M11" s="831"/>
      <c r="N11" s="822"/>
      <c r="O11" s="822"/>
      <c r="P11" s="831">
        <v>83</v>
      </c>
      <c r="Q11" s="831">
        <v>3154</v>
      </c>
      <c r="R11" s="827"/>
      <c r="S11" s="832">
        <v>38</v>
      </c>
    </row>
    <row r="12" spans="1:19" ht="14.45" customHeight="1" x14ac:dyDescent="0.2">
      <c r="A12" s="821" t="s">
        <v>1569</v>
      </c>
      <c r="B12" s="822" t="s">
        <v>1570</v>
      </c>
      <c r="C12" s="822" t="s">
        <v>557</v>
      </c>
      <c r="D12" s="822" t="s">
        <v>1562</v>
      </c>
      <c r="E12" s="822" t="s">
        <v>1627</v>
      </c>
      <c r="F12" s="822" t="s">
        <v>1672</v>
      </c>
      <c r="G12" s="822" t="s">
        <v>1673</v>
      </c>
      <c r="H12" s="831">
        <v>6</v>
      </c>
      <c r="I12" s="831">
        <v>3666</v>
      </c>
      <c r="J12" s="822"/>
      <c r="K12" s="822">
        <v>611</v>
      </c>
      <c r="L12" s="831"/>
      <c r="M12" s="831"/>
      <c r="N12" s="822"/>
      <c r="O12" s="822"/>
      <c r="P12" s="831"/>
      <c r="Q12" s="831"/>
      <c r="R12" s="827"/>
      <c r="S12" s="832"/>
    </row>
    <row r="13" spans="1:19" ht="14.45" customHeight="1" x14ac:dyDescent="0.2">
      <c r="A13" s="821" t="s">
        <v>1569</v>
      </c>
      <c r="B13" s="822" t="s">
        <v>1570</v>
      </c>
      <c r="C13" s="822" t="s">
        <v>557</v>
      </c>
      <c r="D13" s="822" t="s">
        <v>1562</v>
      </c>
      <c r="E13" s="822" t="s">
        <v>1627</v>
      </c>
      <c r="F13" s="822" t="s">
        <v>1684</v>
      </c>
      <c r="G13" s="822" t="s">
        <v>1685</v>
      </c>
      <c r="H13" s="831"/>
      <c r="I13" s="831"/>
      <c r="J13" s="822"/>
      <c r="K13" s="822"/>
      <c r="L13" s="831"/>
      <c r="M13" s="831"/>
      <c r="N13" s="822"/>
      <c r="O13" s="822"/>
      <c r="P13" s="831">
        <v>80</v>
      </c>
      <c r="Q13" s="831">
        <v>28800</v>
      </c>
      <c r="R13" s="827"/>
      <c r="S13" s="832">
        <v>360</v>
      </c>
    </row>
    <row r="14" spans="1:19" ht="14.45" customHeight="1" x14ac:dyDescent="0.2">
      <c r="A14" s="821" t="s">
        <v>1569</v>
      </c>
      <c r="B14" s="822" t="s">
        <v>1570</v>
      </c>
      <c r="C14" s="822" t="s">
        <v>557</v>
      </c>
      <c r="D14" s="822" t="s">
        <v>839</v>
      </c>
      <c r="E14" s="822" t="s">
        <v>1571</v>
      </c>
      <c r="F14" s="822" t="s">
        <v>1572</v>
      </c>
      <c r="G14" s="822" t="s">
        <v>1573</v>
      </c>
      <c r="H14" s="831"/>
      <c r="I14" s="831"/>
      <c r="J14" s="822"/>
      <c r="K14" s="822"/>
      <c r="L14" s="831"/>
      <c r="M14" s="831"/>
      <c r="N14" s="822"/>
      <c r="O14" s="822"/>
      <c r="P14" s="831">
        <v>16</v>
      </c>
      <c r="Q14" s="831">
        <v>28220.320000000003</v>
      </c>
      <c r="R14" s="827"/>
      <c r="S14" s="832">
        <v>1763.7700000000002</v>
      </c>
    </row>
    <row r="15" spans="1:19" ht="14.45" customHeight="1" x14ac:dyDescent="0.2">
      <c r="A15" s="821" t="s">
        <v>1569</v>
      </c>
      <c r="B15" s="822" t="s">
        <v>1570</v>
      </c>
      <c r="C15" s="822" t="s">
        <v>557</v>
      </c>
      <c r="D15" s="822" t="s">
        <v>839</v>
      </c>
      <c r="E15" s="822" t="s">
        <v>1574</v>
      </c>
      <c r="F15" s="822" t="s">
        <v>1575</v>
      </c>
      <c r="G15" s="822" t="s">
        <v>1576</v>
      </c>
      <c r="H15" s="831"/>
      <c r="I15" s="831"/>
      <c r="J15" s="822"/>
      <c r="K15" s="822"/>
      <c r="L15" s="831">
        <v>1146</v>
      </c>
      <c r="M15" s="831">
        <v>30277.32</v>
      </c>
      <c r="N15" s="822">
        <v>1</v>
      </c>
      <c r="O15" s="822">
        <v>26.419999999999998</v>
      </c>
      <c r="P15" s="831">
        <v>760</v>
      </c>
      <c r="Q15" s="831">
        <v>21234.400000000001</v>
      </c>
      <c r="R15" s="827">
        <v>0.70133023662596294</v>
      </c>
      <c r="S15" s="832">
        <v>27.94</v>
      </c>
    </row>
    <row r="16" spans="1:19" ht="14.45" customHeight="1" x14ac:dyDescent="0.2">
      <c r="A16" s="821" t="s">
        <v>1569</v>
      </c>
      <c r="B16" s="822" t="s">
        <v>1570</v>
      </c>
      <c r="C16" s="822" t="s">
        <v>557</v>
      </c>
      <c r="D16" s="822" t="s">
        <v>839</v>
      </c>
      <c r="E16" s="822" t="s">
        <v>1574</v>
      </c>
      <c r="F16" s="822" t="s">
        <v>1577</v>
      </c>
      <c r="G16" s="822" t="s">
        <v>1578</v>
      </c>
      <c r="H16" s="831">
        <v>1193</v>
      </c>
      <c r="I16" s="831">
        <v>3077.94</v>
      </c>
      <c r="J16" s="822">
        <v>0.29323321164267158</v>
      </c>
      <c r="K16" s="822">
        <v>2.58</v>
      </c>
      <c r="L16" s="831">
        <v>3971</v>
      </c>
      <c r="M16" s="831">
        <v>10496.559999999998</v>
      </c>
      <c r="N16" s="822">
        <v>1</v>
      </c>
      <c r="O16" s="822">
        <v>2.6433039536640637</v>
      </c>
      <c r="P16" s="831">
        <v>2171</v>
      </c>
      <c r="Q16" s="831">
        <v>5405.79</v>
      </c>
      <c r="R16" s="827">
        <v>0.5150058685893284</v>
      </c>
      <c r="S16" s="832">
        <v>2.4899999999999998</v>
      </c>
    </row>
    <row r="17" spans="1:19" ht="14.45" customHeight="1" x14ac:dyDescent="0.2">
      <c r="A17" s="821" t="s">
        <v>1569</v>
      </c>
      <c r="B17" s="822" t="s">
        <v>1570</v>
      </c>
      <c r="C17" s="822" t="s">
        <v>557</v>
      </c>
      <c r="D17" s="822" t="s">
        <v>839</v>
      </c>
      <c r="E17" s="822" t="s">
        <v>1574</v>
      </c>
      <c r="F17" s="822" t="s">
        <v>1579</v>
      </c>
      <c r="G17" s="822" t="s">
        <v>1580</v>
      </c>
      <c r="H17" s="831">
        <v>2925</v>
      </c>
      <c r="I17" s="831">
        <v>21030.75</v>
      </c>
      <c r="J17" s="822">
        <v>1.5343912448700407</v>
      </c>
      <c r="K17" s="822">
        <v>7.19</v>
      </c>
      <c r="L17" s="831">
        <v>1875</v>
      </c>
      <c r="M17" s="831">
        <v>13706.250000000002</v>
      </c>
      <c r="N17" s="822">
        <v>1</v>
      </c>
      <c r="O17" s="822">
        <v>7.3100000000000014</v>
      </c>
      <c r="P17" s="831">
        <v>912</v>
      </c>
      <c r="Q17" s="831">
        <v>6520.8</v>
      </c>
      <c r="R17" s="827">
        <v>0.47575376196990421</v>
      </c>
      <c r="S17" s="832">
        <v>7.15</v>
      </c>
    </row>
    <row r="18" spans="1:19" ht="14.45" customHeight="1" x14ac:dyDescent="0.2">
      <c r="A18" s="821" t="s">
        <v>1569</v>
      </c>
      <c r="B18" s="822" t="s">
        <v>1570</v>
      </c>
      <c r="C18" s="822" t="s">
        <v>557</v>
      </c>
      <c r="D18" s="822" t="s">
        <v>839</v>
      </c>
      <c r="E18" s="822" t="s">
        <v>1574</v>
      </c>
      <c r="F18" s="822" t="s">
        <v>1583</v>
      </c>
      <c r="G18" s="822" t="s">
        <v>1584</v>
      </c>
      <c r="H18" s="831">
        <v>92275</v>
      </c>
      <c r="I18" s="831">
        <v>491825.74999999983</v>
      </c>
      <c r="J18" s="822">
        <v>1.4912028941526041</v>
      </c>
      <c r="K18" s="822">
        <v>5.3299999999999983</v>
      </c>
      <c r="L18" s="831">
        <v>62509</v>
      </c>
      <c r="M18" s="831">
        <v>329818.13</v>
      </c>
      <c r="N18" s="822">
        <v>1</v>
      </c>
      <c r="O18" s="822">
        <v>5.2763302884384649</v>
      </c>
      <c r="P18" s="831">
        <v>42542</v>
      </c>
      <c r="Q18" s="831">
        <v>220356.90999999995</v>
      </c>
      <c r="R18" s="827">
        <v>0.66811642525533677</v>
      </c>
      <c r="S18" s="832">
        <v>5.1797496591603576</v>
      </c>
    </row>
    <row r="19" spans="1:19" ht="14.45" customHeight="1" x14ac:dyDescent="0.2">
      <c r="A19" s="821" t="s">
        <v>1569</v>
      </c>
      <c r="B19" s="822" t="s">
        <v>1570</v>
      </c>
      <c r="C19" s="822" t="s">
        <v>557</v>
      </c>
      <c r="D19" s="822" t="s">
        <v>839</v>
      </c>
      <c r="E19" s="822" t="s">
        <v>1574</v>
      </c>
      <c r="F19" s="822" t="s">
        <v>1585</v>
      </c>
      <c r="G19" s="822" t="s">
        <v>1586</v>
      </c>
      <c r="H19" s="831">
        <v>1083</v>
      </c>
      <c r="I19" s="831">
        <v>9898.619999999999</v>
      </c>
      <c r="J19" s="822">
        <v>16.396044523951499</v>
      </c>
      <c r="K19" s="822">
        <v>9.1399999999999988</v>
      </c>
      <c r="L19" s="831">
        <v>64.5</v>
      </c>
      <c r="M19" s="831">
        <v>603.72</v>
      </c>
      <c r="N19" s="822">
        <v>1</v>
      </c>
      <c r="O19" s="822">
        <v>9.3600000000000012</v>
      </c>
      <c r="P19" s="831">
        <v>298</v>
      </c>
      <c r="Q19" s="831">
        <v>2765.44</v>
      </c>
      <c r="R19" s="827">
        <v>4.580666534154906</v>
      </c>
      <c r="S19" s="832">
        <v>9.2799999999999994</v>
      </c>
    </row>
    <row r="20" spans="1:19" ht="14.45" customHeight="1" x14ac:dyDescent="0.2">
      <c r="A20" s="821" t="s">
        <v>1569</v>
      </c>
      <c r="B20" s="822" t="s">
        <v>1570</v>
      </c>
      <c r="C20" s="822" t="s">
        <v>557</v>
      </c>
      <c r="D20" s="822" t="s">
        <v>839</v>
      </c>
      <c r="E20" s="822" t="s">
        <v>1574</v>
      </c>
      <c r="F20" s="822" t="s">
        <v>1587</v>
      </c>
      <c r="G20" s="822" t="s">
        <v>1588</v>
      </c>
      <c r="H20" s="831">
        <v>493</v>
      </c>
      <c r="I20" s="831">
        <v>4525.74</v>
      </c>
      <c r="J20" s="822">
        <v>0.67235262657475636</v>
      </c>
      <c r="K20" s="822">
        <v>9.18</v>
      </c>
      <c r="L20" s="831">
        <v>720</v>
      </c>
      <c r="M20" s="831">
        <v>6731.2</v>
      </c>
      <c r="N20" s="822">
        <v>1</v>
      </c>
      <c r="O20" s="822">
        <v>9.3488888888888884</v>
      </c>
      <c r="P20" s="831">
        <v>316</v>
      </c>
      <c r="Q20" s="831">
        <v>2945.12</v>
      </c>
      <c r="R20" s="827">
        <v>0.43753268362253389</v>
      </c>
      <c r="S20" s="832">
        <v>9.32</v>
      </c>
    </row>
    <row r="21" spans="1:19" ht="14.45" customHeight="1" x14ac:dyDescent="0.2">
      <c r="A21" s="821" t="s">
        <v>1569</v>
      </c>
      <c r="B21" s="822" t="s">
        <v>1570</v>
      </c>
      <c r="C21" s="822" t="s">
        <v>557</v>
      </c>
      <c r="D21" s="822" t="s">
        <v>839</v>
      </c>
      <c r="E21" s="822" t="s">
        <v>1574</v>
      </c>
      <c r="F21" s="822" t="s">
        <v>1589</v>
      </c>
      <c r="G21" s="822" t="s">
        <v>1590</v>
      </c>
      <c r="H21" s="831">
        <v>577</v>
      </c>
      <c r="I21" s="831">
        <v>5833.47</v>
      </c>
      <c r="J21" s="822">
        <v>0.87055282291281144</v>
      </c>
      <c r="K21" s="822">
        <v>10.110000000000001</v>
      </c>
      <c r="L21" s="831">
        <v>652</v>
      </c>
      <c r="M21" s="831">
        <v>6700.88</v>
      </c>
      <c r="N21" s="822">
        <v>1</v>
      </c>
      <c r="O21" s="822">
        <v>10.277423312883435</v>
      </c>
      <c r="P21" s="831">
        <v>441</v>
      </c>
      <c r="Q21" s="831">
        <v>4555.5300000000007</v>
      </c>
      <c r="R21" s="827">
        <v>0.6798405582550352</v>
      </c>
      <c r="S21" s="832">
        <v>10.330000000000002</v>
      </c>
    </row>
    <row r="22" spans="1:19" ht="14.45" customHeight="1" x14ac:dyDescent="0.2">
      <c r="A22" s="821" t="s">
        <v>1569</v>
      </c>
      <c r="B22" s="822" t="s">
        <v>1570</v>
      </c>
      <c r="C22" s="822" t="s">
        <v>557</v>
      </c>
      <c r="D22" s="822" t="s">
        <v>839</v>
      </c>
      <c r="E22" s="822" t="s">
        <v>1574</v>
      </c>
      <c r="F22" s="822" t="s">
        <v>1591</v>
      </c>
      <c r="G22" s="822" t="s">
        <v>1592</v>
      </c>
      <c r="H22" s="831"/>
      <c r="I22" s="831"/>
      <c r="J22" s="822"/>
      <c r="K22" s="822"/>
      <c r="L22" s="831">
        <v>7.84</v>
      </c>
      <c r="M22" s="831">
        <v>78.150000000000006</v>
      </c>
      <c r="N22" s="822">
        <v>1</v>
      </c>
      <c r="O22" s="822">
        <v>9.9681122448979593</v>
      </c>
      <c r="P22" s="831">
        <v>0.60000000000000009</v>
      </c>
      <c r="Q22" s="831">
        <v>39.869999999999997</v>
      </c>
      <c r="R22" s="827">
        <v>0.51017274472168894</v>
      </c>
      <c r="S22" s="832">
        <v>66.449999999999989</v>
      </c>
    </row>
    <row r="23" spans="1:19" ht="14.45" customHeight="1" x14ac:dyDescent="0.2">
      <c r="A23" s="821" t="s">
        <v>1569</v>
      </c>
      <c r="B23" s="822" t="s">
        <v>1570</v>
      </c>
      <c r="C23" s="822" t="s">
        <v>557</v>
      </c>
      <c r="D23" s="822" t="s">
        <v>839</v>
      </c>
      <c r="E23" s="822" t="s">
        <v>1574</v>
      </c>
      <c r="F23" s="822" t="s">
        <v>1593</v>
      </c>
      <c r="G23" s="822" t="s">
        <v>1594</v>
      </c>
      <c r="H23" s="831"/>
      <c r="I23" s="831"/>
      <c r="J23" s="822"/>
      <c r="K23" s="822"/>
      <c r="L23" s="831"/>
      <c r="M23" s="831"/>
      <c r="N23" s="822"/>
      <c r="O23" s="822"/>
      <c r="P23" s="831">
        <v>975</v>
      </c>
      <c r="Q23" s="831">
        <v>7536.75</v>
      </c>
      <c r="R23" s="827"/>
      <c r="S23" s="832">
        <v>7.73</v>
      </c>
    </row>
    <row r="24" spans="1:19" ht="14.45" customHeight="1" x14ac:dyDescent="0.2">
      <c r="A24" s="821" t="s">
        <v>1569</v>
      </c>
      <c r="B24" s="822" t="s">
        <v>1570</v>
      </c>
      <c r="C24" s="822" t="s">
        <v>557</v>
      </c>
      <c r="D24" s="822" t="s">
        <v>839</v>
      </c>
      <c r="E24" s="822" t="s">
        <v>1574</v>
      </c>
      <c r="F24" s="822" t="s">
        <v>1595</v>
      </c>
      <c r="G24" s="822" t="s">
        <v>1596</v>
      </c>
      <c r="H24" s="831">
        <v>2680</v>
      </c>
      <c r="I24" s="831">
        <v>56012</v>
      </c>
      <c r="J24" s="822">
        <v>1.2963415128073088</v>
      </c>
      <c r="K24" s="822">
        <v>20.9</v>
      </c>
      <c r="L24" s="831">
        <v>2155</v>
      </c>
      <c r="M24" s="831">
        <v>43207.75</v>
      </c>
      <c r="N24" s="822">
        <v>1</v>
      </c>
      <c r="O24" s="822">
        <v>20.05</v>
      </c>
      <c r="P24" s="831">
        <v>2110</v>
      </c>
      <c r="Q24" s="831">
        <v>42326.6</v>
      </c>
      <c r="R24" s="827">
        <v>0.97960666778529315</v>
      </c>
      <c r="S24" s="832">
        <v>20.059999999999999</v>
      </c>
    </row>
    <row r="25" spans="1:19" ht="14.45" customHeight="1" x14ac:dyDescent="0.2">
      <c r="A25" s="821" t="s">
        <v>1569</v>
      </c>
      <c r="B25" s="822" t="s">
        <v>1570</v>
      </c>
      <c r="C25" s="822" t="s">
        <v>557</v>
      </c>
      <c r="D25" s="822" t="s">
        <v>839</v>
      </c>
      <c r="E25" s="822" t="s">
        <v>1574</v>
      </c>
      <c r="F25" s="822" t="s">
        <v>1597</v>
      </c>
      <c r="G25" s="822" t="s">
        <v>1598</v>
      </c>
      <c r="H25" s="831">
        <v>3.1</v>
      </c>
      <c r="I25" s="831">
        <v>5016.51</v>
      </c>
      <c r="J25" s="822"/>
      <c r="K25" s="822">
        <v>1618.2290322580645</v>
      </c>
      <c r="L25" s="831"/>
      <c r="M25" s="831"/>
      <c r="N25" s="822"/>
      <c r="O25" s="822"/>
      <c r="P25" s="831"/>
      <c r="Q25" s="831"/>
      <c r="R25" s="827"/>
      <c r="S25" s="832"/>
    </row>
    <row r="26" spans="1:19" ht="14.45" customHeight="1" x14ac:dyDescent="0.2">
      <c r="A26" s="821" t="s">
        <v>1569</v>
      </c>
      <c r="B26" s="822" t="s">
        <v>1570</v>
      </c>
      <c r="C26" s="822" t="s">
        <v>557</v>
      </c>
      <c r="D26" s="822" t="s">
        <v>839</v>
      </c>
      <c r="E26" s="822" t="s">
        <v>1574</v>
      </c>
      <c r="F26" s="822" t="s">
        <v>1601</v>
      </c>
      <c r="G26" s="822" t="s">
        <v>1602</v>
      </c>
      <c r="H26" s="831">
        <v>7</v>
      </c>
      <c r="I26" s="831">
        <v>14195.23</v>
      </c>
      <c r="J26" s="822">
        <v>1.1155799074700596</v>
      </c>
      <c r="K26" s="822">
        <v>2027.8899999999999</v>
      </c>
      <c r="L26" s="831">
        <v>7</v>
      </c>
      <c r="M26" s="831">
        <v>12724.530000000002</v>
      </c>
      <c r="N26" s="822">
        <v>1</v>
      </c>
      <c r="O26" s="822">
        <v>1817.7900000000004</v>
      </c>
      <c r="P26" s="831"/>
      <c r="Q26" s="831"/>
      <c r="R26" s="827"/>
      <c r="S26" s="832"/>
    </row>
    <row r="27" spans="1:19" ht="14.45" customHeight="1" x14ac:dyDescent="0.2">
      <c r="A27" s="821" t="s">
        <v>1569</v>
      </c>
      <c r="B27" s="822" t="s">
        <v>1570</v>
      </c>
      <c r="C27" s="822" t="s">
        <v>557</v>
      </c>
      <c r="D27" s="822" t="s">
        <v>839</v>
      </c>
      <c r="E27" s="822" t="s">
        <v>1574</v>
      </c>
      <c r="F27" s="822" t="s">
        <v>1605</v>
      </c>
      <c r="G27" s="822" t="s">
        <v>1606</v>
      </c>
      <c r="H27" s="831">
        <v>122332</v>
      </c>
      <c r="I27" s="831">
        <v>458745</v>
      </c>
      <c r="J27" s="822">
        <v>1.7584962456510527</v>
      </c>
      <c r="K27" s="822">
        <v>3.75</v>
      </c>
      <c r="L27" s="831">
        <v>68681</v>
      </c>
      <c r="M27" s="831">
        <v>260873.45999999996</v>
      </c>
      <c r="N27" s="822">
        <v>1</v>
      </c>
      <c r="O27" s="822">
        <v>3.7983352018753362</v>
      </c>
      <c r="P27" s="831">
        <v>60156</v>
      </c>
      <c r="Q27" s="831">
        <v>220170.95999999996</v>
      </c>
      <c r="R27" s="827">
        <v>0.84397607943713393</v>
      </c>
      <c r="S27" s="832">
        <v>3.6599999999999993</v>
      </c>
    </row>
    <row r="28" spans="1:19" ht="14.45" customHeight="1" x14ac:dyDescent="0.2">
      <c r="A28" s="821" t="s">
        <v>1569</v>
      </c>
      <c r="B28" s="822" t="s">
        <v>1570</v>
      </c>
      <c r="C28" s="822" t="s">
        <v>557</v>
      </c>
      <c r="D28" s="822" t="s">
        <v>839</v>
      </c>
      <c r="E28" s="822" t="s">
        <v>1574</v>
      </c>
      <c r="F28" s="822" t="s">
        <v>1609</v>
      </c>
      <c r="G28" s="822" t="s">
        <v>1610</v>
      </c>
      <c r="H28" s="831"/>
      <c r="I28" s="831"/>
      <c r="J28" s="822"/>
      <c r="K28" s="822"/>
      <c r="L28" s="831">
        <v>450</v>
      </c>
      <c r="M28" s="831">
        <v>67410</v>
      </c>
      <c r="N28" s="822">
        <v>1</v>
      </c>
      <c r="O28" s="822">
        <v>149.80000000000001</v>
      </c>
      <c r="P28" s="831">
        <v>310</v>
      </c>
      <c r="Q28" s="831">
        <v>48313.5</v>
      </c>
      <c r="R28" s="827">
        <v>0.71671117044948818</v>
      </c>
      <c r="S28" s="832">
        <v>155.85</v>
      </c>
    </row>
    <row r="29" spans="1:19" ht="14.45" customHeight="1" x14ac:dyDescent="0.2">
      <c r="A29" s="821" t="s">
        <v>1569</v>
      </c>
      <c r="B29" s="822" t="s">
        <v>1570</v>
      </c>
      <c r="C29" s="822" t="s">
        <v>557</v>
      </c>
      <c r="D29" s="822" t="s">
        <v>839</v>
      </c>
      <c r="E29" s="822" t="s">
        <v>1574</v>
      </c>
      <c r="F29" s="822" t="s">
        <v>1611</v>
      </c>
      <c r="G29" s="822" t="s">
        <v>1612</v>
      </c>
      <c r="H29" s="831">
        <v>4528</v>
      </c>
      <c r="I29" s="831">
        <v>93910.720000000001</v>
      </c>
      <c r="J29" s="822">
        <v>2.7567367954464728</v>
      </c>
      <c r="K29" s="822">
        <v>20.740000000000002</v>
      </c>
      <c r="L29" s="831">
        <v>1674</v>
      </c>
      <c r="M29" s="831">
        <v>34065.9</v>
      </c>
      <c r="N29" s="822">
        <v>1</v>
      </c>
      <c r="O29" s="822">
        <v>20.350000000000001</v>
      </c>
      <c r="P29" s="831">
        <v>2159.1999999999998</v>
      </c>
      <c r="Q29" s="831">
        <v>44443.520000000004</v>
      </c>
      <c r="R29" s="827">
        <v>1.3046336659239886</v>
      </c>
      <c r="S29" s="832">
        <v>20.583327158206746</v>
      </c>
    </row>
    <row r="30" spans="1:19" ht="14.45" customHeight="1" x14ac:dyDescent="0.2">
      <c r="A30" s="821" t="s">
        <v>1569</v>
      </c>
      <c r="B30" s="822" t="s">
        <v>1570</v>
      </c>
      <c r="C30" s="822" t="s">
        <v>557</v>
      </c>
      <c r="D30" s="822" t="s">
        <v>839</v>
      </c>
      <c r="E30" s="822" t="s">
        <v>1574</v>
      </c>
      <c r="F30" s="822" t="s">
        <v>1615</v>
      </c>
      <c r="G30" s="822" t="s">
        <v>1616</v>
      </c>
      <c r="H30" s="831"/>
      <c r="I30" s="831"/>
      <c r="J30" s="822"/>
      <c r="K30" s="822"/>
      <c r="L30" s="831">
        <v>1330</v>
      </c>
      <c r="M30" s="831">
        <v>25403</v>
      </c>
      <c r="N30" s="822">
        <v>1</v>
      </c>
      <c r="O30" s="822">
        <v>19.100000000000001</v>
      </c>
      <c r="P30" s="831">
        <v>874</v>
      </c>
      <c r="Q30" s="831">
        <v>16999.3</v>
      </c>
      <c r="R30" s="827">
        <v>0.66918474195961108</v>
      </c>
      <c r="S30" s="832">
        <v>19.45</v>
      </c>
    </row>
    <row r="31" spans="1:19" ht="14.45" customHeight="1" x14ac:dyDescent="0.2">
      <c r="A31" s="821" t="s">
        <v>1569</v>
      </c>
      <c r="B31" s="822" t="s">
        <v>1570</v>
      </c>
      <c r="C31" s="822" t="s">
        <v>557</v>
      </c>
      <c r="D31" s="822" t="s">
        <v>839</v>
      </c>
      <c r="E31" s="822" t="s">
        <v>1574</v>
      </c>
      <c r="F31" s="822" t="s">
        <v>1621</v>
      </c>
      <c r="G31" s="822" t="s">
        <v>1622</v>
      </c>
      <c r="H31" s="831">
        <v>170</v>
      </c>
      <c r="I31" s="831">
        <v>12110.8</v>
      </c>
      <c r="J31" s="822"/>
      <c r="K31" s="822">
        <v>71.239999999999995</v>
      </c>
      <c r="L31" s="831"/>
      <c r="M31" s="831"/>
      <c r="N31" s="822"/>
      <c r="O31" s="822"/>
      <c r="P31" s="831"/>
      <c r="Q31" s="831"/>
      <c r="R31" s="827"/>
      <c r="S31" s="832"/>
    </row>
    <row r="32" spans="1:19" ht="14.45" customHeight="1" x14ac:dyDescent="0.2">
      <c r="A32" s="821" t="s">
        <v>1569</v>
      </c>
      <c r="B32" s="822" t="s">
        <v>1570</v>
      </c>
      <c r="C32" s="822" t="s">
        <v>557</v>
      </c>
      <c r="D32" s="822" t="s">
        <v>839</v>
      </c>
      <c r="E32" s="822" t="s">
        <v>1627</v>
      </c>
      <c r="F32" s="822" t="s">
        <v>1628</v>
      </c>
      <c r="G32" s="822" t="s">
        <v>1629</v>
      </c>
      <c r="H32" s="831">
        <v>44</v>
      </c>
      <c r="I32" s="831">
        <v>1628</v>
      </c>
      <c r="J32" s="822">
        <v>0.71403508771929824</v>
      </c>
      <c r="K32" s="822">
        <v>37</v>
      </c>
      <c r="L32" s="831">
        <v>60</v>
      </c>
      <c r="M32" s="831">
        <v>2280</v>
      </c>
      <c r="N32" s="822">
        <v>1</v>
      </c>
      <c r="O32" s="822">
        <v>38</v>
      </c>
      <c r="P32" s="831">
        <v>78</v>
      </c>
      <c r="Q32" s="831">
        <v>2964</v>
      </c>
      <c r="R32" s="827">
        <v>1.3</v>
      </c>
      <c r="S32" s="832">
        <v>38</v>
      </c>
    </row>
    <row r="33" spans="1:19" ht="14.45" customHeight="1" x14ac:dyDescent="0.2">
      <c r="A33" s="821" t="s">
        <v>1569</v>
      </c>
      <c r="B33" s="822" t="s">
        <v>1570</v>
      </c>
      <c r="C33" s="822" t="s">
        <v>557</v>
      </c>
      <c r="D33" s="822" t="s">
        <v>839</v>
      </c>
      <c r="E33" s="822" t="s">
        <v>1627</v>
      </c>
      <c r="F33" s="822" t="s">
        <v>1630</v>
      </c>
      <c r="G33" s="822" t="s">
        <v>1631</v>
      </c>
      <c r="H33" s="831">
        <v>31</v>
      </c>
      <c r="I33" s="831">
        <v>13764</v>
      </c>
      <c r="J33" s="822">
        <v>1.5395973154362417</v>
      </c>
      <c r="K33" s="822">
        <v>444</v>
      </c>
      <c r="L33" s="831">
        <v>20</v>
      </c>
      <c r="M33" s="831">
        <v>8940</v>
      </c>
      <c r="N33" s="822">
        <v>1</v>
      </c>
      <c r="O33" s="822">
        <v>447</v>
      </c>
      <c r="P33" s="831">
        <v>15</v>
      </c>
      <c r="Q33" s="831">
        <v>6735</v>
      </c>
      <c r="R33" s="827">
        <v>0.75335570469798663</v>
      </c>
      <c r="S33" s="832">
        <v>449</v>
      </c>
    </row>
    <row r="34" spans="1:19" ht="14.45" customHeight="1" x14ac:dyDescent="0.2">
      <c r="A34" s="821" t="s">
        <v>1569</v>
      </c>
      <c r="B34" s="822" t="s">
        <v>1570</v>
      </c>
      <c r="C34" s="822" t="s">
        <v>557</v>
      </c>
      <c r="D34" s="822" t="s">
        <v>839</v>
      </c>
      <c r="E34" s="822" t="s">
        <v>1627</v>
      </c>
      <c r="F34" s="822" t="s">
        <v>1632</v>
      </c>
      <c r="G34" s="822" t="s">
        <v>1633</v>
      </c>
      <c r="H34" s="831">
        <v>178</v>
      </c>
      <c r="I34" s="831">
        <v>31684</v>
      </c>
      <c r="J34" s="822">
        <v>1.1959836931903971</v>
      </c>
      <c r="K34" s="822">
        <v>178</v>
      </c>
      <c r="L34" s="831">
        <v>148</v>
      </c>
      <c r="M34" s="831">
        <v>26492</v>
      </c>
      <c r="N34" s="822">
        <v>1</v>
      </c>
      <c r="O34" s="822">
        <v>179</v>
      </c>
      <c r="P34" s="831">
        <v>171</v>
      </c>
      <c r="Q34" s="831">
        <v>30780</v>
      </c>
      <c r="R34" s="827">
        <v>1.161860184206553</v>
      </c>
      <c r="S34" s="832">
        <v>180</v>
      </c>
    </row>
    <row r="35" spans="1:19" ht="14.45" customHeight="1" x14ac:dyDescent="0.2">
      <c r="A35" s="821" t="s">
        <v>1569</v>
      </c>
      <c r="B35" s="822" t="s">
        <v>1570</v>
      </c>
      <c r="C35" s="822" t="s">
        <v>557</v>
      </c>
      <c r="D35" s="822" t="s">
        <v>839</v>
      </c>
      <c r="E35" s="822" t="s">
        <v>1627</v>
      </c>
      <c r="F35" s="822" t="s">
        <v>1636</v>
      </c>
      <c r="G35" s="822" t="s">
        <v>1637</v>
      </c>
      <c r="H35" s="831"/>
      <c r="I35" s="831"/>
      <c r="J35" s="822"/>
      <c r="K35" s="822"/>
      <c r="L35" s="831">
        <v>6</v>
      </c>
      <c r="M35" s="831">
        <v>1914</v>
      </c>
      <c r="N35" s="822">
        <v>1</v>
      </c>
      <c r="O35" s="822">
        <v>319</v>
      </c>
      <c r="P35" s="831">
        <v>4</v>
      </c>
      <c r="Q35" s="831">
        <v>1280</v>
      </c>
      <c r="R35" s="827">
        <v>0.66875653082549635</v>
      </c>
      <c r="S35" s="832">
        <v>320</v>
      </c>
    </row>
    <row r="36" spans="1:19" ht="14.45" customHeight="1" x14ac:dyDescent="0.2">
      <c r="A36" s="821" t="s">
        <v>1569</v>
      </c>
      <c r="B36" s="822" t="s">
        <v>1570</v>
      </c>
      <c r="C36" s="822" t="s">
        <v>557</v>
      </c>
      <c r="D36" s="822" t="s">
        <v>839</v>
      </c>
      <c r="E36" s="822" t="s">
        <v>1627</v>
      </c>
      <c r="F36" s="822" t="s">
        <v>1638</v>
      </c>
      <c r="G36" s="822" t="s">
        <v>1639</v>
      </c>
      <c r="H36" s="831">
        <v>4</v>
      </c>
      <c r="I36" s="831">
        <v>8160</v>
      </c>
      <c r="J36" s="822">
        <v>0.79726428920371273</v>
      </c>
      <c r="K36" s="822">
        <v>2040</v>
      </c>
      <c r="L36" s="831">
        <v>5</v>
      </c>
      <c r="M36" s="831">
        <v>10235</v>
      </c>
      <c r="N36" s="822">
        <v>1</v>
      </c>
      <c r="O36" s="822">
        <v>2047</v>
      </c>
      <c r="P36" s="831">
        <v>10</v>
      </c>
      <c r="Q36" s="831">
        <v>20520</v>
      </c>
      <c r="R36" s="827">
        <v>2.0048851978505131</v>
      </c>
      <c r="S36" s="832">
        <v>2052</v>
      </c>
    </row>
    <row r="37" spans="1:19" ht="14.45" customHeight="1" x14ac:dyDescent="0.2">
      <c r="A37" s="821" t="s">
        <v>1569</v>
      </c>
      <c r="B37" s="822" t="s">
        <v>1570</v>
      </c>
      <c r="C37" s="822" t="s">
        <v>557</v>
      </c>
      <c r="D37" s="822" t="s">
        <v>839</v>
      </c>
      <c r="E37" s="822" t="s">
        <v>1627</v>
      </c>
      <c r="F37" s="822" t="s">
        <v>1646</v>
      </c>
      <c r="G37" s="822" t="s">
        <v>1647</v>
      </c>
      <c r="H37" s="831">
        <v>15</v>
      </c>
      <c r="I37" s="831">
        <v>21480</v>
      </c>
      <c r="J37" s="822">
        <v>7.473903966597077</v>
      </c>
      <c r="K37" s="822">
        <v>1432</v>
      </c>
      <c r="L37" s="831">
        <v>2</v>
      </c>
      <c r="M37" s="831">
        <v>2874</v>
      </c>
      <c r="N37" s="822">
        <v>1</v>
      </c>
      <c r="O37" s="822">
        <v>1437</v>
      </c>
      <c r="P37" s="831">
        <v>2</v>
      </c>
      <c r="Q37" s="831">
        <v>2882</v>
      </c>
      <c r="R37" s="827">
        <v>1.0027835768963118</v>
      </c>
      <c r="S37" s="832">
        <v>1441</v>
      </c>
    </row>
    <row r="38" spans="1:19" ht="14.45" customHeight="1" x14ac:dyDescent="0.2">
      <c r="A38" s="821" t="s">
        <v>1569</v>
      </c>
      <c r="B38" s="822" t="s">
        <v>1570</v>
      </c>
      <c r="C38" s="822" t="s">
        <v>557</v>
      </c>
      <c r="D38" s="822" t="s">
        <v>839</v>
      </c>
      <c r="E38" s="822" t="s">
        <v>1627</v>
      </c>
      <c r="F38" s="822" t="s">
        <v>1648</v>
      </c>
      <c r="G38" s="822" t="s">
        <v>1649</v>
      </c>
      <c r="H38" s="831">
        <v>11</v>
      </c>
      <c r="I38" s="831">
        <v>21054</v>
      </c>
      <c r="J38" s="822">
        <v>1.0965625000000001</v>
      </c>
      <c r="K38" s="822">
        <v>1914</v>
      </c>
      <c r="L38" s="831">
        <v>10</v>
      </c>
      <c r="M38" s="831">
        <v>19200</v>
      </c>
      <c r="N38" s="822">
        <v>1</v>
      </c>
      <c r="O38" s="822">
        <v>1920</v>
      </c>
      <c r="P38" s="831">
        <v>7</v>
      </c>
      <c r="Q38" s="831">
        <v>13475</v>
      </c>
      <c r="R38" s="827">
        <v>0.70182291666666663</v>
      </c>
      <c r="S38" s="832">
        <v>1925</v>
      </c>
    </row>
    <row r="39" spans="1:19" ht="14.45" customHeight="1" x14ac:dyDescent="0.2">
      <c r="A39" s="821" t="s">
        <v>1569</v>
      </c>
      <c r="B39" s="822" t="s">
        <v>1570</v>
      </c>
      <c r="C39" s="822" t="s">
        <v>557</v>
      </c>
      <c r="D39" s="822" t="s">
        <v>839</v>
      </c>
      <c r="E39" s="822" t="s">
        <v>1627</v>
      </c>
      <c r="F39" s="822" t="s">
        <v>1652</v>
      </c>
      <c r="G39" s="822" t="s">
        <v>1653</v>
      </c>
      <c r="H39" s="831">
        <v>15</v>
      </c>
      <c r="I39" s="831">
        <v>18210</v>
      </c>
      <c r="J39" s="822">
        <v>1.8673092698933551</v>
      </c>
      <c r="K39" s="822">
        <v>1214</v>
      </c>
      <c r="L39" s="831">
        <v>8</v>
      </c>
      <c r="M39" s="831">
        <v>9752</v>
      </c>
      <c r="N39" s="822">
        <v>1</v>
      </c>
      <c r="O39" s="822">
        <v>1219</v>
      </c>
      <c r="P39" s="831">
        <v>6</v>
      </c>
      <c r="Q39" s="831">
        <v>7338</v>
      </c>
      <c r="R39" s="827">
        <v>0.75246103363412631</v>
      </c>
      <c r="S39" s="832">
        <v>1223</v>
      </c>
    </row>
    <row r="40" spans="1:19" ht="14.45" customHeight="1" x14ac:dyDescent="0.2">
      <c r="A40" s="821" t="s">
        <v>1569</v>
      </c>
      <c r="B40" s="822" t="s">
        <v>1570</v>
      </c>
      <c r="C40" s="822" t="s">
        <v>557</v>
      </c>
      <c r="D40" s="822" t="s">
        <v>839</v>
      </c>
      <c r="E40" s="822" t="s">
        <v>1627</v>
      </c>
      <c r="F40" s="822" t="s">
        <v>1654</v>
      </c>
      <c r="G40" s="822" t="s">
        <v>1655</v>
      </c>
      <c r="H40" s="831">
        <v>7</v>
      </c>
      <c r="I40" s="831">
        <v>4774</v>
      </c>
      <c r="J40" s="822">
        <v>0.99562043795620436</v>
      </c>
      <c r="K40" s="822">
        <v>682</v>
      </c>
      <c r="L40" s="831">
        <v>7</v>
      </c>
      <c r="M40" s="831">
        <v>4795</v>
      </c>
      <c r="N40" s="822">
        <v>1</v>
      </c>
      <c r="O40" s="822">
        <v>685</v>
      </c>
      <c r="P40" s="831"/>
      <c r="Q40" s="831"/>
      <c r="R40" s="827"/>
      <c r="S40" s="832"/>
    </row>
    <row r="41" spans="1:19" ht="14.45" customHeight="1" x14ac:dyDescent="0.2">
      <c r="A41" s="821" t="s">
        <v>1569</v>
      </c>
      <c r="B41" s="822" t="s">
        <v>1570</v>
      </c>
      <c r="C41" s="822" t="s">
        <v>557</v>
      </c>
      <c r="D41" s="822" t="s">
        <v>839</v>
      </c>
      <c r="E41" s="822" t="s">
        <v>1627</v>
      </c>
      <c r="F41" s="822" t="s">
        <v>1656</v>
      </c>
      <c r="G41" s="822" t="s">
        <v>1657</v>
      </c>
      <c r="H41" s="831">
        <v>6</v>
      </c>
      <c r="I41" s="831">
        <v>4302</v>
      </c>
      <c r="J41" s="822">
        <v>0.66388888888888886</v>
      </c>
      <c r="K41" s="822">
        <v>717</v>
      </c>
      <c r="L41" s="831">
        <v>9</v>
      </c>
      <c r="M41" s="831">
        <v>6480</v>
      </c>
      <c r="N41" s="822">
        <v>1</v>
      </c>
      <c r="O41" s="822">
        <v>720</v>
      </c>
      <c r="P41" s="831">
        <v>5</v>
      </c>
      <c r="Q41" s="831">
        <v>3610</v>
      </c>
      <c r="R41" s="827">
        <v>0.5570987654320988</v>
      </c>
      <c r="S41" s="832">
        <v>722</v>
      </c>
    </row>
    <row r="42" spans="1:19" ht="14.45" customHeight="1" x14ac:dyDescent="0.2">
      <c r="A42" s="821" t="s">
        <v>1569</v>
      </c>
      <c r="B42" s="822" t="s">
        <v>1570</v>
      </c>
      <c r="C42" s="822" t="s">
        <v>557</v>
      </c>
      <c r="D42" s="822" t="s">
        <v>839</v>
      </c>
      <c r="E42" s="822" t="s">
        <v>1627</v>
      </c>
      <c r="F42" s="822" t="s">
        <v>1660</v>
      </c>
      <c r="G42" s="822" t="s">
        <v>1661</v>
      </c>
      <c r="H42" s="831">
        <v>624</v>
      </c>
      <c r="I42" s="831">
        <v>1139424</v>
      </c>
      <c r="J42" s="822">
        <v>1.5177951539209549</v>
      </c>
      <c r="K42" s="822">
        <v>1826</v>
      </c>
      <c r="L42" s="831">
        <v>410</v>
      </c>
      <c r="M42" s="831">
        <v>750710</v>
      </c>
      <c r="N42" s="822">
        <v>1</v>
      </c>
      <c r="O42" s="822">
        <v>1831</v>
      </c>
      <c r="P42" s="831">
        <v>317</v>
      </c>
      <c r="Q42" s="831">
        <v>581695</v>
      </c>
      <c r="R42" s="827">
        <v>0.7748597993899109</v>
      </c>
      <c r="S42" s="832">
        <v>1835</v>
      </c>
    </row>
    <row r="43" spans="1:19" ht="14.45" customHeight="1" x14ac:dyDescent="0.2">
      <c r="A43" s="821" t="s">
        <v>1569</v>
      </c>
      <c r="B43" s="822" t="s">
        <v>1570</v>
      </c>
      <c r="C43" s="822" t="s">
        <v>557</v>
      </c>
      <c r="D43" s="822" t="s">
        <v>839</v>
      </c>
      <c r="E43" s="822" t="s">
        <v>1627</v>
      </c>
      <c r="F43" s="822" t="s">
        <v>1662</v>
      </c>
      <c r="G43" s="822" t="s">
        <v>1663</v>
      </c>
      <c r="H43" s="831">
        <v>233</v>
      </c>
      <c r="I43" s="831">
        <v>100190</v>
      </c>
      <c r="J43" s="822">
        <v>1.4901243381521805</v>
      </c>
      <c r="K43" s="822">
        <v>430</v>
      </c>
      <c r="L43" s="831">
        <v>156</v>
      </c>
      <c r="M43" s="831">
        <v>67236</v>
      </c>
      <c r="N43" s="822">
        <v>1</v>
      </c>
      <c r="O43" s="822">
        <v>431</v>
      </c>
      <c r="P43" s="831">
        <v>106</v>
      </c>
      <c r="Q43" s="831">
        <v>45898</v>
      </c>
      <c r="R43" s="827">
        <v>0.6826402522458207</v>
      </c>
      <c r="S43" s="832">
        <v>433</v>
      </c>
    </row>
    <row r="44" spans="1:19" ht="14.45" customHeight="1" x14ac:dyDescent="0.2">
      <c r="A44" s="821" t="s">
        <v>1569</v>
      </c>
      <c r="B44" s="822" t="s">
        <v>1570</v>
      </c>
      <c r="C44" s="822" t="s">
        <v>557</v>
      </c>
      <c r="D44" s="822" t="s">
        <v>839</v>
      </c>
      <c r="E44" s="822" t="s">
        <v>1627</v>
      </c>
      <c r="F44" s="822" t="s">
        <v>1664</v>
      </c>
      <c r="G44" s="822" t="s">
        <v>1665</v>
      </c>
      <c r="H44" s="831">
        <v>26</v>
      </c>
      <c r="I44" s="831">
        <v>91572</v>
      </c>
      <c r="J44" s="822">
        <v>5.1838097933767333</v>
      </c>
      <c r="K44" s="822">
        <v>3522</v>
      </c>
      <c r="L44" s="831">
        <v>5</v>
      </c>
      <c r="M44" s="831">
        <v>17665</v>
      </c>
      <c r="N44" s="822">
        <v>1</v>
      </c>
      <c r="O44" s="822">
        <v>3533</v>
      </c>
      <c r="P44" s="831">
        <v>11</v>
      </c>
      <c r="Q44" s="831">
        <v>38973</v>
      </c>
      <c r="R44" s="827">
        <v>2.20622700254741</v>
      </c>
      <c r="S44" s="832">
        <v>3543</v>
      </c>
    </row>
    <row r="45" spans="1:19" ht="14.45" customHeight="1" x14ac:dyDescent="0.2">
      <c r="A45" s="821" t="s">
        <v>1569</v>
      </c>
      <c r="B45" s="822" t="s">
        <v>1570</v>
      </c>
      <c r="C45" s="822" t="s">
        <v>557</v>
      </c>
      <c r="D45" s="822" t="s">
        <v>839</v>
      </c>
      <c r="E45" s="822" t="s">
        <v>1627</v>
      </c>
      <c r="F45" s="822" t="s">
        <v>1668</v>
      </c>
      <c r="G45" s="822" t="s">
        <v>1669</v>
      </c>
      <c r="H45" s="831">
        <v>178</v>
      </c>
      <c r="I45" s="831">
        <v>5933.34</v>
      </c>
      <c r="J45" s="822">
        <v>1.8163267180339613</v>
      </c>
      <c r="K45" s="822">
        <v>33.333370786516852</v>
      </c>
      <c r="L45" s="831">
        <v>98</v>
      </c>
      <c r="M45" s="831">
        <v>3266.67</v>
      </c>
      <c r="N45" s="822">
        <v>1</v>
      </c>
      <c r="O45" s="822">
        <v>33.333367346938779</v>
      </c>
      <c r="P45" s="831">
        <v>169</v>
      </c>
      <c r="Q45" s="831">
        <v>5767.7800000000016</v>
      </c>
      <c r="R45" s="827">
        <v>1.7656451370967994</v>
      </c>
      <c r="S45" s="832">
        <v>34.128875739644982</v>
      </c>
    </row>
    <row r="46" spans="1:19" ht="14.45" customHeight="1" x14ac:dyDescent="0.2">
      <c r="A46" s="821" t="s">
        <v>1569</v>
      </c>
      <c r="B46" s="822" t="s">
        <v>1570</v>
      </c>
      <c r="C46" s="822" t="s">
        <v>557</v>
      </c>
      <c r="D46" s="822" t="s">
        <v>839</v>
      </c>
      <c r="E46" s="822" t="s">
        <v>1627</v>
      </c>
      <c r="F46" s="822" t="s">
        <v>1670</v>
      </c>
      <c r="G46" s="822" t="s">
        <v>1671</v>
      </c>
      <c r="H46" s="831">
        <v>177</v>
      </c>
      <c r="I46" s="831">
        <v>6549</v>
      </c>
      <c r="J46" s="822">
        <v>1.18042537851478</v>
      </c>
      <c r="K46" s="822">
        <v>37</v>
      </c>
      <c r="L46" s="831">
        <v>146</v>
      </c>
      <c r="M46" s="831">
        <v>5548</v>
      </c>
      <c r="N46" s="822">
        <v>1</v>
      </c>
      <c r="O46" s="822">
        <v>38</v>
      </c>
      <c r="P46" s="831">
        <v>171</v>
      </c>
      <c r="Q46" s="831">
        <v>6498</v>
      </c>
      <c r="R46" s="827">
        <v>1.1712328767123288</v>
      </c>
      <c r="S46" s="832">
        <v>38</v>
      </c>
    </row>
    <row r="47" spans="1:19" ht="14.45" customHeight="1" x14ac:dyDescent="0.2">
      <c r="A47" s="821" t="s">
        <v>1569</v>
      </c>
      <c r="B47" s="822" t="s">
        <v>1570</v>
      </c>
      <c r="C47" s="822" t="s">
        <v>557</v>
      </c>
      <c r="D47" s="822" t="s">
        <v>839</v>
      </c>
      <c r="E47" s="822" t="s">
        <v>1627</v>
      </c>
      <c r="F47" s="822" t="s">
        <v>1672</v>
      </c>
      <c r="G47" s="822" t="s">
        <v>1673</v>
      </c>
      <c r="H47" s="831">
        <v>98</v>
      </c>
      <c r="I47" s="831">
        <v>59878</v>
      </c>
      <c r="J47" s="822">
        <v>1.4341348917417129</v>
      </c>
      <c r="K47" s="822">
        <v>611</v>
      </c>
      <c r="L47" s="831">
        <v>68</v>
      </c>
      <c r="M47" s="831">
        <v>41752</v>
      </c>
      <c r="N47" s="822">
        <v>1</v>
      </c>
      <c r="O47" s="822">
        <v>614</v>
      </c>
      <c r="P47" s="831">
        <v>44</v>
      </c>
      <c r="Q47" s="831">
        <v>27192</v>
      </c>
      <c r="R47" s="827">
        <v>0.6512741904579421</v>
      </c>
      <c r="S47" s="832">
        <v>618</v>
      </c>
    </row>
    <row r="48" spans="1:19" ht="14.45" customHeight="1" x14ac:dyDescent="0.2">
      <c r="A48" s="821" t="s">
        <v>1569</v>
      </c>
      <c r="B48" s="822" t="s">
        <v>1570</v>
      </c>
      <c r="C48" s="822" t="s">
        <v>557</v>
      </c>
      <c r="D48" s="822" t="s">
        <v>839</v>
      </c>
      <c r="E48" s="822" t="s">
        <v>1627</v>
      </c>
      <c r="F48" s="822" t="s">
        <v>1674</v>
      </c>
      <c r="G48" s="822" t="s">
        <v>1675</v>
      </c>
      <c r="H48" s="831">
        <v>5</v>
      </c>
      <c r="I48" s="831">
        <v>2190</v>
      </c>
      <c r="J48" s="822">
        <v>0.29411764705882354</v>
      </c>
      <c r="K48" s="822">
        <v>438</v>
      </c>
      <c r="L48" s="831">
        <v>17</v>
      </c>
      <c r="M48" s="831">
        <v>7446</v>
      </c>
      <c r="N48" s="822">
        <v>1</v>
      </c>
      <c r="O48" s="822">
        <v>438</v>
      </c>
      <c r="P48" s="831">
        <v>6</v>
      </c>
      <c r="Q48" s="831">
        <v>2640</v>
      </c>
      <c r="R48" s="827">
        <v>0.35455278001611601</v>
      </c>
      <c r="S48" s="832">
        <v>440</v>
      </c>
    </row>
    <row r="49" spans="1:19" ht="14.45" customHeight="1" x14ac:dyDescent="0.2">
      <c r="A49" s="821" t="s">
        <v>1569</v>
      </c>
      <c r="B49" s="822" t="s">
        <v>1570</v>
      </c>
      <c r="C49" s="822" t="s">
        <v>557</v>
      </c>
      <c r="D49" s="822" t="s">
        <v>839</v>
      </c>
      <c r="E49" s="822" t="s">
        <v>1627</v>
      </c>
      <c r="F49" s="822" t="s">
        <v>1676</v>
      </c>
      <c r="G49" s="822" t="s">
        <v>1677</v>
      </c>
      <c r="H49" s="831">
        <v>171</v>
      </c>
      <c r="I49" s="831">
        <v>229653</v>
      </c>
      <c r="J49" s="822">
        <v>1.8332495150513686</v>
      </c>
      <c r="K49" s="822">
        <v>1343</v>
      </c>
      <c r="L49" s="831">
        <v>93</v>
      </c>
      <c r="M49" s="831">
        <v>125271</v>
      </c>
      <c r="N49" s="822">
        <v>1</v>
      </c>
      <c r="O49" s="822">
        <v>1347</v>
      </c>
      <c r="P49" s="831">
        <v>82</v>
      </c>
      <c r="Q49" s="831">
        <v>110782</v>
      </c>
      <c r="R49" s="827">
        <v>0.88433875358223368</v>
      </c>
      <c r="S49" s="832">
        <v>1351</v>
      </c>
    </row>
    <row r="50" spans="1:19" ht="14.45" customHeight="1" x14ac:dyDescent="0.2">
      <c r="A50" s="821" t="s">
        <v>1569</v>
      </c>
      <c r="B50" s="822" t="s">
        <v>1570</v>
      </c>
      <c r="C50" s="822" t="s">
        <v>557</v>
      </c>
      <c r="D50" s="822" t="s">
        <v>839</v>
      </c>
      <c r="E50" s="822" t="s">
        <v>1627</v>
      </c>
      <c r="F50" s="822" t="s">
        <v>1678</v>
      </c>
      <c r="G50" s="822" t="s">
        <v>1679</v>
      </c>
      <c r="H50" s="831">
        <v>15</v>
      </c>
      <c r="I50" s="831">
        <v>7650</v>
      </c>
      <c r="J50" s="822">
        <v>1.2451171875</v>
      </c>
      <c r="K50" s="822">
        <v>510</v>
      </c>
      <c r="L50" s="831">
        <v>12</v>
      </c>
      <c r="M50" s="831">
        <v>6144</v>
      </c>
      <c r="N50" s="822">
        <v>1</v>
      </c>
      <c r="O50" s="822">
        <v>512</v>
      </c>
      <c r="P50" s="831">
        <v>6</v>
      </c>
      <c r="Q50" s="831">
        <v>3084</v>
      </c>
      <c r="R50" s="827">
        <v>0.501953125</v>
      </c>
      <c r="S50" s="832">
        <v>514</v>
      </c>
    </row>
    <row r="51" spans="1:19" ht="14.45" customHeight="1" x14ac:dyDescent="0.2">
      <c r="A51" s="821" t="s">
        <v>1569</v>
      </c>
      <c r="B51" s="822" t="s">
        <v>1570</v>
      </c>
      <c r="C51" s="822" t="s">
        <v>557</v>
      </c>
      <c r="D51" s="822" t="s">
        <v>839</v>
      </c>
      <c r="E51" s="822" t="s">
        <v>1627</v>
      </c>
      <c r="F51" s="822" t="s">
        <v>1680</v>
      </c>
      <c r="G51" s="822" t="s">
        <v>1681</v>
      </c>
      <c r="H51" s="831">
        <v>6</v>
      </c>
      <c r="I51" s="831">
        <v>13998</v>
      </c>
      <c r="J51" s="822">
        <v>1.4942356959863365</v>
      </c>
      <c r="K51" s="822">
        <v>2333</v>
      </c>
      <c r="L51" s="831">
        <v>4</v>
      </c>
      <c r="M51" s="831">
        <v>9368</v>
      </c>
      <c r="N51" s="822">
        <v>1</v>
      </c>
      <c r="O51" s="822">
        <v>2342</v>
      </c>
      <c r="P51" s="831">
        <v>4</v>
      </c>
      <c r="Q51" s="831">
        <v>9404</v>
      </c>
      <c r="R51" s="827">
        <v>1.0038428693424424</v>
      </c>
      <c r="S51" s="832">
        <v>2351</v>
      </c>
    </row>
    <row r="52" spans="1:19" ht="14.45" customHeight="1" x14ac:dyDescent="0.2">
      <c r="A52" s="821" t="s">
        <v>1569</v>
      </c>
      <c r="B52" s="822" t="s">
        <v>1570</v>
      </c>
      <c r="C52" s="822" t="s">
        <v>557</v>
      </c>
      <c r="D52" s="822" t="s">
        <v>839</v>
      </c>
      <c r="E52" s="822" t="s">
        <v>1627</v>
      </c>
      <c r="F52" s="822" t="s">
        <v>1682</v>
      </c>
      <c r="G52" s="822" t="s">
        <v>1683</v>
      </c>
      <c r="H52" s="831"/>
      <c r="I52" s="831"/>
      <c r="J52" s="822"/>
      <c r="K52" s="822"/>
      <c r="L52" s="831">
        <v>2</v>
      </c>
      <c r="M52" s="831">
        <v>5316</v>
      </c>
      <c r="N52" s="822">
        <v>1</v>
      </c>
      <c r="O52" s="822">
        <v>2658</v>
      </c>
      <c r="P52" s="831">
        <v>1</v>
      </c>
      <c r="Q52" s="831">
        <v>2667</v>
      </c>
      <c r="R52" s="827">
        <v>0.50169300225733637</v>
      </c>
      <c r="S52" s="832">
        <v>2667</v>
      </c>
    </row>
    <row r="53" spans="1:19" ht="14.45" customHeight="1" x14ac:dyDescent="0.2">
      <c r="A53" s="821" t="s">
        <v>1569</v>
      </c>
      <c r="B53" s="822" t="s">
        <v>1570</v>
      </c>
      <c r="C53" s="822" t="s">
        <v>557</v>
      </c>
      <c r="D53" s="822" t="s">
        <v>839</v>
      </c>
      <c r="E53" s="822" t="s">
        <v>1627</v>
      </c>
      <c r="F53" s="822" t="s">
        <v>1684</v>
      </c>
      <c r="G53" s="822" t="s">
        <v>1685</v>
      </c>
      <c r="H53" s="831"/>
      <c r="I53" s="831"/>
      <c r="J53" s="822"/>
      <c r="K53" s="822"/>
      <c r="L53" s="831"/>
      <c r="M53" s="831"/>
      <c r="N53" s="822"/>
      <c r="O53" s="822"/>
      <c r="P53" s="831">
        <v>11</v>
      </c>
      <c r="Q53" s="831">
        <v>3960</v>
      </c>
      <c r="R53" s="827"/>
      <c r="S53" s="832">
        <v>360</v>
      </c>
    </row>
    <row r="54" spans="1:19" ht="14.45" customHeight="1" x14ac:dyDescent="0.2">
      <c r="A54" s="821" t="s">
        <v>1569</v>
      </c>
      <c r="B54" s="822" t="s">
        <v>1570</v>
      </c>
      <c r="C54" s="822" t="s">
        <v>557</v>
      </c>
      <c r="D54" s="822" t="s">
        <v>839</v>
      </c>
      <c r="E54" s="822" t="s">
        <v>1627</v>
      </c>
      <c r="F54" s="822" t="s">
        <v>1690</v>
      </c>
      <c r="G54" s="822" t="s">
        <v>1691</v>
      </c>
      <c r="H54" s="831"/>
      <c r="I54" s="831"/>
      <c r="J54" s="822"/>
      <c r="K54" s="822"/>
      <c r="L54" s="831">
        <v>4</v>
      </c>
      <c r="M54" s="831">
        <v>4228</v>
      </c>
      <c r="N54" s="822">
        <v>1</v>
      </c>
      <c r="O54" s="822">
        <v>1057</v>
      </c>
      <c r="P54" s="831">
        <v>3</v>
      </c>
      <c r="Q54" s="831">
        <v>3216</v>
      </c>
      <c r="R54" s="827">
        <v>0.76064333017975405</v>
      </c>
      <c r="S54" s="832">
        <v>1072</v>
      </c>
    </row>
    <row r="55" spans="1:19" ht="14.45" customHeight="1" x14ac:dyDescent="0.2">
      <c r="A55" s="821" t="s">
        <v>1569</v>
      </c>
      <c r="B55" s="822" t="s">
        <v>1570</v>
      </c>
      <c r="C55" s="822" t="s">
        <v>557</v>
      </c>
      <c r="D55" s="822" t="s">
        <v>839</v>
      </c>
      <c r="E55" s="822" t="s">
        <v>1627</v>
      </c>
      <c r="F55" s="822" t="s">
        <v>1692</v>
      </c>
      <c r="G55" s="822" t="s">
        <v>1693</v>
      </c>
      <c r="H55" s="831">
        <v>2</v>
      </c>
      <c r="I55" s="831">
        <v>1052</v>
      </c>
      <c r="J55" s="822"/>
      <c r="K55" s="822">
        <v>526</v>
      </c>
      <c r="L55" s="831"/>
      <c r="M55" s="831"/>
      <c r="N55" s="822"/>
      <c r="O55" s="822"/>
      <c r="P55" s="831"/>
      <c r="Q55" s="831"/>
      <c r="R55" s="827"/>
      <c r="S55" s="832"/>
    </row>
    <row r="56" spans="1:19" ht="14.45" customHeight="1" x14ac:dyDescent="0.2">
      <c r="A56" s="821" t="s">
        <v>1569</v>
      </c>
      <c r="B56" s="822" t="s">
        <v>1570</v>
      </c>
      <c r="C56" s="822" t="s">
        <v>557</v>
      </c>
      <c r="D56" s="822" t="s">
        <v>839</v>
      </c>
      <c r="E56" s="822" t="s">
        <v>1627</v>
      </c>
      <c r="F56" s="822" t="s">
        <v>1694</v>
      </c>
      <c r="G56" s="822" t="s">
        <v>1695</v>
      </c>
      <c r="H56" s="831">
        <v>1</v>
      </c>
      <c r="I56" s="831">
        <v>142</v>
      </c>
      <c r="J56" s="822"/>
      <c r="K56" s="822">
        <v>142</v>
      </c>
      <c r="L56" s="831"/>
      <c r="M56" s="831"/>
      <c r="N56" s="822"/>
      <c r="O56" s="822"/>
      <c r="P56" s="831"/>
      <c r="Q56" s="831"/>
      <c r="R56" s="827"/>
      <c r="S56" s="832"/>
    </row>
    <row r="57" spans="1:19" ht="14.45" customHeight="1" x14ac:dyDescent="0.2">
      <c r="A57" s="821" t="s">
        <v>1569</v>
      </c>
      <c r="B57" s="822" t="s">
        <v>1570</v>
      </c>
      <c r="C57" s="822" t="s">
        <v>557</v>
      </c>
      <c r="D57" s="822" t="s">
        <v>839</v>
      </c>
      <c r="E57" s="822" t="s">
        <v>1627</v>
      </c>
      <c r="F57" s="822" t="s">
        <v>1700</v>
      </c>
      <c r="G57" s="822" t="s">
        <v>1701</v>
      </c>
      <c r="H57" s="831">
        <v>6</v>
      </c>
      <c r="I57" s="831">
        <v>4314</v>
      </c>
      <c r="J57" s="822">
        <v>1.4937673130193905</v>
      </c>
      <c r="K57" s="822">
        <v>719</v>
      </c>
      <c r="L57" s="831">
        <v>4</v>
      </c>
      <c r="M57" s="831">
        <v>2888</v>
      </c>
      <c r="N57" s="822">
        <v>1</v>
      </c>
      <c r="O57" s="822">
        <v>722</v>
      </c>
      <c r="P57" s="831">
        <v>5</v>
      </c>
      <c r="Q57" s="831">
        <v>3620</v>
      </c>
      <c r="R57" s="827">
        <v>1.2534626038781163</v>
      </c>
      <c r="S57" s="832">
        <v>724</v>
      </c>
    </row>
    <row r="58" spans="1:19" ht="14.45" customHeight="1" x14ac:dyDescent="0.2">
      <c r="A58" s="821" t="s">
        <v>1569</v>
      </c>
      <c r="B58" s="822" t="s">
        <v>1570</v>
      </c>
      <c r="C58" s="822" t="s">
        <v>557</v>
      </c>
      <c r="D58" s="822" t="s">
        <v>839</v>
      </c>
      <c r="E58" s="822" t="s">
        <v>1627</v>
      </c>
      <c r="F58" s="822" t="s">
        <v>1702</v>
      </c>
      <c r="G58" s="822" t="s">
        <v>1703</v>
      </c>
      <c r="H58" s="831"/>
      <c r="I58" s="831"/>
      <c r="J58" s="822"/>
      <c r="K58" s="822"/>
      <c r="L58" s="831"/>
      <c r="M58" s="831"/>
      <c r="N58" s="822"/>
      <c r="O58" s="822"/>
      <c r="P58" s="831">
        <v>1</v>
      </c>
      <c r="Q58" s="831">
        <v>1953</v>
      </c>
      <c r="R58" s="827"/>
      <c r="S58" s="832">
        <v>1953</v>
      </c>
    </row>
    <row r="59" spans="1:19" ht="14.45" customHeight="1" x14ac:dyDescent="0.2">
      <c r="A59" s="821" t="s">
        <v>1569</v>
      </c>
      <c r="B59" s="822" t="s">
        <v>1570</v>
      </c>
      <c r="C59" s="822" t="s">
        <v>557</v>
      </c>
      <c r="D59" s="822" t="s">
        <v>839</v>
      </c>
      <c r="E59" s="822" t="s">
        <v>1627</v>
      </c>
      <c r="F59" s="822" t="s">
        <v>1706</v>
      </c>
      <c r="G59" s="822" t="s">
        <v>1707</v>
      </c>
      <c r="H59" s="831">
        <v>1</v>
      </c>
      <c r="I59" s="831">
        <v>628</v>
      </c>
      <c r="J59" s="822"/>
      <c r="K59" s="822">
        <v>628</v>
      </c>
      <c r="L59" s="831"/>
      <c r="M59" s="831"/>
      <c r="N59" s="822"/>
      <c r="O59" s="822"/>
      <c r="P59" s="831"/>
      <c r="Q59" s="831"/>
      <c r="R59" s="827"/>
      <c r="S59" s="832"/>
    </row>
    <row r="60" spans="1:19" ht="14.45" customHeight="1" x14ac:dyDescent="0.2">
      <c r="A60" s="821" t="s">
        <v>1569</v>
      </c>
      <c r="B60" s="822" t="s">
        <v>1570</v>
      </c>
      <c r="C60" s="822" t="s">
        <v>557</v>
      </c>
      <c r="D60" s="822" t="s">
        <v>839</v>
      </c>
      <c r="E60" s="822" t="s">
        <v>1627</v>
      </c>
      <c r="F60" s="822" t="s">
        <v>1710</v>
      </c>
      <c r="G60" s="822" t="s">
        <v>1711</v>
      </c>
      <c r="H60" s="831"/>
      <c r="I60" s="831"/>
      <c r="J60" s="822"/>
      <c r="K60" s="822"/>
      <c r="L60" s="831"/>
      <c r="M60" s="831"/>
      <c r="N60" s="822"/>
      <c r="O60" s="822"/>
      <c r="P60" s="831">
        <v>1</v>
      </c>
      <c r="Q60" s="831">
        <v>676</v>
      </c>
      <c r="R60" s="827"/>
      <c r="S60" s="832">
        <v>676</v>
      </c>
    </row>
    <row r="61" spans="1:19" ht="14.45" customHeight="1" x14ac:dyDescent="0.2">
      <c r="A61" s="821" t="s">
        <v>1569</v>
      </c>
      <c r="B61" s="822" t="s">
        <v>1570</v>
      </c>
      <c r="C61" s="822" t="s">
        <v>557</v>
      </c>
      <c r="D61" s="822" t="s">
        <v>840</v>
      </c>
      <c r="E61" s="822" t="s">
        <v>1627</v>
      </c>
      <c r="F61" s="822" t="s">
        <v>1628</v>
      </c>
      <c r="G61" s="822" t="s">
        <v>1629</v>
      </c>
      <c r="H61" s="831"/>
      <c r="I61" s="831"/>
      <c r="J61" s="822"/>
      <c r="K61" s="822"/>
      <c r="L61" s="831">
        <v>4</v>
      </c>
      <c r="M61" s="831">
        <v>152</v>
      </c>
      <c r="N61" s="822">
        <v>1</v>
      </c>
      <c r="O61" s="822">
        <v>38</v>
      </c>
      <c r="P61" s="831">
        <v>4</v>
      </c>
      <c r="Q61" s="831">
        <v>152</v>
      </c>
      <c r="R61" s="827">
        <v>1</v>
      </c>
      <c r="S61" s="832">
        <v>38</v>
      </c>
    </row>
    <row r="62" spans="1:19" ht="14.45" customHeight="1" x14ac:dyDescent="0.2">
      <c r="A62" s="821" t="s">
        <v>1569</v>
      </c>
      <c r="B62" s="822" t="s">
        <v>1570</v>
      </c>
      <c r="C62" s="822" t="s">
        <v>557</v>
      </c>
      <c r="D62" s="822" t="s">
        <v>841</v>
      </c>
      <c r="E62" s="822" t="s">
        <v>1574</v>
      </c>
      <c r="F62" s="822" t="s">
        <v>1575</v>
      </c>
      <c r="G62" s="822" t="s">
        <v>1576</v>
      </c>
      <c r="H62" s="831"/>
      <c r="I62" s="831"/>
      <c r="J62" s="822"/>
      <c r="K62" s="822"/>
      <c r="L62" s="831">
        <v>600</v>
      </c>
      <c r="M62" s="831">
        <v>15852</v>
      </c>
      <c r="N62" s="822">
        <v>1</v>
      </c>
      <c r="O62" s="822">
        <v>26.42</v>
      </c>
      <c r="P62" s="831"/>
      <c r="Q62" s="831"/>
      <c r="R62" s="827"/>
      <c r="S62" s="832"/>
    </row>
    <row r="63" spans="1:19" ht="14.45" customHeight="1" x14ac:dyDescent="0.2">
      <c r="A63" s="821" t="s">
        <v>1569</v>
      </c>
      <c r="B63" s="822" t="s">
        <v>1570</v>
      </c>
      <c r="C63" s="822" t="s">
        <v>557</v>
      </c>
      <c r="D63" s="822" t="s">
        <v>841</v>
      </c>
      <c r="E63" s="822" t="s">
        <v>1574</v>
      </c>
      <c r="F63" s="822" t="s">
        <v>1577</v>
      </c>
      <c r="G63" s="822" t="s">
        <v>1578</v>
      </c>
      <c r="H63" s="831">
        <v>298</v>
      </c>
      <c r="I63" s="831">
        <v>768.83999999999992</v>
      </c>
      <c r="J63" s="822">
        <v>7.5292689017612754E-2</v>
      </c>
      <c r="K63" s="822">
        <v>2.5799999999999996</v>
      </c>
      <c r="L63" s="831">
        <v>3871</v>
      </c>
      <c r="M63" s="831">
        <v>10211.349999999999</v>
      </c>
      <c r="N63" s="822">
        <v>1</v>
      </c>
      <c r="O63" s="822">
        <v>2.6379101007491599</v>
      </c>
      <c r="P63" s="831">
        <v>2638</v>
      </c>
      <c r="Q63" s="831">
        <v>6568.619999999999</v>
      </c>
      <c r="R63" s="827">
        <v>0.64326656122843695</v>
      </c>
      <c r="S63" s="832">
        <v>2.4899999999999998</v>
      </c>
    </row>
    <row r="64" spans="1:19" ht="14.45" customHeight="1" x14ac:dyDescent="0.2">
      <c r="A64" s="821" t="s">
        <v>1569</v>
      </c>
      <c r="B64" s="822" t="s">
        <v>1570</v>
      </c>
      <c r="C64" s="822" t="s">
        <v>557</v>
      </c>
      <c r="D64" s="822" t="s">
        <v>841</v>
      </c>
      <c r="E64" s="822" t="s">
        <v>1574</v>
      </c>
      <c r="F64" s="822" t="s">
        <v>1579</v>
      </c>
      <c r="G64" s="822" t="s">
        <v>1580</v>
      </c>
      <c r="H64" s="831">
        <v>800</v>
      </c>
      <c r="I64" s="831">
        <v>5752</v>
      </c>
      <c r="J64" s="822">
        <v>1.3266447558092602</v>
      </c>
      <c r="K64" s="822">
        <v>7.19</v>
      </c>
      <c r="L64" s="831">
        <v>595</v>
      </c>
      <c r="M64" s="831">
        <v>4335.75</v>
      </c>
      <c r="N64" s="822">
        <v>1</v>
      </c>
      <c r="O64" s="822">
        <v>7.2869747899159663</v>
      </c>
      <c r="P64" s="831">
        <v>4868</v>
      </c>
      <c r="Q64" s="831">
        <v>34689.149999999994</v>
      </c>
      <c r="R64" s="827">
        <v>8.000726517903475</v>
      </c>
      <c r="S64" s="832">
        <v>7.1259552177485608</v>
      </c>
    </row>
    <row r="65" spans="1:19" ht="14.45" customHeight="1" x14ac:dyDescent="0.2">
      <c r="A65" s="821" t="s">
        <v>1569</v>
      </c>
      <c r="B65" s="822" t="s">
        <v>1570</v>
      </c>
      <c r="C65" s="822" t="s">
        <v>557</v>
      </c>
      <c r="D65" s="822" t="s">
        <v>841</v>
      </c>
      <c r="E65" s="822" t="s">
        <v>1574</v>
      </c>
      <c r="F65" s="822" t="s">
        <v>1583</v>
      </c>
      <c r="G65" s="822" t="s">
        <v>1584</v>
      </c>
      <c r="H65" s="831">
        <v>900</v>
      </c>
      <c r="I65" s="831">
        <v>4797</v>
      </c>
      <c r="J65" s="822">
        <v>0.36995876236184388</v>
      </c>
      <c r="K65" s="822">
        <v>5.33</v>
      </c>
      <c r="L65" s="831">
        <v>2443</v>
      </c>
      <c r="M65" s="831">
        <v>12966.31</v>
      </c>
      <c r="N65" s="822">
        <v>1</v>
      </c>
      <c r="O65" s="822">
        <v>5.3075358166189108</v>
      </c>
      <c r="P65" s="831">
        <v>11485</v>
      </c>
      <c r="Q65" s="831">
        <v>59467.899999999994</v>
      </c>
      <c r="R65" s="827">
        <v>4.5863395214212828</v>
      </c>
      <c r="S65" s="832">
        <v>5.1778754897692636</v>
      </c>
    </row>
    <row r="66" spans="1:19" ht="14.45" customHeight="1" x14ac:dyDescent="0.2">
      <c r="A66" s="821" t="s">
        <v>1569</v>
      </c>
      <c r="B66" s="822" t="s">
        <v>1570</v>
      </c>
      <c r="C66" s="822" t="s">
        <v>557</v>
      </c>
      <c r="D66" s="822" t="s">
        <v>841</v>
      </c>
      <c r="E66" s="822" t="s">
        <v>1574</v>
      </c>
      <c r="F66" s="822" t="s">
        <v>1585</v>
      </c>
      <c r="G66" s="822" t="s">
        <v>1586</v>
      </c>
      <c r="H66" s="831">
        <v>245.5</v>
      </c>
      <c r="I66" s="831">
        <v>2243.87</v>
      </c>
      <c r="J66" s="822">
        <v>1.9812371971462881</v>
      </c>
      <c r="K66" s="822">
        <v>9.1399999999999988</v>
      </c>
      <c r="L66" s="831">
        <v>121</v>
      </c>
      <c r="M66" s="831">
        <v>1132.56</v>
      </c>
      <c r="N66" s="822">
        <v>1</v>
      </c>
      <c r="O66" s="822">
        <v>9.36</v>
      </c>
      <c r="P66" s="831">
        <v>449</v>
      </c>
      <c r="Q66" s="831">
        <v>4166.72</v>
      </c>
      <c r="R66" s="827">
        <v>3.6790280426644069</v>
      </c>
      <c r="S66" s="832">
        <v>9.2800000000000011</v>
      </c>
    </row>
    <row r="67" spans="1:19" ht="14.45" customHeight="1" x14ac:dyDescent="0.2">
      <c r="A67" s="821" t="s">
        <v>1569</v>
      </c>
      <c r="B67" s="822" t="s">
        <v>1570</v>
      </c>
      <c r="C67" s="822" t="s">
        <v>557</v>
      </c>
      <c r="D67" s="822" t="s">
        <v>841</v>
      </c>
      <c r="E67" s="822" t="s">
        <v>1574</v>
      </c>
      <c r="F67" s="822" t="s">
        <v>1587</v>
      </c>
      <c r="G67" s="822" t="s">
        <v>1588</v>
      </c>
      <c r="H67" s="831"/>
      <c r="I67" s="831"/>
      <c r="J67" s="822"/>
      <c r="K67" s="822"/>
      <c r="L67" s="831">
        <v>159</v>
      </c>
      <c r="M67" s="831">
        <v>1494.6</v>
      </c>
      <c r="N67" s="822">
        <v>1</v>
      </c>
      <c r="O67" s="822">
        <v>9.3999999999999986</v>
      </c>
      <c r="P67" s="831">
        <v>742</v>
      </c>
      <c r="Q67" s="831">
        <v>6903.68</v>
      </c>
      <c r="R67" s="827">
        <v>4.6190820286364254</v>
      </c>
      <c r="S67" s="832">
        <v>9.3041509433962268</v>
      </c>
    </row>
    <row r="68" spans="1:19" ht="14.45" customHeight="1" x14ac:dyDescent="0.2">
      <c r="A68" s="821" t="s">
        <v>1569</v>
      </c>
      <c r="B68" s="822" t="s">
        <v>1570</v>
      </c>
      <c r="C68" s="822" t="s">
        <v>557</v>
      </c>
      <c r="D68" s="822" t="s">
        <v>841</v>
      </c>
      <c r="E68" s="822" t="s">
        <v>1574</v>
      </c>
      <c r="F68" s="822" t="s">
        <v>1589</v>
      </c>
      <c r="G68" s="822" t="s">
        <v>1590</v>
      </c>
      <c r="H68" s="831">
        <v>100</v>
      </c>
      <c r="I68" s="831">
        <v>1011</v>
      </c>
      <c r="J68" s="822"/>
      <c r="K68" s="822">
        <v>10.11</v>
      </c>
      <c r="L68" s="831"/>
      <c r="M68" s="831"/>
      <c r="N68" s="822"/>
      <c r="O68" s="822"/>
      <c r="P68" s="831">
        <v>367.5</v>
      </c>
      <c r="Q68" s="831">
        <v>3790.2799999999997</v>
      </c>
      <c r="R68" s="827"/>
      <c r="S68" s="832">
        <v>10.313687074829931</v>
      </c>
    </row>
    <row r="69" spans="1:19" ht="14.45" customHeight="1" x14ac:dyDescent="0.2">
      <c r="A69" s="821" t="s">
        <v>1569</v>
      </c>
      <c r="B69" s="822" t="s">
        <v>1570</v>
      </c>
      <c r="C69" s="822" t="s">
        <v>557</v>
      </c>
      <c r="D69" s="822" t="s">
        <v>841</v>
      </c>
      <c r="E69" s="822" t="s">
        <v>1574</v>
      </c>
      <c r="F69" s="822" t="s">
        <v>1591</v>
      </c>
      <c r="G69" s="822" t="s">
        <v>1592</v>
      </c>
      <c r="H69" s="831"/>
      <c r="I69" s="831"/>
      <c r="J69" s="822"/>
      <c r="K69" s="822"/>
      <c r="L69" s="831">
        <v>0.4</v>
      </c>
      <c r="M69" s="831">
        <v>3.98</v>
      </c>
      <c r="N69" s="822">
        <v>1</v>
      </c>
      <c r="O69" s="822">
        <v>9.9499999999999993</v>
      </c>
      <c r="P69" s="831"/>
      <c r="Q69" s="831"/>
      <c r="R69" s="827"/>
      <c r="S69" s="832"/>
    </row>
    <row r="70" spans="1:19" ht="14.45" customHeight="1" x14ac:dyDescent="0.2">
      <c r="A70" s="821" t="s">
        <v>1569</v>
      </c>
      <c r="B70" s="822" t="s">
        <v>1570</v>
      </c>
      <c r="C70" s="822" t="s">
        <v>557</v>
      </c>
      <c r="D70" s="822" t="s">
        <v>841</v>
      </c>
      <c r="E70" s="822" t="s">
        <v>1574</v>
      </c>
      <c r="F70" s="822" t="s">
        <v>1595</v>
      </c>
      <c r="G70" s="822" t="s">
        <v>1596</v>
      </c>
      <c r="H70" s="831"/>
      <c r="I70" s="831"/>
      <c r="J70" s="822"/>
      <c r="K70" s="822"/>
      <c r="L70" s="831">
        <v>520</v>
      </c>
      <c r="M70" s="831">
        <v>10426</v>
      </c>
      <c r="N70" s="822">
        <v>1</v>
      </c>
      <c r="O70" s="822">
        <v>20.05</v>
      </c>
      <c r="P70" s="831">
        <v>1365</v>
      </c>
      <c r="Q70" s="831">
        <v>27381.9</v>
      </c>
      <c r="R70" s="827">
        <v>2.6263092269326687</v>
      </c>
      <c r="S70" s="832">
        <v>20.060000000000002</v>
      </c>
    </row>
    <row r="71" spans="1:19" ht="14.45" customHeight="1" x14ac:dyDescent="0.2">
      <c r="A71" s="821" t="s">
        <v>1569</v>
      </c>
      <c r="B71" s="822" t="s">
        <v>1570</v>
      </c>
      <c r="C71" s="822" t="s">
        <v>557</v>
      </c>
      <c r="D71" s="822" t="s">
        <v>841</v>
      </c>
      <c r="E71" s="822" t="s">
        <v>1574</v>
      </c>
      <c r="F71" s="822" t="s">
        <v>1601</v>
      </c>
      <c r="G71" s="822" t="s">
        <v>1602</v>
      </c>
      <c r="H71" s="831">
        <v>4</v>
      </c>
      <c r="I71" s="831">
        <v>8111.56</v>
      </c>
      <c r="J71" s="822"/>
      <c r="K71" s="822">
        <v>2027.89</v>
      </c>
      <c r="L71" s="831"/>
      <c r="M71" s="831"/>
      <c r="N71" s="822"/>
      <c r="O71" s="822"/>
      <c r="P71" s="831">
        <v>23</v>
      </c>
      <c r="Q71" s="831">
        <v>42449.84</v>
      </c>
      <c r="R71" s="827"/>
      <c r="S71" s="832">
        <v>1845.6452173913042</v>
      </c>
    </row>
    <row r="72" spans="1:19" ht="14.45" customHeight="1" x14ac:dyDescent="0.2">
      <c r="A72" s="821" t="s">
        <v>1569</v>
      </c>
      <c r="B72" s="822" t="s">
        <v>1570</v>
      </c>
      <c r="C72" s="822" t="s">
        <v>557</v>
      </c>
      <c r="D72" s="822" t="s">
        <v>841</v>
      </c>
      <c r="E72" s="822" t="s">
        <v>1574</v>
      </c>
      <c r="F72" s="822" t="s">
        <v>1605</v>
      </c>
      <c r="G72" s="822" t="s">
        <v>1606</v>
      </c>
      <c r="H72" s="831">
        <v>3602</v>
      </c>
      <c r="I72" s="831">
        <v>13507.5</v>
      </c>
      <c r="J72" s="822">
        <v>0.1029347864024119</v>
      </c>
      <c r="K72" s="822">
        <v>3.75</v>
      </c>
      <c r="L72" s="831">
        <v>34861</v>
      </c>
      <c r="M72" s="831">
        <v>131223.85999999999</v>
      </c>
      <c r="N72" s="822">
        <v>1</v>
      </c>
      <c r="O72" s="822">
        <v>3.7642024038323623</v>
      </c>
      <c r="P72" s="831">
        <v>65627</v>
      </c>
      <c r="Q72" s="831">
        <v>240194.82</v>
      </c>
      <c r="R72" s="827">
        <v>1.8304203214263017</v>
      </c>
      <c r="S72" s="832">
        <v>3.66</v>
      </c>
    </row>
    <row r="73" spans="1:19" ht="14.45" customHeight="1" x14ac:dyDescent="0.2">
      <c r="A73" s="821" t="s">
        <v>1569</v>
      </c>
      <c r="B73" s="822" t="s">
        <v>1570</v>
      </c>
      <c r="C73" s="822" t="s">
        <v>557</v>
      </c>
      <c r="D73" s="822" t="s">
        <v>841</v>
      </c>
      <c r="E73" s="822" t="s">
        <v>1574</v>
      </c>
      <c r="F73" s="822" t="s">
        <v>1609</v>
      </c>
      <c r="G73" s="822" t="s">
        <v>1610</v>
      </c>
      <c r="H73" s="831"/>
      <c r="I73" s="831"/>
      <c r="J73" s="822"/>
      <c r="K73" s="822"/>
      <c r="L73" s="831">
        <v>947</v>
      </c>
      <c r="M73" s="831">
        <v>141860.6</v>
      </c>
      <c r="N73" s="822">
        <v>1</v>
      </c>
      <c r="O73" s="822">
        <v>149.80000000000001</v>
      </c>
      <c r="P73" s="831">
        <v>480</v>
      </c>
      <c r="Q73" s="831">
        <v>74774.399999999994</v>
      </c>
      <c r="R73" s="827">
        <v>0.52709772833330737</v>
      </c>
      <c r="S73" s="832">
        <v>155.78</v>
      </c>
    </row>
    <row r="74" spans="1:19" ht="14.45" customHeight="1" x14ac:dyDescent="0.2">
      <c r="A74" s="821" t="s">
        <v>1569</v>
      </c>
      <c r="B74" s="822" t="s">
        <v>1570</v>
      </c>
      <c r="C74" s="822" t="s">
        <v>557</v>
      </c>
      <c r="D74" s="822" t="s">
        <v>841</v>
      </c>
      <c r="E74" s="822" t="s">
        <v>1574</v>
      </c>
      <c r="F74" s="822" t="s">
        <v>1611</v>
      </c>
      <c r="G74" s="822" t="s">
        <v>1612</v>
      </c>
      <c r="H74" s="831">
        <v>906</v>
      </c>
      <c r="I74" s="831">
        <v>18790.439999999999</v>
      </c>
      <c r="J74" s="822">
        <v>0.70755796548899996</v>
      </c>
      <c r="K74" s="822">
        <v>20.74</v>
      </c>
      <c r="L74" s="831">
        <v>1305</v>
      </c>
      <c r="M74" s="831">
        <v>26556.75</v>
      </c>
      <c r="N74" s="822">
        <v>1</v>
      </c>
      <c r="O74" s="822">
        <v>20.350000000000001</v>
      </c>
      <c r="P74" s="831">
        <v>3421</v>
      </c>
      <c r="Q74" s="831">
        <v>70339.760000000009</v>
      </c>
      <c r="R74" s="827">
        <v>2.6486584390032668</v>
      </c>
      <c r="S74" s="832">
        <v>20.561169248757675</v>
      </c>
    </row>
    <row r="75" spans="1:19" ht="14.45" customHeight="1" x14ac:dyDescent="0.2">
      <c r="A75" s="821" t="s">
        <v>1569</v>
      </c>
      <c r="B75" s="822" t="s">
        <v>1570</v>
      </c>
      <c r="C75" s="822" t="s">
        <v>557</v>
      </c>
      <c r="D75" s="822" t="s">
        <v>841</v>
      </c>
      <c r="E75" s="822" t="s">
        <v>1574</v>
      </c>
      <c r="F75" s="822" t="s">
        <v>1615</v>
      </c>
      <c r="G75" s="822" t="s">
        <v>1616</v>
      </c>
      <c r="H75" s="831"/>
      <c r="I75" s="831"/>
      <c r="J75" s="822"/>
      <c r="K75" s="822"/>
      <c r="L75" s="831">
        <v>3212</v>
      </c>
      <c r="M75" s="831">
        <v>61349.2</v>
      </c>
      <c r="N75" s="822">
        <v>1</v>
      </c>
      <c r="O75" s="822">
        <v>19.099999999999998</v>
      </c>
      <c r="P75" s="831">
        <v>2145</v>
      </c>
      <c r="Q75" s="831">
        <v>41705.449999999997</v>
      </c>
      <c r="R75" s="827">
        <v>0.67980430062657704</v>
      </c>
      <c r="S75" s="832">
        <v>19.443100233100232</v>
      </c>
    </row>
    <row r="76" spans="1:19" ht="14.45" customHeight="1" x14ac:dyDescent="0.2">
      <c r="A76" s="821" t="s">
        <v>1569</v>
      </c>
      <c r="B76" s="822" t="s">
        <v>1570</v>
      </c>
      <c r="C76" s="822" t="s">
        <v>557</v>
      </c>
      <c r="D76" s="822" t="s">
        <v>841</v>
      </c>
      <c r="E76" s="822" t="s">
        <v>1627</v>
      </c>
      <c r="F76" s="822" t="s">
        <v>1628</v>
      </c>
      <c r="G76" s="822" t="s">
        <v>1629</v>
      </c>
      <c r="H76" s="831">
        <v>7</v>
      </c>
      <c r="I76" s="831">
        <v>259</v>
      </c>
      <c r="J76" s="822">
        <v>0.48684210526315791</v>
      </c>
      <c r="K76" s="822">
        <v>37</v>
      </c>
      <c r="L76" s="831">
        <v>14</v>
      </c>
      <c r="M76" s="831">
        <v>532</v>
      </c>
      <c r="N76" s="822">
        <v>1</v>
      </c>
      <c r="O76" s="822">
        <v>38</v>
      </c>
      <c r="P76" s="831">
        <v>34</v>
      </c>
      <c r="Q76" s="831">
        <v>1292</v>
      </c>
      <c r="R76" s="827">
        <v>2.4285714285714284</v>
      </c>
      <c r="S76" s="832">
        <v>38</v>
      </c>
    </row>
    <row r="77" spans="1:19" ht="14.45" customHeight="1" x14ac:dyDescent="0.2">
      <c r="A77" s="821" t="s">
        <v>1569</v>
      </c>
      <c r="B77" s="822" t="s">
        <v>1570</v>
      </c>
      <c r="C77" s="822" t="s">
        <v>557</v>
      </c>
      <c r="D77" s="822" t="s">
        <v>841</v>
      </c>
      <c r="E77" s="822" t="s">
        <v>1627</v>
      </c>
      <c r="F77" s="822" t="s">
        <v>1632</v>
      </c>
      <c r="G77" s="822" t="s">
        <v>1633</v>
      </c>
      <c r="H77" s="831">
        <v>144</v>
      </c>
      <c r="I77" s="831">
        <v>25632</v>
      </c>
      <c r="J77" s="822">
        <v>0.68188347964884277</v>
      </c>
      <c r="K77" s="822">
        <v>178</v>
      </c>
      <c r="L77" s="831">
        <v>210</v>
      </c>
      <c r="M77" s="831">
        <v>37590</v>
      </c>
      <c r="N77" s="822">
        <v>1</v>
      </c>
      <c r="O77" s="822">
        <v>179</v>
      </c>
      <c r="P77" s="831">
        <v>195</v>
      </c>
      <c r="Q77" s="831">
        <v>35100</v>
      </c>
      <c r="R77" s="827">
        <v>0.93375897845171585</v>
      </c>
      <c r="S77" s="832">
        <v>180</v>
      </c>
    </row>
    <row r="78" spans="1:19" ht="14.45" customHeight="1" x14ac:dyDescent="0.2">
      <c r="A78" s="821" t="s">
        <v>1569</v>
      </c>
      <c r="B78" s="822" t="s">
        <v>1570</v>
      </c>
      <c r="C78" s="822" t="s">
        <v>557</v>
      </c>
      <c r="D78" s="822" t="s">
        <v>841</v>
      </c>
      <c r="E78" s="822" t="s">
        <v>1627</v>
      </c>
      <c r="F78" s="822" t="s">
        <v>1636</v>
      </c>
      <c r="G78" s="822" t="s">
        <v>1637</v>
      </c>
      <c r="H78" s="831"/>
      <c r="I78" s="831"/>
      <c r="J78" s="822"/>
      <c r="K78" s="822"/>
      <c r="L78" s="831">
        <v>3</v>
      </c>
      <c r="M78" s="831">
        <v>957</v>
      </c>
      <c r="N78" s="822">
        <v>1</v>
      </c>
      <c r="O78" s="822">
        <v>319</v>
      </c>
      <c r="P78" s="831"/>
      <c r="Q78" s="831"/>
      <c r="R78" s="827"/>
      <c r="S78" s="832"/>
    </row>
    <row r="79" spans="1:19" ht="14.45" customHeight="1" x14ac:dyDescent="0.2">
      <c r="A79" s="821" t="s">
        <v>1569</v>
      </c>
      <c r="B79" s="822" t="s">
        <v>1570</v>
      </c>
      <c r="C79" s="822" t="s">
        <v>557</v>
      </c>
      <c r="D79" s="822" t="s">
        <v>841</v>
      </c>
      <c r="E79" s="822" t="s">
        <v>1627</v>
      </c>
      <c r="F79" s="822" t="s">
        <v>1638</v>
      </c>
      <c r="G79" s="822" t="s">
        <v>1639</v>
      </c>
      <c r="H79" s="831">
        <v>1</v>
      </c>
      <c r="I79" s="831">
        <v>2040</v>
      </c>
      <c r="J79" s="822">
        <v>0.3321934538348803</v>
      </c>
      <c r="K79" s="822">
        <v>2040</v>
      </c>
      <c r="L79" s="831">
        <v>3</v>
      </c>
      <c r="M79" s="831">
        <v>6141</v>
      </c>
      <c r="N79" s="822">
        <v>1</v>
      </c>
      <c r="O79" s="822">
        <v>2047</v>
      </c>
      <c r="P79" s="831">
        <v>14</v>
      </c>
      <c r="Q79" s="831">
        <v>28728</v>
      </c>
      <c r="R79" s="827">
        <v>4.6780654616511965</v>
      </c>
      <c r="S79" s="832">
        <v>2052</v>
      </c>
    </row>
    <row r="80" spans="1:19" ht="14.45" customHeight="1" x14ac:dyDescent="0.2">
      <c r="A80" s="821" t="s">
        <v>1569</v>
      </c>
      <c r="B80" s="822" t="s">
        <v>1570</v>
      </c>
      <c r="C80" s="822" t="s">
        <v>557</v>
      </c>
      <c r="D80" s="822" t="s">
        <v>841</v>
      </c>
      <c r="E80" s="822" t="s">
        <v>1627</v>
      </c>
      <c r="F80" s="822" t="s">
        <v>1646</v>
      </c>
      <c r="G80" s="822" t="s">
        <v>1647</v>
      </c>
      <c r="H80" s="831">
        <v>7</v>
      </c>
      <c r="I80" s="831">
        <v>10024</v>
      </c>
      <c r="J80" s="822">
        <v>3.4878218510786358</v>
      </c>
      <c r="K80" s="822">
        <v>1432</v>
      </c>
      <c r="L80" s="831">
        <v>2</v>
      </c>
      <c r="M80" s="831">
        <v>2874</v>
      </c>
      <c r="N80" s="822">
        <v>1</v>
      </c>
      <c r="O80" s="822">
        <v>1437</v>
      </c>
      <c r="P80" s="831">
        <v>6</v>
      </c>
      <c r="Q80" s="831">
        <v>8646</v>
      </c>
      <c r="R80" s="827">
        <v>3.0083507306889352</v>
      </c>
      <c r="S80" s="832">
        <v>1441</v>
      </c>
    </row>
    <row r="81" spans="1:19" ht="14.45" customHeight="1" x14ac:dyDescent="0.2">
      <c r="A81" s="821" t="s">
        <v>1569</v>
      </c>
      <c r="B81" s="822" t="s">
        <v>1570</v>
      </c>
      <c r="C81" s="822" t="s">
        <v>557</v>
      </c>
      <c r="D81" s="822" t="s">
        <v>841</v>
      </c>
      <c r="E81" s="822" t="s">
        <v>1627</v>
      </c>
      <c r="F81" s="822" t="s">
        <v>1648</v>
      </c>
      <c r="G81" s="822" t="s">
        <v>1649</v>
      </c>
      <c r="H81" s="831">
        <v>1</v>
      </c>
      <c r="I81" s="831">
        <v>1914</v>
      </c>
      <c r="J81" s="822">
        <v>0.99687499999999996</v>
      </c>
      <c r="K81" s="822">
        <v>1914</v>
      </c>
      <c r="L81" s="831">
        <v>1</v>
      </c>
      <c r="M81" s="831">
        <v>1920</v>
      </c>
      <c r="N81" s="822">
        <v>1</v>
      </c>
      <c r="O81" s="822">
        <v>1920</v>
      </c>
      <c r="P81" s="831">
        <v>12</v>
      </c>
      <c r="Q81" s="831">
        <v>23100</v>
      </c>
      <c r="R81" s="827">
        <v>12.03125</v>
      </c>
      <c r="S81" s="832">
        <v>1925</v>
      </c>
    </row>
    <row r="82" spans="1:19" ht="14.45" customHeight="1" x14ac:dyDescent="0.2">
      <c r="A82" s="821" t="s">
        <v>1569</v>
      </c>
      <c r="B82" s="822" t="s">
        <v>1570</v>
      </c>
      <c r="C82" s="822" t="s">
        <v>557</v>
      </c>
      <c r="D82" s="822" t="s">
        <v>841</v>
      </c>
      <c r="E82" s="822" t="s">
        <v>1627</v>
      </c>
      <c r="F82" s="822" t="s">
        <v>1652</v>
      </c>
      <c r="G82" s="822" t="s">
        <v>1653</v>
      </c>
      <c r="H82" s="831">
        <v>1</v>
      </c>
      <c r="I82" s="831">
        <v>1214</v>
      </c>
      <c r="J82" s="822">
        <v>0.24897456931911402</v>
      </c>
      <c r="K82" s="822">
        <v>1214</v>
      </c>
      <c r="L82" s="831">
        <v>4</v>
      </c>
      <c r="M82" s="831">
        <v>4876</v>
      </c>
      <c r="N82" s="822">
        <v>1</v>
      </c>
      <c r="O82" s="822">
        <v>1219</v>
      </c>
      <c r="P82" s="831">
        <v>6</v>
      </c>
      <c r="Q82" s="831">
        <v>7338</v>
      </c>
      <c r="R82" s="827">
        <v>1.5049220672682526</v>
      </c>
      <c r="S82" s="832">
        <v>1223</v>
      </c>
    </row>
    <row r="83" spans="1:19" ht="14.45" customHeight="1" x14ac:dyDescent="0.2">
      <c r="A83" s="821" t="s">
        <v>1569</v>
      </c>
      <c r="B83" s="822" t="s">
        <v>1570</v>
      </c>
      <c r="C83" s="822" t="s">
        <v>557</v>
      </c>
      <c r="D83" s="822" t="s">
        <v>841</v>
      </c>
      <c r="E83" s="822" t="s">
        <v>1627</v>
      </c>
      <c r="F83" s="822" t="s">
        <v>1654</v>
      </c>
      <c r="G83" s="822" t="s">
        <v>1655</v>
      </c>
      <c r="H83" s="831">
        <v>4</v>
      </c>
      <c r="I83" s="831">
        <v>2728</v>
      </c>
      <c r="J83" s="822"/>
      <c r="K83" s="822">
        <v>682</v>
      </c>
      <c r="L83" s="831"/>
      <c r="M83" s="831"/>
      <c r="N83" s="822"/>
      <c r="O83" s="822"/>
      <c r="P83" s="831">
        <v>22</v>
      </c>
      <c r="Q83" s="831">
        <v>15114</v>
      </c>
      <c r="R83" s="827"/>
      <c r="S83" s="832">
        <v>687</v>
      </c>
    </row>
    <row r="84" spans="1:19" ht="14.45" customHeight="1" x14ac:dyDescent="0.2">
      <c r="A84" s="821" t="s">
        <v>1569</v>
      </c>
      <c r="B84" s="822" t="s">
        <v>1570</v>
      </c>
      <c r="C84" s="822" t="s">
        <v>557</v>
      </c>
      <c r="D84" s="822" t="s">
        <v>841</v>
      </c>
      <c r="E84" s="822" t="s">
        <v>1627</v>
      </c>
      <c r="F84" s="822" t="s">
        <v>1656</v>
      </c>
      <c r="G84" s="822" t="s">
        <v>1657</v>
      </c>
      <c r="H84" s="831">
        <v>4</v>
      </c>
      <c r="I84" s="831">
        <v>2868</v>
      </c>
      <c r="J84" s="822">
        <v>0.56904761904761902</v>
      </c>
      <c r="K84" s="822">
        <v>717</v>
      </c>
      <c r="L84" s="831">
        <v>7</v>
      </c>
      <c r="M84" s="831">
        <v>5040</v>
      </c>
      <c r="N84" s="822">
        <v>1</v>
      </c>
      <c r="O84" s="822">
        <v>720</v>
      </c>
      <c r="P84" s="831">
        <v>8</v>
      </c>
      <c r="Q84" s="831">
        <v>5776</v>
      </c>
      <c r="R84" s="827">
        <v>1.146031746031746</v>
      </c>
      <c r="S84" s="832">
        <v>722</v>
      </c>
    </row>
    <row r="85" spans="1:19" ht="14.45" customHeight="1" x14ac:dyDescent="0.2">
      <c r="A85" s="821" t="s">
        <v>1569</v>
      </c>
      <c r="B85" s="822" t="s">
        <v>1570</v>
      </c>
      <c r="C85" s="822" t="s">
        <v>557</v>
      </c>
      <c r="D85" s="822" t="s">
        <v>841</v>
      </c>
      <c r="E85" s="822" t="s">
        <v>1627</v>
      </c>
      <c r="F85" s="822" t="s">
        <v>1660</v>
      </c>
      <c r="G85" s="822" t="s">
        <v>1661</v>
      </c>
      <c r="H85" s="831">
        <v>13</v>
      </c>
      <c r="I85" s="831">
        <v>23738</v>
      </c>
      <c r="J85" s="822">
        <v>0.12230660634976248</v>
      </c>
      <c r="K85" s="822">
        <v>1826</v>
      </c>
      <c r="L85" s="831">
        <v>106</v>
      </c>
      <c r="M85" s="831">
        <v>194086</v>
      </c>
      <c r="N85" s="822">
        <v>1</v>
      </c>
      <c r="O85" s="822">
        <v>1831</v>
      </c>
      <c r="P85" s="831">
        <v>231</v>
      </c>
      <c r="Q85" s="831">
        <v>423885</v>
      </c>
      <c r="R85" s="827">
        <v>2.1840060591696466</v>
      </c>
      <c r="S85" s="832">
        <v>1835</v>
      </c>
    </row>
    <row r="86" spans="1:19" ht="14.45" customHeight="1" x14ac:dyDescent="0.2">
      <c r="A86" s="821" t="s">
        <v>1569</v>
      </c>
      <c r="B86" s="822" t="s">
        <v>1570</v>
      </c>
      <c r="C86" s="822" t="s">
        <v>557</v>
      </c>
      <c r="D86" s="822" t="s">
        <v>841</v>
      </c>
      <c r="E86" s="822" t="s">
        <v>1627</v>
      </c>
      <c r="F86" s="822" t="s">
        <v>1662</v>
      </c>
      <c r="G86" s="822" t="s">
        <v>1663</v>
      </c>
      <c r="H86" s="831"/>
      <c r="I86" s="831"/>
      <c r="J86" s="822"/>
      <c r="K86" s="822"/>
      <c r="L86" s="831">
        <v>7</v>
      </c>
      <c r="M86" s="831">
        <v>3017</v>
      </c>
      <c r="N86" s="822">
        <v>1</v>
      </c>
      <c r="O86" s="822">
        <v>431</v>
      </c>
      <c r="P86" s="831">
        <v>6</v>
      </c>
      <c r="Q86" s="831">
        <v>2598</v>
      </c>
      <c r="R86" s="827">
        <v>0.86112031819688428</v>
      </c>
      <c r="S86" s="832">
        <v>433</v>
      </c>
    </row>
    <row r="87" spans="1:19" ht="14.45" customHeight="1" x14ac:dyDescent="0.2">
      <c r="A87" s="821" t="s">
        <v>1569</v>
      </c>
      <c r="B87" s="822" t="s">
        <v>1570</v>
      </c>
      <c r="C87" s="822" t="s">
        <v>557</v>
      </c>
      <c r="D87" s="822" t="s">
        <v>841</v>
      </c>
      <c r="E87" s="822" t="s">
        <v>1627</v>
      </c>
      <c r="F87" s="822" t="s">
        <v>1664</v>
      </c>
      <c r="G87" s="822" t="s">
        <v>1665</v>
      </c>
      <c r="H87" s="831">
        <v>4</v>
      </c>
      <c r="I87" s="831">
        <v>14088</v>
      </c>
      <c r="J87" s="822">
        <v>0.99688649872629498</v>
      </c>
      <c r="K87" s="822">
        <v>3522</v>
      </c>
      <c r="L87" s="831">
        <v>4</v>
      </c>
      <c r="M87" s="831">
        <v>14132</v>
      </c>
      <c r="N87" s="822">
        <v>1</v>
      </c>
      <c r="O87" s="822">
        <v>3533</v>
      </c>
      <c r="P87" s="831">
        <v>21</v>
      </c>
      <c r="Q87" s="831">
        <v>74403</v>
      </c>
      <c r="R87" s="827">
        <v>5.2648598924426837</v>
      </c>
      <c r="S87" s="832">
        <v>3543</v>
      </c>
    </row>
    <row r="88" spans="1:19" ht="14.45" customHeight="1" x14ac:dyDescent="0.2">
      <c r="A88" s="821" t="s">
        <v>1569</v>
      </c>
      <c r="B88" s="822" t="s">
        <v>1570</v>
      </c>
      <c r="C88" s="822" t="s">
        <v>557</v>
      </c>
      <c r="D88" s="822" t="s">
        <v>841</v>
      </c>
      <c r="E88" s="822" t="s">
        <v>1627</v>
      </c>
      <c r="F88" s="822" t="s">
        <v>1668</v>
      </c>
      <c r="G88" s="822" t="s">
        <v>1669</v>
      </c>
      <c r="H88" s="831">
        <v>143</v>
      </c>
      <c r="I88" s="831">
        <v>4766.68</v>
      </c>
      <c r="J88" s="822">
        <v>0.82659286311313662</v>
      </c>
      <c r="K88" s="822">
        <v>33.333426573426578</v>
      </c>
      <c r="L88" s="831">
        <v>173</v>
      </c>
      <c r="M88" s="831">
        <v>5766.66</v>
      </c>
      <c r="N88" s="822">
        <v>1</v>
      </c>
      <c r="O88" s="822">
        <v>33.333294797687863</v>
      </c>
      <c r="P88" s="831">
        <v>203</v>
      </c>
      <c r="Q88" s="831">
        <v>6778.89</v>
      </c>
      <c r="R88" s="827">
        <v>1.1755314167993258</v>
      </c>
      <c r="S88" s="832">
        <v>33.393546798029561</v>
      </c>
    </row>
    <row r="89" spans="1:19" ht="14.45" customHeight="1" x14ac:dyDescent="0.2">
      <c r="A89" s="821" t="s">
        <v>1569</v>
      </c>
      <c r="B89" s="822" t="s">
        <v>1570</v>
      </c>
      <c r="C89" s="822" t="s">
        <v>557</v>
      </c>
      <c r="D89" s="822" t="s">
        <v>841</v>
      </c>
      <c r="E89" s="822" t="s">
        <v>1627</v>
      </c>
      <c r="F89" s="822" t="s">
        <v>1670</v>
      </c>
      <c r="G89" s="822" t="s">
        <v>1671</v>
      </c>
      <c r="H89" s="831">
        <v>143</v>
      </c>
      <c r="I89" s="831">
        <v>5291</v>
      </c>
      <c r="J89" s="822">
        <v>0.66940789473684215</v>
      </c>
      <c r="K89" s="822">
        <v>37</v>
      </c>
      <c r="L89" s="831">
        <v>208</v>
      </c>
      <c r="M89" s="831">
        <v>7904</v>
      </c>
      <c r="N89" s="822">
        <v>1</v>
      </c>
      <c r="O89" s="822">
        <v>38</v>
      </c>
      <c r="P89" s="831">
        <v>194</v>
      </c>
      <c r="Q89" s="831">
        <v>7372</v>
      </c>
      <c r="R89" s="827">
        <v>0.93269230769230771</v>
      </c>
      <c r="S89" s="832">
        <v>38</v>
      </c>
    </row>
    <row r="90" spans="1:19" ht="14.45" customHeight="1" x14ac:dyDescent="0.2">
      <c r="A90" s="821" t="s">
        <v>1569</v>
      </c>
      <c r="B90" s="822" t="s">
        <v>1570</v>
      </c>
      <c r="C90" s="822" t="s">
        <v>557</v>
      </c>
      <c r="D90" s="822" t="s">
        <v>841</v>
      </c>
      <c r="E90" s="822" t="s">
        <v>1627</v>
      </c>
      <c r="F90" s="822" t="s">
        <v>1674</v>
      </c>
      <c r="G90" s="822" t="s">
        <v>1675</v>
      </c>
      <c r="H90" s="831">
        <v>1</v>
      </c>
      <c r="I90" s="831">
        <v>438</v>
      </c>
      <c r="J90" s="822">
        <v>5.5555555555555552E-2</v>
      </c>
      <c r="K90" s="822">
        <v>438</v>
      </c>
      <c r="L90" s="831">
        <v>18</v>
      </c>
      <c r="M90" s="831">
        <v>7884</v>
      </c>
      <c r="N90" s="822">
        <v>1</v>
      </c>
      <c r="O90" s="822">
        <v>438</v>
      </c>
      <c r="P90" s="831">
        <v>6</v>
      </c>
      <c r="Q90" s="831">
        <v>2640</v>
      </c>
      <c r="R90" s="827">
        <v>0.33485540334855401</v>
      </c>
      <c r="S90" s="832">
        <v>440</v>
      </c>
    </row>
    <row r="91" spans="1:19" ht="14.45" customHeight="1" x14ac:dyDescent="0.2">
      <c r="A91" s="821" t="s">
        <v>1569</v>
      </c>
      <c r="B91" s="822" t="s">
        <v>1570</v>
      </c>
      <c r="C91" s="822" t="s">
        <v>557</v>
      </c>
      <c r="D91" s="822" t="s">
        <v>841</v>
      </c>
      <c r="E91" s="822" t="s">
        <v>1627</v>
      </c>
      <c r="F91" s="822" t="s">
        <v>1676</v>
      </c>
      <c r="G91" s="822" t="s">
        <v>1677</v>
      </c>
      <c r="H91" s="831">
        <v>5</v>
      </c>
      <c r="I91" s="831">
        <v>6715</v>
      </c>
      <c r="J91" s="822">
        <v>0.10385733729274932</v>
      </c>
      <c r="K91" s="822">
        <v>1343</v>
      </c>
      <c r="L91" s="831">
        <v>48</v>
      </c>
      <c r="M91" s="831">
        <v>64656</v>
      </c>
      <c r="N91" s="822">
        <v>1</v>
      </c>
      <c r="O91" s="822">
        <v>1347</v>
      </c>
      <c r="P91" s="831">
        <v>88</v>
      </c>
      <c r="Q91" s="831">
        <v>118888</v>
      </c>
      <c r="R91" s="827">
        <v>1.8387775303142786</v>
      </c>
      <c r="S91" s="832">
        <v>1351</v>
      </c>
    </row>
    <row r="92" spans="1:19" ht="14.45" customHeight="1" x14ac:dyDescent="0.2">
      <c r="A92" s="821" t="s">
        <v>1569</v>
      </c>
      <c r="B92" s="822" t="s">
        <v>1570</v>
      </c>
      <c r="C92" s="822" t="s">
        <v>557</v>
      </c>
      <c r="D92" s="822" t="s">
        <v>841</v>
      </c>
      <c r="E92" s="822" t="s">
        <v>1627</v>
      </c>
      <c r="F92" s="822" t="s">
        <v>1678</v>
      </c>
      <c r="G92" s="822" t="s">
        <v>1679</v>
      </c>
      <c r="H92" s="831">
        <v>5</v>
      </c>
      <c r="I92" s="831">
        <v>2550</v>
      </c>
      <c r="J92" s="822">
        <v>1.2451171875</v>
      </c>
      <c r="K92" s="822">
        <v>510</v>
      </c>
      <c r="L92" s="831">
        <v>4</v>
      </c>
      <c r="M92" s="831">
        <v>2048</v>
      </c>
      <c r="N92" s="822">
        <v>1</v>
      </c>
      <c r="O92" s="822">
        <v>512</v>
      </c>
      <c r="P92" s="831">
        <v>32</v>
      </c>
      <c r="Q92" s="831">
        <v>16448</v>
      </c>
      <c r="R92" s="827">
        <v>8.03125</v>
      </c>
      <c r="S92" s="832">
        <v>514</v>
      </c>
    </row>
    <row r="93" spans="1:19" ht="14.45" customHeight="1" x14ac:dyDescent="0.2">
      <c r="A93" s="821" t="s">
        <v>1569</v>
      </c>
      <c r="B93" s="822" t="s">
        <v>1570</v>
      </c>
      <c r="C93" s="822" t="s">
        <v>557</v>
      </c>
      <c r="D93" s="822" t="s">
        <v>841</v>
      </c>
      <c r="E93" s="822" t="s">
        <v>1627</v>
      </c>
      <c r="F93" s="822" t="s">
        <v>1680</v>
      </c>
      <c r="G93" s="822" t="s">
        <v>1681</v>
      </c>
      <c r="H93" s="831"/>
      <c r="I93" s="831"/>
      <c r="J93" s="822"/>
      <c r="K93" s="822"/>
      <c r="L93" s="831">
        <v>1</v>
      </c>
      <c r="M93" s="831">
        <v>2342</v>
      </c>
      <c r="N93" s="822">
        <v>1</v>
      </c>
      <c r="O93" s="822">
        <v>2342</v>
      </c>
      <c r="P93" s="831">
        <v>3</v>
      </c>
      <c r="Q93" s="831">
        <v>7053</v>
      </c>
      <c r="R93" s="827">
        <v>3.0115286080273269</v>
      </c>
      <c r="S93" s="832">
        <v>2351</v>
      </c>
    </row>
    <row r="94" spans="1:19" ht="14.45" customHeight="1" x14ac:dyDescent="0.2">
      <c r="A94" s="821" t="s">
        <v>1569</v>
      </c>
      <c r="B94" s="822" t="s">
        <v>1570</v>
      </c>
      <c r="C94" s="822" t="s">
        <v>557</v>
      </c>
      <c r="D94" s="822" t="s">
        <v>841</v>
      </c>
      <c r="E94" s="822" t="s">
        <v>1627</v>
      </c>
      <c r="F94" s="822" t="s">
        <v>1682</v>
      </c>
      <c r="G94" s="822" t="s">
        <v>1683</v>
      </c>
      <c r="H94" s="831"/>
      <c r="I94" s="831"/>
      <c r="J94" s="822"/>
      <c r="K94" s="822"/>
      <c r="L94" s="831">
        <v>4</v>
      </c>
      <c r="M94" s="831">
        <v>10632</v>
      </c>
      <c r="N94" s="822">
        <v>1</v>
      </c>
      <c r="O94" s="822">
        <v>2658</v>
      </c>
      <c r="P94" s="831">
        <v>3</v>
      </c>
      <c r="Q94" s="831">
        <v>8001</v>
      </c>
      <c r="R94" s="827">
        <v>0.7525395033860045</v>
      </c>
      <c r="S94" s="832">
        <v>2667</v>
      </c>
    </row>
    <row r="95" spans="1:19" ht="14.45" customHeight="1" x14ac:dyDescent="0.2">
      <c r="A95" s="821" t="s">
        <v>1569</v>
      </c>
      <c r="B95" s="822" t="s">
        <v>1570</v>
      </c>
      <c r="C95" s="822" t="s">
        <v>557</v>
      </c>
      <c r="D95" s="822" t="s">
        <v>841</v>
      </c>
      <c r="E95" s="822" t="s">
        <v>1627</v>
      </c>
      <c r="F95" s="822" t="s">
        <v>1684</v>
      </c>
      <c r="G95" s="822" t="s">
        <v>1685</v>
      </c>
      <c r="H95" s="831"/>
      <c r="I95" s="831"/>
      <c r="J95" s="822"/>
      <c r="K95" s="822"/>
      <c r="L95" s="831"/>
      <c r="M95" s="831"/>
      <c r="N95" s="822"/>
      <c r="O95" s="822"/>
      <c r="P95" s="831">
        <v>9</v>
      </c>
      <c r="Q95" s="831">
        <v>3240</v>
      </c>
      <c r="R95" s="827"/>
      <c r="S95" s="832">
        <v>360</v>
      </c>
    </row>
    <row r="96" spans="1:19" ht="14.45" customHeight="1" x14ac:dyDescent="0.2">
      <c r="A96" s="821" t="s">
        <v>1569</v>
      </c>
      <c r="B96" s="822" t="s">
        <v>1570</v>
      </c>
      <c r="C96" s="822" t="s">
        <v>557</v>
      </c>
      <c r="D96" s="822" t="s">
        <v>841</v>
      </c>
      <c r="E96" s="822" t="s">
        <v>1627</v>
      </c>
      <c r="F96" s="822" t="s">
        <v>1690</v>
      </c>
      <c r="G96" s="822" t="s">
        <v>1691</v>
      </c>
      <c r="H96" s="831"/>
      <c r="I96" s="831"/>
      <c r="J96" s="822"/>
      <c r="K96" s="822"/>
      <c r="L96" s="831">
        <v>2</v>
      </c>
      <c r="M96" s="831">
        <v>2114</v>
      </c>
      <c r="N96" s="822">
        <v>1</v>
      </c>
      <c r="O96" s="822">
        <v>1057</v>
      </c>
      <c r="P96" s="831"/>
      <c r="Q96" s="831"/>
      <c r="R96" s="827"/>
      <c r="S96" s="832"/>
    </row>
    <row r="97" spans="1:19" ht="14.45" customHeight="1" x14ac:dyDescent="0.2">
      <c r="A97" s="821" t="s">
        <v>1569</v>
      </c>
      <c r="B97" s="822" t="s">
        <v>1570</v>
      </c>
      <c r="C97" s="822" t="s">
        <v>557</v>
      </c>
      <c r="D97" s="822" t="s">
        <v>841</v>
      </c>
      <c r="E97" s="822" t="s">
        <v>1627</v>
      </c>
      <c r="F97" s="822" t="s">
        <v>1700</v>
      </c>
      <c r="G97" s="822" t="s">
        <v>1701</v>
      </c>
      <c r="H97" s="831"/>
      <c r="I97" s="831"/>
      <c r="J97" s="822"/>
      <c r="K97" s="822"/>
      <c r="L97" s="831">
        <v>1</v>
      </c>
      <c r="M97" s="831">
        <v>722</v>
      </c>
      <c r="N97" s="822">
        <v>1</v>
      </c>
      <c r="O97" s="822">
        <v>722</v>
      </c>
      <c r="P97" s="831">
        <v>3</v>
      </c>
      <c r="Q97" s="831">
        <v>2172</v>
      </c>
      <c r="R97" s="827">
        <v>3.0083102493074794</v>
      </c>
      <c r="S97" s="832">
        <v>724</v>
      </c>
    </row>
    <row r="98" spans="1:19" ht="14.45" customHeight="1" x14ac:dyDescent="0.2">
      <c r="A98" s="821" t="s">
        <v>1569</v>
      </c>
      <c r="B98" s="822" t="s">
        <v>1570</v>
      </c>
      <c r="C98" s="822" t="s">
        <v>557</v>
      </c>
      <c r="D98" s="822" t="s">
        <v>842</v>
      </c>
      <c r="E98" s="822" t="s">
        <v>1627</v>
      </c>
      <c r="F98" s="822" t="s">
        <v>1628</v>
      </c>
      <c r="G98" s="822" t="s">
        <v>1629</v>
      </c>
      <c r="H98" s="831">
        <v>13</v>
      </c>
      <c r="I98" s="831">
        <v>481</v>
      </c>
      <c r="J98" s="822"/>
      <c r="K98" s="822">
        <v>37</v>
      </c>
      <c r="L98" s="831"/>
      <c r="M98" s="831"/>
      <c r="N98" s="822"/>
      <c r="O98" s="822"/>
      <c r="P98" s="831"/>
      <c r="Q98" s="831"/>
      <c r="R98" s="827"/>
      <c r="S98" s="832"/>
    </row>
    <row r="99" spans="1:19" ht="14.45" customHeight="1" x14ac:dyDescent="0.2">
      <c r="A99" s="821" t="s">
        <v>1569</v>
      </c>
      <c r="B99" s="822" t="s">
        <v>1570</v>
      </c>
      <c r="C99" s="822" t="s">
        <v>557</v>
      </c>
      <c r="D99" s="822" t="s">
        <v>843</v>
      </c>
      <c r="E99" s="822" t="s">
        <v>1571</v>
      </c>
      <c r="F99" s="822" t="s">
        <v>1572</v>
      </c>
      <c r="G99" s="822" t="s">
        <v>1573</v>
      </c>
      <c r="H99" s="831"/>
      <c r="I99" s="831"/>
      <c r="J99" s="822"/>
      <c r="K99" s="822"/>
      <c r="L99" s="831"/>
      <c r="M99" s="831"/>
      <c r="N99" s="822"/>
      <c r="O99" s="822"/>
      <c r="P99" s="831">
        <v>1</v>
      </c>
      <c r="Q99" s="831">
        <v>1763.77</v>
      </c>
      <c r="R99" s="827"/>
      <c r="S99" s="832">
        <v>1763.77</v>
      </c>
    </row>
    <row r="100" spans="1:19" ht="14.45" customHeight="1" x14ac:dyDescent="0.2">
      <c r="A100" s="821" t="s">
        <v>1569</v>
      </c>
      <c r="B100" s="822" t="s">
        <v>1570</v>
      </c>
      <c r="C100" s="822" t="s">
        <v>557</v>
      </c>
      <c r="D100" s="822" t="s">
        <v>843</v>
      </c>
      <c r="E100" s="822" t="s">
        <v>1574</v>
      </c>
      <c r="F100" s="822" t="s">
        <v>1577</v>
      </c>
      <c r="G100" s="822" t="s">
        <v>1578</v>
      </c>
      <c r="H100" s="831">
        <v>1132</v>
      </c>
      <c r="I100" s="831">
        <v>2920.56</v>
      </c>
      <c r="J100" s="822">
        <v>0.62886722249018123</v>
      </c>
      <c r="K100" s="822">
        <v>2.58</v>
      </c>
      <c r="L100" s="831">
        <v>1789</v>
      </c>
      <c r="M100" s="831">
        <v>4644.16</v>
      </c>
      <c r="N100" s="822">
        <v>1</v>
      </c>
      <c r="O100" s="822">
        <v>2.5959530463946336</v>
      </c>
      <c r="P100" s="831">
        <v>1166</v>
      </c>
      <c r="Q100" s="831">
        <v>2903.34</v>
      </c>
      <c r="R100" s="827">
        <v>0.62515933990215677</v>
      </c>
      <c r="S100" s="832">
        <v>2.4900000000000002</v>
      </c>
    </row>
    <row r="101" spans="1:19" ht="14.45" customHeight="1" x14ac:dyDescent="0.2">
      <c r="A101" s="821" t="s">
        <v>1569</v>
      </c>
      <c r="B101" s="822" t="s">
        <v>1570</v>
      </c>
      <c r="C101" s="822" t="s">
        <v>557</v>
      </c>
      <c r="D101" s="822" t="s">
        <v>843</v>
      </c>
      <c r="E101" s="822" t="s">
        <v>1574</v>
      </c>
      <c r="F101" s="822" t="s">
        <v>1579</v>
      </c>
      <c r="G101" s="822" t="s">
        <v>1580</v>
      </c>
      <c r="H101" s="831">
        <v>7195</v>
      </c>
      <c r="I101" s="831">
        <v>51732.049999999988</v>
      </c>
      <c r="J101" s="822">
        <v>2.2075261154542036</v>
      </c>
      <c r="K101" s="822">
        <v>7.1899999999999986</v>
      </c>
      <c r="L101" s="831">
        <v>3204</v>
      </c>
      <c r="M101" s="831">
        <v>23434.400000000001</v>
      </c>
      <c r="N101" s="822">
        <v>1</v>
      </c>
      <c r="O101" s="822">
        <v>7.3141073657927596</v>
      </c>
      <c r="P101" s="831">
        <v>150</v>
      </c>
      <c r="Q101" s="831">
        <v>1072.5</v>
      </c>
      <c r="R101" s="827">
        <v>4.576605332331956E-2</v>
      </c>
      <c r="S101" s="832">
        <v>7.15</v>
      </c>
    </row>
    <row r="102" spans="1:19" ht="14.45" customHeight="1" x14ac:dyDescent="0.2">
      <c r="A102" s="821" t="s">
        <v>1569</v>
      </c>
      <c r="B102" s="822" t="s">
        <v>1570</v>
      </c>
      <c r="C102" s="822" t="s">
        <v>557</v>
      </c>
      <c r="D102" s="822" t="s">
        <v>843</v>
      </c>
      <c r="E102" s="822" t="s">
        <v>1574</v>
      </c>
      <c r="F102" s="822" t="s">
        <v>1583</v>
      </c>
      <c r="G102" s="822" t="s">
        <v>1584</v>
      </c>
      <c r="H102" s="831">
        <v>71934</v>
      </c>
      <c r="I102" s="831">
        <v>383408.22</v>
      </c>
      <c r="J102" s="822">
        <v>0.73305272075173278</v>
      </c>
      <c r="K102" s="822">
        <v>5.3299999999999992</v>
      </c>
      <c r="L102" s="831">
        <v>98569</v>
      </c>
      <c r="M102" s="831">
        <v>523029.52999999991</v>
      </c>
      <c r="N102" s="822">
        <v>1</v>
      </c>
      <c r="O102" s="822">
        <v>5.3062274142986121</v>
      </c>
      <c r="P102" s="831">
        <v>9584</v>
      </c>
      <c r="Q102" s="831">
        <v>49645.12000000001</v>
      </c>
      <c r="R102" s="827">
        <v>9.4918388260028103E-2</v>
      </c>
      <c r="S102" s="832">
        <v>5.1800000000000006</v>
      </c>
    </row>
    <row r="103" spans="1:19" ht="14.45" customHeight="1" x14ac:dyDescent="0.2">
      <c r="A103" s="821" t="s">
        <v>1569</v>
      </c>
      <c r="B103" s="822" t="s">
        <v>1570</v>
      </c>
      <c r="C103" s="822" t="s">
        <v>557</v>
      </c>
      <c r="D103" s="822" t="s">
        <v>843</v>
      </c>
      <c r="E103" s="822" t="s">
        <v>1574</v>
      </c>
      <c r="F103" s="822" t="s">
        <v>1585</v>
      </c>
      <c r="G103" s="822" t="s">
        <v>1586</v>
      </c>
      <c r="H103" s="831">
        <v>886</v>
      </c>
      <c r="I103" s="831">
        <v>8098.0400000000009</v>
      </c>
      <c r="J103" s="822">
        <v>3.2438871975644936</v>
      </c>
      <c r="K103" s="822">
        <v>9.14</v>
      </c>
      <c r="L103" s="831">
        <v>271</v>
      </c>
      <c r="M103" s="831">
        <v>2496.3999999999996</v>
      </c>
      <c r="N103" s="822">
        <v>1</v>
      </c>
      <c r="O103" s="822">
        <v>9.2118081180811799</v>
      </c>
      <c r="P103" s="831">
        <v>350</v>
      </c>
      <c r="Q103" s="831">
        <v>3248</v>
      </c>
      <c r="R103" s="827">
        <v>1.3010735459061049</v>
      </c>
      <c r="S103" s="832">
        <v>9.2799999999999994</v>
      </c>
    </row>
    <row r="104" spans="1:19" ht="14.45" customHeight="1" x14ac:dyDescent="0.2">
      <c r="A104" s="821" t="s">
        <v>1569</v>
      </c>
      <c r="B104" s="822" t="s">
        <v>1570</v>
      </c>
      <c r="C104" s="822" t="s">
        <v>557</v>
      </c>
      <c r="D104" s="822" t="s">
        <v>843</v>
      </c>
      <c r="E104" s="822" t="s">
        <v>1574</v>
      </c>
      <c r="F104" s="822" t="s">
        <v>1587</v>
      </c>
      <c r="G104" s="822" t="s">
        <v>1588</v>
      </c>
      <c r="H104" s="831">
        <v>1003</v>
      </c>
      <c r="I104" s="831">
        <v>9207.5400000000009</v>
      </c>
      <c r="J104" s="822">
        <v>1.5787854678637325</v>
      </c>
      <c r="K104" s="822">
        <v>9.1800000000000015</v>
      </c>
      <c r="L104" s="831">
        <v>623</v>
      </c>
      <c r="M104" s="831">
        <v>5832.0399999999991</v>
      </c>
      <c r="N104" s="822">
        <v>1</v>
      </c>
      <c r="O104" s="822">
        <v>9.3612199036918131</v>
      </c>
      <c r="P104" s="831">
        <v>148</v>
      </c>
      <c r="Q104" s="831">
        <v>1379.36</v>
      </c>
      <c r="R104" s="827">
        <v>0.23651415285217525</v>
      </c>
      <c r="S104" s="832">
        <v>9.3199999999999985</v>
      </c>
    </row>
    <row r="105" spans="1:19" ht="14.45" customHeight="1" x14ac:dyDescent="0.2">
      <c r="A105" s="821" t="s">
        <v>1569</v>
      </c>
      <c r="B105" s="822" t="s">
        <v>1570</v>
      </c>
      <c r="C105" s="822" t="s">
        <v>557</v>
      </c>
      <c r="D105" s="822" t="s">
        <v>843</v>
      </c>
      <c r="E105" s="822" t="s">
        <v>1574</v>
      </c>
      <c r="F105" s="822" t="s">
        <v>1589</v>
      </c>
      <c r="G105" s="822" t="s">
        <v>1590</v>
      </c>
      <c r="H105" s="831">
        <v>2029</v>
      </c>
      <c r="I105" s="831">
        <v>20513.190000000002</v>
      </c>
      <c r="J105" s="822">
        <v>8.1605561522854764</v>
      </c>
      <c r="K105" s="822">
        <v>10.110000000000001</v>
      </c>
      <c r="L105" s="831">
        <v>245</v>
      </c>
      <c r="M105" s="831">
        <v>2513.6999999999998</v>
      </c>
      <c r="N105" s="822">
        <v>1</v>
      </c>
      <c r="O105" s="822">
        <v>10.26</v>
      </c>
      <c r="P105" s="831">
        <v>180</v>
      </c>
      <c r="Q105" s="831">
        <v>1859.4</v>
      </c>
      <c r="R105" s="827">
        <v>0.73970640887934125</v>
      </c>
      <c r="S105" s="832">
        <v>10.33</v>
      </c>
    </row>
    <row r="106" spans="1:19" ht="14.45" customHeight="1" x14ac:dyDescent="0.2">
      <c r="A106" s="821" t="s">
        <v>1569</v>
      </c>
      <c r="B106" s="822" t="s">
        <v>1570</v>
      </c>
      <c r="C106" s="822" t="s">
        <v>557</v>
      </c>
      <c r="D106" s="822" t="s">
        <v>843</v>
      </c>
      <c r="E106" s="822" t="s">
        <v>1574</v>
      </c>
      <c r="F106" s="822" t="s">
        <v>1595</v>
      </c>
      <c r="G106" s="822" t="s">
        <v>1596</v>
      </c>
      <c r="H106" s="831">
        <v>2234</v>
      </c>
      <c r="I106" s="831">
        <v>46690.6</v>
      </c>
      <c r="J106" s="822">
        <v>1.4785449075723389</v>
      </c>
      <c r="K106" s="822">
        <v>20.9</v>
      </c>
      <c r="L106" s="831">
        <v>1575</v>
      </c>
      <c r="M106" s="831">
        <v>31578.75</v>
      </c>
      <c r="N106" s="822">
        <v>1</v>
      </c>
      <c r="O106" s="822">
        <v>20.05</v>
      </c>
      <c r="P106" s="831">
        <v>450</v>
      </c>
      <c r="Q106" s="831">
        <v>9027</v>
      </c>
      <c r="R106" s="827">
        <v>0.28585678660491626</v>
      </c>
      <c r="S106" s="832">
        <v>20.059999999999999</v>
      </c>
    </row>
    <row r="107" spans="1:19" ht="14.45" customHeight="1" x14ac:dyDescent="0.2">
      <c r="A107" s="821" t="s">
        <v>1569</v>
      </c>
      <c r="B107" s="822" t="s">
        <v>1570</v>
      </c>
      <c r="C107" s="822" t="s">
        <v>557</v>
      </c>
      <c r="D107" s="822" t="s">
        <v>843</v>
      </c>
      <c r="E107" s="822" t="s">
        <v>1574</v>
      </c>
      <c r="F107" s="822" t="s">
        <v>1601</v>
      </c>
      <c r="G107" s="822" t="s">
        <v>1602</v>
      </c>
      <c r="H107" s="831">
        <v>25</v>
      </c>
      <c r="I107" s="831">
        <v>50697.249999999993</v>
      </c>
      <c r="J107" s="822">
        <v>1.9921069776251061</v>
      </c>
      <c r="K107" s="822">
        <v>2027.8899999999996</v>
      </c>
      <c r="L107" s="831">
        <v>14</v>
      </c>
      <c r="M107" s="831">
        <v>25449.060000000005</v>
      </c>
      <c r="N107" s="822">
        <v>1</v>
      </c>
      <c r="O107" s="822">
        <v>1817.7900000000004</v>
      </c>
      <c r="P107" s="831"/>
      <c r="Q107" s="831"/>
      <c r="R107" s="827"/>
      <c r="S107" s="832"/>
    </row>
    <row r="108" spans="1:19" ht="14.45" customHeight="1" x14ac:dyDescent="0.2">
      <c r="A108" s="821" t="s">
        <v>1569</v>
      </c>
      <c r="B108" s="822" t="s">
        <v>1570</v>
      </c>
      <c r="C108" s="822" t="s">
        <v>557</v>
      </c>
      <c r="D108" s="822" t="s">
        <v>843</v>
      </c>
      <c r="E108" s="822" t="s">
        <v>1574</v>
      </c>
      <c r="F108" s="822" t="s">
        <v>1603</v>
      </c>
      <c r="G108" s="822" t="s">
        <v>1604</v>
      </c>
      <c r="H108" s="831">
        <v>760</v>
      </c>
      <c r="I108" s="831">
        <v>150198.79999999999</v>
      </c>
      <c r="J108" s="822">
        <v>0.97862131873859781</v>
      </c>
      <c r="K108" s="822">
        <v>197.63</v>
      </c>
      <c r="L108" s="831">
        <v>800</v>
      </c>
      <c r="M108" s="831">
        <v>153480</v>
      </c>
      <c r="N108" s="822">
        <v>1</v>
      </c>
      <c r="O108" s="822">
        <v>191.85</v>
      </c>
      <c r="P108" s="831"/>
      <c r="Q108" s="831"/>
      <c r="R108" s="827"/>
      <c r="S108" s="832"/>
    </row>
    <row r="109" spans="1:19" ht="14.45" customHeight="1" x14ac:dyDescent="0.2">
      <c r="A109" s="821" t="s">
        <v>1569</v>
      </c>
      <c r="B109" s="822" t="s">
        <v>1570</v>
      </c>
      <c r="C109" s="822" t="s">
        <v>557</v>
      </c>
      <c r="D109" s="822" t="s">
        <v>843</v>
      </c>
      <c r="E109" s="822" t="s">
        <v>1574</v>
      </c>
      <c r="F109" s="822" t="s">
        <v>1605</v>
      </c>
      <c r="G109" s="822" t="s">
        <v>1606</v>
      </c>
      <c r="H109" s="831">
        <v>101394</v>
      </c>
      <c r="I109" s="831">
        <v>380227.5</v>
      </c>
      <c r="J109" s="822">
        <v>2.5445992077646826</v>
      </c>
      <c r="K109" s="822">
        <v>3.75</v>
      </c>
      <c r="L109" s="831">
        <v>39185</v>
      </c>
      <c r="M109" s="831">
        <v>149425.29999999999</v>
      </c>
      <c r="N109" s="822">
        <v>1</v>
      </c>
      <c r="O109" s="822">
        <v>3.8133290800051038</v>
      </c>
      <c r="P109" s="831">
        <v>20556</v>
      </c>
      <c r="Q109" s="831">
        <v>75234.959999999977</v>
      </c>
      <c r="R109" s="827">
        <v>0.50349545893499947</v>
      </c>
      <c r="S109" s="832">
        <v>3.6599999999999988</v>
      </c>
    </row>
    <row r="110" spans="1:19" ht="14.45" customHeight="1" x14ac:dyDescent="0.2">
      <c r="A110" s="821" t="s">
        <v>1569</v>
      </c>
      <c r="B110" s="822" t="s">
        <v>1570</v>
      </c>
      <c r="C110" s="822" t="s">
        <v>557</v>
      </c>
      <c r="D110" s="822" t="s">
        <v>843</v>
      </c>
      <c r="E110" s="822" t="s">
        <v>1574</v>
      </c>
      <c r="F110" s="822" t="s">
        <v>1607</v>
      </c>
      <c r="G110" s="822" t="s">
        <v>1608</v>
      </c>
      <c r="H110" s="831"/>
      <c r="I110" s="831"/>
      <c r="J110" s="822"/>
      <c r="K110" s="822"/>
      <c r="L110" s="831">
        <v>3849</v>
      </c>
      <c r="M110" s="831">
        <v>23247.96</v>
      </c>
      <c r="N110" s="822">
        <v>1</v>
      </c>
      <c r="O110" s="822">
        <v>6.04</v>
      </c>
      <c r="P110" s="831"/>
      <c r="Q110" s="831"/>
      <c r="R110" s="827"/>
      <c r="S110" s="832"/>
    </row>
    <row r="111" spans="1:19" ht="14.45" customHeight="1" x14ac:dyDescent="0.2">
      <c r="A111" s="821" t="s">
        <v>1569</v>
      </c>
      <c r="B111" s="822" t="s">
        <v>1570</v>
      </c>
      <c r="C111" s="822" t="s">
        <v>557</v>
      </c>
      <c r="D111" s="822" t="s">
        <v>843</v>
      </c>
      <c r="E111" s="822" t="s">
        <v>1574</v>
      </c>
      <c r="F111" s="822" t="s">
        <v>1609</v>
      </c>
      <c r="G111" s="822" t="s">
        <v>1610</v>
      </c>
      <c r="H111" s="831">
        <v>465</v>
      </c>
      <c r="I111" s="831">
        <v>73883.850000000006</v>
      </c>
      <c r="J111" s="822"/>
      <c r="K111" s="822">
        <v>158.89000000000001</v>
      </c>
      <c r="L111" s="831"/>
      <c r="M111" s="831"/>
      <c r="N111" s="822"/>
      <c r="O111" s="822"/>
      <c r="P111" s="831"/>
      <c r="Q111" s="831"/>
      <c r="R111" s="827"/>
      <c r="S111" s="832"/>
    </row>
    <row r="112" spans="1:19" ht="14.45" customHeight="1" x14ac:dyDescent="0.2">
      <c r="A112" s="821" t="s">
        <v>1569</v>
      </c>
      <c r="B112" s="822" t="s">
        <v>1570</v>
      </c>
      <c r="C112" s="822" t="s">
        <v>557</v>
      </c>
      <c r="D112" s="822" t="s">
        <v>843</v>
      </c>
      <c r="E112" s="822" t="s">
        <v>1574</v>
      </c>
      <c r="F112" s="822" t="s">
        <v>1611</v>
      </c>
      <c r="G112" s="822" t="s">
        <v>1612</v>
      </c>
      <c r="H112" s="831">
        <v>2676</v>
      </c>
      <c r="I112" s="831">
        <v>55500.239999999991</v>
      </c>
      <c r="J112" s="822">
        <v>0.62552397267993598</v>
      </c>
      <c r="K112" s="822">
        <v>20.739999999999995</v>
      </c>
      <c r="L112" s="831">
        <v>4360</v>
      </c>
      <c r="M112" s="831">
        <v>88725.999999999985</v>
      </c>
      <c r="N112" s="822">
        <v>1</v>
      </c>
      <c r="O112" s="822">
        <v>20.349999999999998</v>
      </c>
      <c r="P112" s="831">
        <v>301.5</v>
      </c>
      <c r="Q112" s="831">
        <v>6210.9</v>
      </c>
      <c r="R112" s="827">
        <v>7.0000901652277805E-2</v>
      </c>
      <c r="S112" s="832">
        <v>20.599999999999998</v>
      </c>
    </row>
    <row r="113" spans="1:19" ht="14.45" customHeight="1" x14ac:dyDescent="0.2">
      <c r="A113" s="821" t="s">
        <v>1569</v>
      </c>
      <c r="B113" s="822" t="s">
        <v>1570</v>
      </c>
      <c r="C113" s="822" t="s">
        <v>557</v>
      </c>
      <c r="D113" s="822" t="s">
        <v>843</v>
      </c>
      <c r="E113" s="822" t="s">
        <v>1574</v>
      </c>
      <c r="F113" s="822" t="s">
        <v>1615</v>
      </c>
      <c r="G113" s="822" t="s">
        <v>1616</v>
      </c>
      <c r="H113" s="831">
        <v>5378</v>
      </c>
      <c r="I113" s="831">
        <v>106699.51999999999</v>
      </c>
      <c r="J113" s="822"/>
      <c r="K113" s="822">
        <v>19.839999999999996</v>
      </c>
      <c r="L113" s="831"/>
      <c r="M113" s="831"/>
      <c r="N113" s="822"/>
      <c r="O113" s="822"/>
      <c r="P113" s="831"/>
      <c r="Q113" s="831"/>
      <c r="R113" s="827"/>
      <c r="S113" s="832"/>
    </row>
    <row r="114" spans="1:19" ht="14.45" customHeight="1" x14ac:dyDescent="0.2">
      <c r="A114" s="821" t="s">
        <v>1569</v>
      </c>
      <c r="B114" s="822" t="s">
        <v>1570</v>
      </c>
      <c r="C114" s="822" t="s">
        <v>557</v>
      </c>
      <c r="D114" s="822" t="s">
        <v>843</v>
      </c>
      <c r="E114" s="822" t="s">
        <v>1574</v>
      </c>
      <c r="F114" s="822" t="s">
        <v>1623</v>
      </c>
      <c r="G114" s="822" t="s">
        <v>1624</v>
      </c>
      <c r="H114" s="831"/>
      <c r="I114" s="831"/>
      <c r="J114" s="822"/>
      <c r="K114" s="822"/>
      <c r="L114" s="831">
        <v>10</v>
      </c>
      <c r="M114" s="831">
        <v>422.8</v>
      </c>
      <c r="N114" s="822">
        <v>1</v>
      </c>
      <c r="O114" s="822">
        <v>42.28</v>
      </c>
      <c r="P114" s="831"/>
      <c r="Q114" s="831"/>
      <c r="R114" s="827"/>
      <c r="S114" s="832"/>
    </row>
    <row r="115" spans="1:19" ht="14.45" customHeight="1" x14ac:dyDescent="0.2">
      <c r="A115" s="821" t="s">
        <v>1569</v>
      </c>
      <c r="B115" s="822" t="s">
        <v>1570</v>
      </c>
      <c r="C115" s="822" t="s">
        <v>557</v>
      </c>
      <c r="D115" s="822" t="s">
        <v>843</v>
      </c>
      <c r="E115" s="822" t="s">
        <v>1627</v>
      </c>
      <c r="F115" s="822" t="s">
        <v>1628</v>
      </c>
      <c r="G115" s="822" t="s">
        <v>1629</v>
      </c>
      <c r="H115" s="831">
        <v>30</v>
      </c>
      <c r="I115" s="831">
        <v>1110</v>
      </c>
      <c r="J115" s="822">
        <v>1.5373961218836565</v>
      </c>
      <c r="K115" s="822">
        <v>37</v>
      </c>
      <c r="L115" s="831">
        <v>19</v>
      </c>
      <c r="M115" s="831">
        <v>722</v>
      </c>
      <c r="N115" s="822">
        <v>1</v>
      </c>
      <c r="O115" s="822">
        <v>38</v>
      </c>
      <c r="P115" s="831">
        <v>13</v>
      </c>
      <c r="Q115" s="831">
        <v>494</v>
      </c>
      <c r="R115" s="827">
        <v>0.68421052631578949</v>
      </c>
      <c r="S115" s="832">
        <v>38</v>
      </c>
    </row>
    <row r="116" spans="1:19" ht="14.45" customHeight="1" x14ac:dyDescent="0.2">
      <c r="A116" s="821" t="s">
        <v>1569</v>
      </c>
      <c r="B116" s="822" t="s">
        <v>1570</v>
      </c>
      <c r="C116" s="822" t="s">
        <v>557</v>
      </c>
      <c r="D116" s="822" t="s">
        <v>843</v>
      </c>
      <c r="E116" s="822" t="s">
        <v>1627</v>
      </c>
      <c r="F116" s="822" t="s">
        <v>1630</v>
      </c>
      <c r="G116" s="822" t="s">
        <v>1631</v>
      </c>
      <c r="H116" s="831">
        <v>25</v>
      </c>
      <c r="I116" s="831">
        <v>11100</v>
      </c>
      <c r="J116" s="822">
        <v>0.77600671140939592</v>
      </c>
      <c r="K116" s="822">
        <v>444</v>
      </c>
      <c r="L116" s="831">
        <v>32</v>
      </c>
      <c r="M116" s="831">
        <v>14304</v>
      </c>
      <c r="N116" s="822">
        <v>1</v>
      </c>
      <c r="O116" s="822">
        <v>447</v>
      </c>
      <c r="P116" s="831">
        <v>1</v>
      </c>
      <c r="Q116" s="831">
        <v>449</v>
      </c>
      <c r="R116" s="827">
        <v>3.1389821029082776E-2</v>
      </c>
      <c r="S116" s="832">
        <v>449</v>
      </c>
    </row>
    <row r="117" spans="1:19" ht="14.45" customHeight="1" x14ac:dyDescent="0.2">
      <c r="A117" s="821" t="s">
        <v>1569</v>
      </c>
      <c r="B117" s="822" t="s">
        <v>1570</v>
      </c>
      <c r="C117" s="822" t="s">
        <v>557</v>
      </c>
      <c r="D117" s="822" t="s">
        <v>843</v>
      </c>
      <c r="E117" s="822" t="s">
        <v>1627</v>
      </c>
      <c r="F117" s="822" t="s">
        <v>1632</v>
      </c>
      <c r="G117" s="822" t="s">
        <v>1633</v>
      </c>
      <c r="H117" s="831">
        <v>234</v>
      </c>
      <c r="I117" s="831">
        <v>41652</v>
      </c>
      <c r="J117" s="822">
        <v>1.1693102383425507</v>
      </c>
      <c r="K117" s="822">
        <v>178</v>
      </c>
      <c r="L117" s="831">
        <v>199</v>
      </c>
      <c r="M117" s="831">
        <v>35621</v>
      </c>
      <c r="N117" s="822">
        <v>1</v>
      </c>
      <c r="O117" s="822">
        <v>179</v>
      </c>
      <c r="P117" s="831">
        <v>72</v>
      </c>
      <c r="Q117" s="831">
        <v>12960</v>
      </c>
      <c r="R117" s="827">
        <v>0.36383032480839955</v>
      </c>
      <c r="S117" s="832">
        <v>180</v>
      </c>
    </row>
    <row r="118" spans="1:19" ht="14.45" customHeight="1" x14ac:dyDescent="0.2">
      <c r="A118" s="821" t="s">
        <v>1569</v>
      </c>
      <c r="B118" s="822" t="s">
        <v>1570</v>
      </c>
      <c r="C118" s="822" t="s">
        <v>557</v>
      </c>
      <c r="D118" s="822" t="s">
        <v>843</v>
      </c>
      <c r="E118" s="822" t="s">
        <v>1627</v>
      </c>
      <c r="F118" s="822" t="s">
        <v>1638</v>
      </c>
      <c r="G118" s="822" t="s">
        <v>1639</v>
      </c>
      <c r="H118" s="831">
        <v>6</v>
      </c>
      <c r="I118" s="831">
        <v>12240</v>
      </c>
      <c r="J118" s="822">
        <v>0.85421173843254938</v>
      </c>
      <c r="K118" s="822">
        <v>2040</v>
      </c>
      <c r="L118" s="831">
        <v>7</v>
      </c>
      <c r="M118" s="831">
        <v>14329</v>
      </c>
      <c r="N118" s="822">
        <v>1</v>
      </c>
      <c r="O118" s="822">
        <v>2047</v>
      </c>
      <c r="P118" s="831">
        <v>5</v>
      </c>
      <c r="Q118" s="831">
        <v>10260</v>
      </c>
      <c r="R118" s="827">
        <v>0.71603042780375459</v>
      </c>
      <c r="S118" s="832">
        <v>2052</v>
      </c>
    </row>
    <row r="119" spans="1:19" ht="14.45" customHeight="1" x14ac:dyDescent="0.2">
      <c r="A119" s="821" t="s">
        <v>1569</v>
      </c>
      <c r="B119" s="822" t="s">
        <v>1570</v>
      </c>
      <c r="C119" s="822" t="s">
        <v>557</v>
      </c>
      <c r="D119" s="822" t="s">
        <v>843</v>
      </c>
      <c r="E119" s="822" t="s">
        <v>1627</v>
      </c>
      <c r="F119" s="822" t="s">
        <v>1642</v>
      </c>
      <c r="G119" s="822" t="s">
        <v>1643</v>
      </c>
      <c r="H119" s="831">
        <v>1</v>
      </c>
      <c r="I119" s="831">
        <v>667</v>
      </c>
      <c r="J119" s="822"/>
      <c r="K119" s="822">
        <v>667</v>
      </c>
      <c r="L119" s="831"/>
      <c r="M119" s="831"/>
      <c r="N119" s="822"/>
      <c r="O119" s="822"/>
      <c r="P119" s="831"/>
      <c r="Q119" s="831"/>
      <c r="R119" s="827"/>
      <c r="S119" s="832"/>
    </row>
    <row r="120" spans="1:19" ht="14.45" customHeight="1" x14ac:dyDescent="0.2">
      <c r="A120" s="821" t="s">
        <v>1569</v>
      </c>
      <c r="B120" s="822" t="s">
        <v>1570</v>
      </c>
      <c r="C120" s="822" t="s">
        <v>557</v>
      </c>
      <c r="D120" s="822" t="s">
        <v>843</v>
      </c>
      <c r="E120" s="822" t="s">
        <v>1627</v>
      </c>
      <c r="F120" s="822" t="s">
        <v>1646</v>
      </c>
      <c r="G120" s="822" t="s">
        <v>1647</v>
      </c>
      <c r="H120" s="831">
        <v>11</v>
      </c>
      <c r="I120" s="831">
        <v>15752</v>
      </c>
      <c r="J120" s="822">
        <v>3.6539086058919046</v>
      </c>
      <c r="K120" s="822">
        <v>1432</v>
      </c>
      <c r="L120" s="831">
        <v>3</v>
      </c>
      <c r="M120" s="831">
        <v>4311</v>
      </c>
      <c r="N120" s="822">
        <v>1</v>
      </c>
      <c r="O120" s="822">
        <v>1437</v>
      </c>
      <c r="P120" s="831">
        <v>3</v>
      </c>
      <c r="Q120" s="831">
        <v>4323</v>
      </c>
      <c r="R120" s="827">
        <v>1.0027835768963118</v>
      </c>
      <c r="S120" s="832">
        <v>1441</v>
      </c>
    </row>
    <row r="121" spans="1:19" ht="14.45" customHeight="1" x14ac:dyDescent="0.2">
      <c r="A121" s="821" t="s">
        <v>1569</v>
      </c>
      <c r="B121" s="822" t="s">
        <v>1570</v>
      </c>
      <c r="C121" s="822" t="s">
        <v>557</v>
      </c>
      <c r="D121" s="822" t="s">
        <v>843</v>
      </c>
      <c r="E121" s="822" t="s">
        <v>1627</v>
      </c>
      <c r="F121" s="822" t="s">
        <v>1648</v>
      </c>
      <c r="G121" s="822" t="s">
        <v>1649</v>
      </c>
      <c r="H121" s="831">
        <v>17</v>
      </c>
      <c r="I121" s="831">
        <v>32538</v>
      </c>
      <c r="J121" s="822">
        <v>2.8244791666666669</v>
      </c>
      <c r="K121" s="822">
        <v>1914</v>
      </c>
      <c r="L121" s="831">
        <v>6</v>
      </c>
      <c r="M121" s="831">
        <v>11520</v>
      </c>
      <c r="N121" s="822">
        <v>1</v>
      </c>
      <c r="O121" s="822">
        <v>1920</v>
      </c>
      <c r="P121" s="831">
        <v>3</v>
      </c>
      <c r="Q121" s="831">
        <v>5775</v>
      </c>
      <c r="R121" s="827">
        <v>0.50130208333333337</v>
      </c>
      <c r="S121" s="832">
        <v>1925</v>
      </c>
    </row>
    <row r="122" spans="1:19" ht="14.45" customHeight="1" x14ac:dyDescent="0.2">
      <c r="A122" s="821" t="s">
        <v>1569</v>
      </c>
      <c r="B122" s="822" t="s">
        <v>1570</v>
      </c>
      <c r="C122" s="822" t="s">
        <v>557</v>
      </c>
      <c r="D122" s="822" t="s">
        <v>843</v>
      </c>
      <c r="E122" s="822" t="s">
        <v>1627</v>
      </c>
      <c r="F122" s="822" t="s">
        <v>1652</v>
      </c>
      <c r="G122" s="822" t="s">
        <v>1653</v>
      </c>
      <c r="H122" s="831">
        <v>15</v>
      </c>
      <c r="I122" s="831">
        <v>18210</v>
      </c>
      <c r="J122" s="822">
        <v>2.1340677370209775</v>
      </c>
      <c r="K122" s="822">
        <v>1214</v>
      </c>
      <c r="L122" s="831">
        <v>7</v>
      </c>
      <c r="M122" s="831">
        <v>8533</v>
      </c>
      <c r="N122" s="822">
        <v>1</v>
      </c>
      <c r="O122" s="822">
        <v>1219</v>
      </c>
      <c r="P122" s="831">
        <v>3</v>
      </c>
      <c r="Q122" s="831">
        <v>3669</v>
      </c>
      <c r="R122" s="827">
        <v>0.42997773350521507</v>
      </c>
      <c r="S122" s="832">
        <v>1223</v>
      </c>
    </row>
    <row r="123" spans="1:19" ht="14.45" customHeight="1" x14ac:dyDescent="0.2">
      <c r="A123" s="821" t="s">
        <v>1569</v>
      </c>
      <c r="B123" s="822" t="s">
        <v>1570</v>
      </c>
      <c r="C123" s="822" t="s">
        <v>557</v>
      </c>
      <c r="D123" s="822" t="s">
        <v>843</v>
      </c>
      <c r="E123" s="822" t="s">
        <v>1627</v>
      </c>
      <c r="F123" s="822" t="s">
        <v>1654</v>
      </c>
      <c r="G123" s="822" t="s">
        <v>1655</v>
      </c>
      <c r="H123" s="831">
        <v>25</v>
      </c>
      <c r="I123" s="831">
        <v>17050</v>
      </c>
      <c r="J123" s="822">
        <v>1.7778936392075078</v>
      </c>
      <c r="K123" s="822">
        <v>682</v>
      </c>
      <c r="L123" s="831">
        <v>14</v>
      </c>
      <c r="M123" s="831">
        <v>9590</v>
      </c>
      <c r="N123" s="822">
        <v>1</v>
      </c>
      <c r="O123" s="822">
        <v>685</v>
      </c>
      <c r="P123" s="831"/>
      <c r="Q123" s="831"/>
      <c r="R123" s="827"/>
      <c r="S123" s="832"/>
    </row>
    <row r="124" spans="1:19" ht="14.45" customHeight="1" x14ac:dyDescent="0.2">
      <c r="A124" s="821" t="s">
        <v>1569</v>
      </c>
      <c r="B124" s="822" t="s">
        <v>1570</v>
      </c>
      <c r="C124" s="822" t="s">
        <v>557</v>
      </c>
      <c r="D124" s="822" t="s">
        <v>843</v>
      </c>
      <c r="E124" s="822" t="s">
        <v>1627</v>
      </c>
      <c r="F124" s="822" t="s">
        <v>1656</v>
      </c>
      <c r="G124" s="822" t="s">
        <v>1657</v>
      </c>
      <c r="H124" s="831">
        <v>14</v>
      </c>
      <c r="I124" s="831">
        <v>10038</v>
      </c>
      <c r="J124" s="822">
        <v>1.7427083333333333</v>
      </c>
      <c r="K124" s="822">
        <v>717</v>
      </c>
      <c r="L124" s="831">
        <v>8</v>
      </c>
      <c r="M124" s="831">
        <v>5760</v>
      </c>
      <c r="N124" s="822">
        <v>1</v>
      </c>
      <c r="O124" s="822">
        <v>720</v>
      </c>
      <c r="P124" s="831">
        <v>1</v>
      </c>
      <c r="Q124" s="831">
        <v>722</v>
      </c>
      <c r="R124" s="827">
        <v>0.12534722222222222</v>
      </c>
      <c r="S124" s="832">
        <v>722</v>
      </c>
    </row>
    <row r="125" spans="1:19" ht="14.45" customHeight="1" x14ac:dyDescent="0.2">
      <c r="A125" s="821" t="s">
        <v>1569</v>
      </c>
      <c r="B125" s="822" t="s">
        <v>1570</v>
      </c>
      <c r="C125" s="822" t="s">
        <v>557</v>
      </c>
      <c r="D125" s="822" t="s">
        <v>843</v>
      </c>
      <c r="E125" s="822" t="s">
        <v>1627</v>
      </c>
      <c r="F125" s="822" t="s">
        <v>1660</v>
      </c>
      <c r="G125" s="822" t="s">
        <v>1661</v>
      </c>
      <c r="H125" s="831">
        <v>573</v>
      </c>
      <c r="I125" s="831">
        <v>1046298</v>
      </c>
      <c r="J125" s="822">
        <v>1.2698561805934827</v>
      </c>
      <c r="K125" s="822">
        <v>1826</v>
      </c>
      <c r="L125" s="831">
        <v>450</v>
      </c>
      <c r="M125" s="831">
        <v>823950</v>
      </c>
      <c r="N125" s="822">
        <v>1</v>
      </c>
      <c r="O125" s="822">
        <v>1831</v>
      </c>
      <c r="P125" s="831">
        <v>71</v>
      </c>
      <c r="Q125" s="831">
        <v>130285</v>
      </c>
      <c r="R125" s="827">
        <v>0.15812245888706838</v>
      </c>
      <c r="S125" s="832">
        <v>1835</v>
      </c>
    </row>
    <row r="126" spans="1:19" ht="14.45" customHeight="1" x14ac:dyDescent="0.2">
      <c r="A126" s="821" t="s">
        <v>1569</v>
      </c>
      <c r="B126" s="822" t="s">
        <v>1570</v>
      </c>
      <c r="C126" s="822" t="s">
        <v>557</v>
      </c>
      <c r="D126" s="822" t="s">
        <v>843</v>
      </c>
      <c r="E126" s="822" t="s">
        <v>1627</v>
      </c>
      <c r="F126" s="822" t="s">
        <v>1662</v>
      </c>
      <c r="G126" s="822" t="s">
        <v>1663</v>
      </c>
      <c r="H126" s="831">
        <v>184</v>
      </c>
      <c r="I126" s="831">
        <v>79120</v>
      </c>
      <c r="J126" s="822">
        <v>0.7372413086219588</v>
      </c>
      <c r="K126" s="822">
        <v>430</v>
      </c>
      <c r="L126" s="831">
        <v>249</v>
      </c>
      <c r="M126" s="831">
        <v>107319</v>
      </c>
      <c r="N126" s="822">
        <v>1</v>
      </c>
      <c r="O126" s="822">
        <v>431</v>
      </c>
      <c r="P126" s="831">
        <v>17</v>
      </c>
      <c r="Q126" s="831">
        <v>7361</v>
      </c>
      <c r="R126" s="827">
        <v>6.8589904863071774E-2</v>
      </c>
      <c r="S126" s="832">
        <v>433</v>
      </c>
    </row>
    <row r="127" spans="1:19" ht="14.45" customHeight="1" x14ac:dyDescent="0.2">
      <c r="A127" s="821" t="s">
        <v>1569</v>
      </c>
      <c r="B127" s="822" t="s">
        <v>1570</v>
      </c>
      <c r="C127" s="822" t="s">
        <v>557</v>
      </c>
      <c r="D127" s="822" t="s">
        <v>843</v>
      </c>
      <c r="E127" s="822" t="s">
        <v>1627</v>
      </c>
      <c r="F127" s="822" t="s">
        <v>1664</v>
      </c>
      <c r="G127" s="822" t="s">
        <v>1665</v>
      </c>
      <c r="H127" s="831">
        <v>8</v>
      </c>
      <c r="I127" s="831">
        <v>28176</v>
      </c>
      <c r="J127" s="822">
        <v>0.33229549957543164</v>
      </c>
      <c r="K127" s="822">
        <v>3522</v>
      </c>
      <c r="L127" s="831">
        <v>24</v>
      </c>
      <c r="M127" s="831">
        <v>84792</v>
      </c>
      <c r="N127" s="822">
        <v>1</v>
      </c>
      <c r="O127" s="822">
        <v>3533</v>
      </c>
      <c r="P127" s="831">
        <v>2</v>
      </c>
      <c r="Q127" s="831">
        <v>7086</v>
      </c>
      <c r="R127" s="827">
        <v>8.3569204641947351E-2</v>
      </c>
      <c r="S127" s="832">
        <v>3543</v>
      </c>
    </row>
    <row r="128" spans="1:19" ht="14.45" customHeight="1" x14ac:dyDescent="0.2">
      <c r="A128" s="821" t="s">
        <v>1569</v>
      </c>
      <c r="B128" s="822" t="s">
        <v>1570</v>
      </c>
      <c r="C128" s="822" t="s">
        <v>557</v>
      </c>
      <c r="D128" s="822" t="s">
        <v>843</v>
      </c>
      <c r="E128" s="822" t="s">
        <v>1627</v>
      </c>
      <c r="F128" s="822" t="s">
        <v>1668</v>
      </c>
      <c r="G128" s="822" t="s">
        <v>1669</v>
      </c>
      <c r="H128" s="831">
        <v>235</v>
      </c>
      <c r="I128" s="831">
        <v>7833.33</v>
      </c>
      <c r="J128" s="822">
        <v>1.4417180624037194</v>
      </c>
      <c r="K128" s="822">
        <v>33.33331914893617</v>
      </c>
      <c r="L128" s="831">
        <v>163</v>
      </c>
      <c r="M128" s="831">
        <v>5433.33</v>
      </c>
      <c r="N128" s="822">
        <v>1</v>
      </c>
      <c r="O128" s="822">
        <v>33.333312883435582</v>
      </c>
      <c r="P128" s="831">
        <v>82</v>
      </c>
      <c r="Q128" s="831">
        <v>2745.56</v>
      </c>
      <c r="R128" s="827">
        <v>0.50531810142214806</v>
      </c>
      <c r="S128" s="832">
        <v>33.482439024390246</v>
      </c>
    </row>
    <row r="129" spans="1:19" ht="14.45" customHeight="1" x14ac:dyDescent="0.2">
      <c r="A129" s="821" t="s">
        <v>1569</v>
      </c>
      <c r="B129" s="822" t="s">
        <v>1570</v>
      </c>
      <c r="C129" s="822" t="s">
        <v>557</v>
      </c>
      <c r="D129" s="822" t="s">
        <v>843</v>
      </c>
      <c r="E129" s="822" t="s">
        <v>1627</v>
      </c>
      <c r="F129" s="822" t="s">
        <v>1670</v>
      </c>
      <c r="G129" s="822" t="s">
        <v>1671</v>
      </c>
      <c r="H129" s="831">
        <v>233</v>
      </c>
      <c r="I129" s="831">
        <v>8621</v>
      </c>
      <c r="J129" s="822">
        <v>1.1400423168473948</v>
      </c>
      <c r="K129" s="822">
        <v>37</v>
      </c>
      <c r="L129" s="831">
        <v>199</v>
      </c>
      <c r="M129" s="831">
        <v>7562</v>
      </c>
      <c r="N129" s="822">
        <v>1</v>
      </c>
      <c r="O129" s="822">
        <v>38</v>
      </c>
      <c r="P129" s="831">
        <v>72</v>
      </c>
      <c r="Q129" s="831">
        <v>2736</v>
      </c>
      <c r="R129" s="827">
        <v>0.36180904522613067</v>
      </c>
      <c r="S129" s="832">
        <v>38</v>
      </c>
    </row>
    <row r="130" spans="1:19" ht="14.45" customHeight="1" x14ac:dyDescent="0.2">
      <c r="A130" s="821" t="s">
        <v>1569</v>
      </c>
      <c r="B130" s="822" t="s">
        <v>1570</v>
      </c>
      <c r="C130" s="822" t="s">
        <v>557</v>
      </c>
      <c r="D130" s="822" t="s">
        <v>843</v>
      </c>
      <c r="E130" s="822" t="s">
        <v>1627</v>
      </c>
      <c r="F130" s="822" t="s">
        <v>1672</v>
      </c>
      <c r="G130" s="822" t="s">
        <v>1673</v>
      </c>
      <c r="H130" s="831">
        <v>86</v>
      </c>
      <c r="I130" s="831">
        <v>52546</v>
      </c>
      <c r="J130" s="822">
        <v>0.8390176917672606</v>
      </c>
      <c r="K130" s="822">
        <v>611</v>
      </c>
      <c r="L130" s="831">
        <v>102</v>
      </c>
      <c r="M130" s="831">
        <v>62628</v>
      </c>
      <c r="N130" s="822">
        <v>1</v>
      </c>
      <c r="O130" s="822">
        <v>614</v>
      </c>
      <c r="P130" s="831">
        <v>8</v>
      </c>
      <c r="Q130" s="831">
        <v>4944</v>
      </c>
      <c r="R130" s="827">
        <v>7.8942326116114195E-2</v>
      </c>
      <c r="S130" s="832">
        <v>618</v>
      </c>
    </row>
    <row r="131" spans="1:19" ht="14.45" customHeight="1" x14ac:dyDescent="0.2">
      <c r="A131" s="821" t="s">
        <v>1569</v>
      </c>
      <c r="B131" s="822" t="s">
        <v>1570</v>
      </c>
      <c r="C131" s="822" t="s">
        <v>557</v>
      </c>
      <c r="D131" s="822" t="s">
        <v>843</v>
      </c>
      <c r="E131" s="822" t="s">
        <v>1627</v>
      </c>
      <c r="F131" s="822" t="s">
        <v>1674</v>
      </c>
      <c r="G131" s="822" t="s">
        <v>1675</v>
      </c>
      <c r="H131" s="831">
        <v>3</v>
      </c>
      <c r="I131" s="831">
        <v>1314</v>
      </c>
      <c r="J131" s="822">
        <v>0.5</v>
      </c>
      <c r="K131" s="822">
        <v>438</v>
      </c>
      <c r="L131" s="831">
        <v>6</v>
      </c>
      <c r="M131" s="831">
        <v>2628</v>
      </c>
      <c r="N131" s="822">
        <v>1</v>
      </c>
      <c r="O131" s="822">
        <v>438</v>
      </c>
      <c r="P131" s="831">
        <v>3</v>
      </c>
      <c r="Q131" s="831">
        <v>1320</v>
      </c>
      <c r="R131" s="827">
        <v>0.50228310502283102</v>
      </c>
      <c r="S131" s="832">
        <v>440</v>
      </c>
    </row>
    <row r="132" spans="1:19" ht="14.45" customHeight="1" x14ac:dyDescent="0.2">
      <c r="A132" s="821" t="s">
        <v>1569</v>
      </c>
      <c r="B132" s="822" t="s">
        <v>1570</v>
      </c>
      <c r="C132" s="822" t="s">
        <v>557</v>
      </c>
      <c r="D132" s="822" t="s">
        <v>843</v>
      </c>
      <c r="E132" s="822" t="s">
        <v>1627</v>
      </c>
      <c r="F132" s="822" t="s">
        <v>1676</v>
      </c>
      <c r="G132" s="822" t="s">
        <v>1677</v>
      </c>
      <c r="H132" s="831">
        <v>138</v>
      </c>
      <c r="I132" s="831">
        <v>185334</v>
      </c>
      <c r="J132" s="822">
        <v>2.5479666749154499</v>
      </c>
      <c r="K132" s="822">
        <v>1343</v>
      </c>
      <c r="L132" s="831">
        <v>54</v>
      </c>
      <c r="M132" s="831">
        <v>72738</v>
      </c>
      <c r="N132" s="822">
        <v>1</v>
      </c>
      <c r="O132" s="822">
        <v>1347</v>
      </c>
      <c r="P132" s="831">
        <v>30</v>
      </c>
      <c r="Q132" s="831">
        <v>40530</v>
      </c>
      <c r="R132" s="827">
        <v>0.55720531221644809</v>
      </c>
      <c r="S132" s="832">
        <v>1351</v>
      </c>
    </row>
    <row r="133" spans="1:19" ht="14.45" customHeight="1" x14ac:dyDescent="0.2">
      <c r="A133" s="821" t="s">
        <v>1569</v>
      </c>
      <c r="B133" s="822" t="s">
        <v>1570</v>
      </c>
      <c r="C133" s="822" t="s">
        <v>557</v>
      </c>
      <c r="D133" s="822" t="s">
        <v>843</v>
      </c>
      <c r="E133" s="822" t="s">
        <v>1627</v>
      </c>
      <c r="F133" s="822" t="s">
        <v>1678</v>
      </c>
      <c r="G133" s="822" t="s">
        <v>1679</v>
      </c>
      <c r="H133" s="831">
        <v>40</v>
      </c>
      <c r="I133" s="831">
        <v>20400</v>
      </c>
      <c r="J133" s="822">
        <v>2.0970394736842106</v>
      </c>
      <c r="K133" s="822">
        <v>510</v>
      </c>
      <c r="L133" s="831">
        <v>19</v>
      </c>
      <c r="M133" s="831">
        <v>9728</v>
      </c>
      <c r="N133" s="822">
        <v>1</v>
      </c>
      <c r="O133" s="822">
        <v>512</v>
      </c>
      <c r="P133" s="831">
        <v>1</v>
      </c>
      <c r="Q133" s="831">
        <v>514</v>
      </c>
      <c r="R133" s="827">
        <v>5.2837171052631582E-2</v>
      </c>
      <c r="S133" s="832">
        <v>514</v>
      </c>
    </row>
    <row r="134" spans="1:19" ht="14.45" customHeight="1" x14ac:dyDescent="0.2">
      <c r="A134" s="821" t="s">
        <v>1569</v>
      </c>
      <c r="B134" s="822" t="s">
        <v>1570</v>
      </c>
      <c r="C134" s="822" t="s">
        <v>557</v>
      </c>
      <c r="D134" s="822" t="s">
        <v>843</v>
      </c>
      <c r="E134" s="822" t="s">
        <v>1627</v>
      </c>
      <c r="F134" s="822" t="s">
        <v>1680</v>
      </c>
      <c r="G134" s="822" t="s">
        <v>1681</v>
      </c>
      <c r="H134" s="831">
        <v>4</v>
      </c>
      <c r="I134" s="831">
        <v>9332</v>
      </c>
      <c r="J134" s="822">
        <v>1.3282095075434102</v>
      </c>
      <c r="K134" s="822">
        <v>2333</v>
      </c>
      <c r="L134" s="831">
        <v>3</v>
      </c>
      <c r="M134" s="831">
        <v>7026</v>
      </c>
      <c r="N134" s="822">
        <v>1</v>
      </c>
      <c r="O134" s="822">
        <v>2342</v>
      </c>
      <c r="P134" s="831">
        <v>1</v>
      </c>
      <c r="Q134" s="831">
        <v>2351</v>
      </c>
      <c r="R134" s="827">
        <v>0.33461428978081414</v>
      </c>
      <c r="S134" s="832">
        <v>2351</v>
      </c>
    </row>
    <row r="135" spans="1:19" ht="14.45" customHeight="1" x14ac:dyDescent="0.2">
      <c r="A135" s="821" t="s">
        <v>1569</v>
      </c>
      <c r="B135" s="822" t="s">
        <v>1570</v>
      </c>
      <c r="C135" s="822" t="s">
        <v>557</v>
      </c>
      <c r="D135" s="822" t="s">
        <v>843</v>
      </c>
      <c r="E135" s="822" t="s">
        <v>1627</v>
      </c>
      <c r="F135" s="822" t="s">
        <v>1682</v>
      </c>
      <c r="G135" s="822" t="s">
        <v>1683</v>
      </c>
      <c r="H135" s="831">
        <v>9</v>
      </c>
      <c r="I135" s="831">
        <v>23841</v>
      </c>
      <c r="J135" s="822">
        <v>4.484762979683973</v>
      </c>
      <c r="K135" s="822">
        <v>2649</v>
      </c>
      <c r="L135" s="831">
        <v>2</v>
      </c>
      <c r="M135" s="831">
        <v>5316</v>
      </c>
      <c r="N135" s="822">
        <v>1</v>
      </c>
      <c r="O135" s="822">
        <v>2658</v>
      </c>
      <c r="P135" s="831"/>
      <c r="Q135" s="831"/>
      <c r="R135" s="827"/>
      <c r="S135" s="832"/>
    </row>
    <row r="136" spans="1:19" ht="14.45" customHeight="1" x14ac:dyDescent="0.2">
      <c r="A136" s="821" t="s">
        <v>1569</v>
      </c>
      <c r="B136" s="822" t="s">
        <v>1570</v>
      </c>
      <c r="C136" s="822" t="s">
        <v>557</v>
      </c>
      <c r="D136" s="822" t="s">
        <v>843</v>
      </c>
      <c r="E136" s="822" t="s">
        <v>1627</v>
      </c>
      <c r="F136" s="822" t="s">
        <v>1684</v>
      </c>
      <c r="G136" s="822" t="s">
        <v>1685</v>
      </c>
      <c r="H136" s="831"/>
      <c r="I136" s="831"/>
      <c r="J136" s="822"/>
      <c r="K136" s="822"/>
      <c r="L136" s="831"/>
      <c r="M136" s="831"/>
      <c r="N136" s="822"/>
      <c r="O136" s="822"/>
      <c r="P136" s="831">
        <v>11</v>
      </c>
      <c r="Q136" s="831">
        <v>3960</v>
      </c>
      <c r="R136" s="827"/>
      <c r="S136" s="832">
        <v>360</v>
      </c>
    </row>
    <row r="137" spans="1:19" ht="14.45" customHeight="1" x14ac:dyDescent="0.2">
      <c r="A137" s="821" t="s">
        <v>1569</v>
      </c>
      <c r="B137" s="822" t="s">
        <v>1570</v>
      </c>
      <c r="C137" s="822" t="s">
        <v>557</v>
      </c>
      <c r="D137" s="822" t="s">
        <v>843</v>
      </c>
      <c r="E137" s="822" t="s">
        <v>1627</v>
      </c>
      <c r="F137" s="822" t="s">
        <v>1686</v>
      </c>
      <c r="G137" s="822" t="s">
        <v>1687</v>
      </c>
      <c r="H137" s="831">
        <v>1</v>
      </c>
      <c r="I137" s="831">
        <v>702</v>
      </c>
      <c r="J137" s="822"/>
      <c r="K137" s="822">
        <v>702</v>
      </c>
      <c r="L137" s="831"/>
      <c r="M137" s="831"/>
      <c r="N137" s="822"/>
      <c r="O137" s="822"/>
      <c r="P137" s="831"/>
      <c r="Q137" s="831"/>
      <c r="R137" s="827"/>
      <c r="S137" s="832"/>
    </row>
    <row r="138" spans="1:19" ht="14.45" customHeight="1" x14ac:dyDescent="0.2">
      <c r="A138" s="821" t="s">
        <v>1569</v>
      </c>
      <c r="B138" s="822" t="s">
        <v>1570</v>
      </c>
      <c r="C138" s="822" t="s">
        <v>557</v>
      </c>
      <c r="D138" s="822" t="s">
        <v>843</v>
      </c>
      <c r="E138" s="822" t="s">
        <v>1627</v>
      </c>
      <c r="F138" s="822" t="s">
        <v>1688</v>
      </c>
      <c r="G138" s="822" t="s">
        <v>1689</v>
      </c>
      <c r="H138" s="831">
        <v>1</v>
      </c>
      <c r="I138" s="831">
        <v>196</v>
      </c>
      <c r="J138" s="822"/>
      <c r="K138" s="822">
        <v>196</v>
      </c>
      <c r="L138" s="831"/>
      <c r="M138" s="831"/>
      <c r="N138" s="822"/>
      <c r="O138" s="822"/>
      <c r="P138" s="831"/>
      <c r="Q138" s="831"/>
      <c r="R138" s="827"/>
      <c r="S138" s="832"/>
    </row>
    <row r="139" spans="1:19" ht="14.45" customHeight="1" x14ac:dyDescent="0.2">
      <c r="A139" s="821" t="s">
        <v>1569</v>
      </c>
      <c r="B139" s="822" t="s">
        <v>1570</v>
      </c>
      <c r="C139" s="822" t="s">
        <v>557</v>
      </c>
      <c r="D139" s="822" t="s">
        <v>843</v>
      </c>
      <c r="E139" s="822" t="s">
        <v>1627</v>
      </c>
      <c r="F139" s="822" t="s">
        <v>1692</v>
      </c>
      <c r="G139" s="822" t="s">
        <v>1693</v>
      </c>
      <c r="H139" s="831">
        <v>1</v>
      </c>
      <c r="I139" s="831">
        <v>526</v>
      </c>
      <c r="J139" s="822"/>
      <c r="K139" s="822">
        <v>526</v>
      </c>
      <c r="L139" s="831"/>
      <c r="M139" s="831"/>
      <c r="N139" s="822"/>
      <c r="O139" s="822"/>
      <c r="P139" s="831">
        <v>1</v>
      </c>
      <c r="Q139" s="831">
        <v>529</v>
      </c>
      <c r="R139" s="827"/>
      <c r="S139" s="832">
        <v>529</v>
      </c>
    </row>
    <row r="140" spans="1:19" ht="14.45" customHeight="1" x14ac:dyDescent="0.2">
      <c r="A140" s="821" t="s">
        <v>1569</v>
      </c>
      <c r="B140" s="822" t="s">
        <v>1570</v>
      </c>
      <c r="C140" s="822" t="s">
        <v>557</v>
      </c>
      <c r="D140" s="822" t="s">
        <v>843</v>
      </c>
      <c r="E140" s="822" t="s">
        <v>1627</v>
      </c>
      <c r="F140" s="822" t="s">
        <v>1694</v>
      </c>
      <c r="G140" s="822" t="s">
        <v>1695</v>
      </c>
      <c r="H140" s="831"/>
      <c r="I140" s="831"/>
      <c r="J140" s="822"/>
      <c r="K140" s="822"/>
      <c r="L140" s="831"/>
      <c r="M140" s="831"/>
      <c r="N140" s="822"/>
      <c r="O140" s="822"/>
      <c r="P140" s="831">
        <v>4</v>
      </c>
      <c r="Q140" s="831">
        <v>576</v>
      </c>
      <c r="R140" s="827"/>
      <c r="S140" s="832">
        <v>144</v>
      </c>
    </row>
    <row r="141" spans="1:19" ht="14.45" customHeight="1" x14ac:dyDescent="0.2">
      <c r="A141" s="821" t="s">
        <v>1569</v>
      </c>
      <c r="B141" s="822" t="s">
        <v>1570</v>
      </c>
      <c r="C141" s="822" t="s">
        <v>557</v>
      </c>
      <c r="D141" s="822" t="s">
        <v>843</v>
      </c>
      <c r="E141" s="822" t="s">
        <v>1627</v>
      </c>
      <c r="F141" s="822" t="s">
        <v>1700</v>
      </c>
      <c r="G141" s="822" t="s">
        <v>1701</v>
      </c>
      <c r="H141" s="831">
        <v>4</v>
      </c>
      <c r="I141" s="831">
        <v>2876</v>
      </c>
      <c r="J141" s="822">
        <v>1.3277931671283472</v>
      </c>
      <c r="K141" s="822">
        <v>719</v>
      </c>
      <c r="L141" s="831">
        <v>3</v>
      </c>
      <c r="M141" s="831">
        <v>2166</v>
      </c>
      <c r="N141" s="822">
        <v>1</v>
      </c>
      <c r="O141" s="822">
        <v>722</v>
      </c>
      <c r="P141" s="831">
        <v>1</v>
      </c>
      <c r="Q141" s="831">
        <v>724</v>
      </c>
      <c r="R141" s="827">
        <v>0.33425669436749766</v>
      </c>
      <c r="S141" s="832">
        <v>724</v>
      </c>
    </row>
    <row r="142" spans="1:19" ht="14.45" customHeight="1" x14ac:dyDescent="0.2">
      <c r="A142" s="821" t="s">
        <v>1569</v>
      </c>
      <c r="B142" s="822" t="s">
        <v>1570</v>
      </c>
      <c r="C142" s="822" t="s">
        <v>557</v>
      </c>
      <c r="D142" s="822" t="s">
        <v>843</v>
      </c>
      <c r="E142" s="822" t="s">
        <v>1627</v>
      </c>
      <c r="F142" s="822" t="s">
        <v>1704</v>
      </c>
      <c r="G142" s="822" t="s">
        <v>1705</v>
      </c>
      <c r="H142" s="831">
        <v>2</v>
      </c>
      <c r="I142" s="831">
        <v>3472</v>
      </c>
      <c r="J142" s="822"/>
      <c r="K142" s="822">
        <v>1736</v>
      </c>
      <c r="L142" s="831"/>
      <c r="M142" s="831"/>
      <c r="N142" s="822"/>
      <c r="O142" s="822"/>
      <c r="P142" s="831"/>
      <c r="Q142" s="831"/>
      <c r="R142" s="827"/>
      <c r="S142" s="832"/>
    </row>
    <row r="143" spans="1:19" ht="14.45" customHeight="1" x14ac:dyDescent="0.2">
      <c r="A143" s="821" t="s">
        <v>1569</v>
      </c>
      <c r="B143" s="822" t="s">
        <v>1570</v>
      </c>
      <c r="C143" s="822" t="s">
        <v>557</v>
      </c>
      <c r="D143" s="822" t="s">
        <v>843</v>
      </c>
      <c r="E143" s="822" t="s">
        <v>1627</v>
      </c>
      <c r="F143" s="822" t="s">
        <v>1708</v>
      </c>
      <c r="G143" s="822" t="s">
        <v>1709</v>
      </c>
      <c r="H143" s="831"/>
      <c r="I143" s="831"/>
      <c r="J143" s="822"/>
      <c r="K143" s="822"/>
      <c r="L143" s="831">
        <v>1</v>
      </c>
      <c r="M143" s="831">
        <v>1861</v>
      </c>
      <c r="N143" s="822">
        <v>1</v>
      </c>
      <c r="O143" s="822">
        <v>1861</v>
      </c>
      <c r="P143" s="831"/>
      <c r="Q143" s="831"/>
      <c r="R143" s="827"/>
      <c r="S143" s="832"/>
    </row>
    <row r="144" spans="1:19" ht="14.45" customHeight="1" x14ac:dyDescent="0.2">
      <c r="A144" s="821" t="s">
        <v>1569</v>
      </c>
      <c r="B144" s="822" t="s">
        <v>1570</v>
      </c>
      <c r="C144" s="822" t="s">
        <v>557</v>
      </c>
      <c r="D144" s="822" t="s">
        <v>845</v>
      </c>
      <c r="E144" s="822" t="s">
        <v>1571</v>
      </c>
      <c r="F144" s="822" t="s">
        <v>1572</v>
      </c>
      <c r="G144" s="822" t="s">
        <v>1573</v>
      </c>
      <c r="H144" s="831"/>
      <c r="I144" s="831"/>
      <c r="J144" s="822"/>
      <c r="K144" s="822"/>
      <c r="L144" s="831"/>
      <c r="M144" s="831"/>
      <c r="N144" s="822"/>
      <c r="O144" s="822"/>
      <c r="P144" s="831">
        <v>111</v>
      </c>
      <c r="Q144" s="831">
        <v>195778.46999999983</v>
      </c>
      <c r="R144" s="827"/>
      <c r="S144" s="832">
        <v>1763.7699999999984</v>
      </c>
    </row>
    <row r="145" spans="1:19" ht="14.45" customHeight="1" x14ac:dyDescent="0.2">
      <c r="A145" s="821" t="s">
        <v>1569</v>
      </c>
      <c r="B145" s="822" t="s">
        <v>1570</v>
      </c>
      <c r="C145" s="822" t="s">
        <v>557</v>
      </c>
      <c r="D145" s="822" t="s">
        <v>845</v>
      </c>
      <c r="E145" s="822" t="s">
        <v>1574</v>
      </c>
      <c r="F145" s="822" t="s">
        <v>1579</v>
      </c>
      <c r="G145" s="822" t="s">
        <v>1580</v>
      </c>
      <c r="H145" s="831">
        <v>8175</v>
      </c>
      <c r="I145" s="831">
        <v>58778.249999999993</v>
      </c>
      <c r="J145" s="822">
        <v>1.2944384616909241</v>
      </c>
      <c r="K145" s="822">
        <v>7.1899999999999995</v>
      </c>
      <c r="L145" s="831">
        <v>6178</v>
      </c>
      <c r="M145" s="831">
        <v>45408.3</v>
      </c>
      <c r="N145" s="822">
        <v>1</v>
      </c>
      <c r="O145" s="822">
        <v>7.3500000000000005</v>
      </c>
      <c r="P145" s="831">
        <v>549</v>
      </c>
      <c r="Q145" s="831">
        <v>3925.35</v>
      </c>
      <c r="R145" s="827">
        <v>8.6445649804110694E-2</v>
      </c>
      <c r="S145" s="832">
        <v>7.1499999999999995</v>
      </c>
    </row>
    <row r="146" spans="1:19" ht="14.45" customHeight="1" x14ac:dyDescent="0.2">
      <c r="A146" s="821" t="s">
        <v>1569</v>
      </c>
      <c r="B146" s="822" t="s">
        <v>1570</v>
      </c>
      <c r="C146" s="822" t="s">
        <v>557</v>
      </c>
      <c r="D146" s="822" t="s">
        <v>845</v>
      </c>
      <c r="E146" s="822" t="s">
        <v>1574</v>
      </c>
      <c r="F146" s="822" t="s">
        <v>1583</v>
      </c>
      <c r="G146" s="822" t="s">
        <v>1584</v>
      </c>
      <c r="H146" s="831">
        <v>221915</v>
      </c>
      <c r="I146" s="831">
        <v>1182806.9499999993</v>
      </c>
      <c r="J146" s="822">
        <v>1.0909411318969771</v>
      </c>
      <c r="K146" s="822">
        <v>5.3299999999999965</v>
      </c>
      <c r="L146" s="831">
        <v>203258</v>
      </c>
      <c r="M146" s="831">
        <v>1084207.8600000001</v>
      </c>
      <c r="N146" s="822">
        <v>1</v>
      </c>
      <c r="O146" s="822">
        <v>5.3341460606716593</v>
      </c>
      <c r="P146" s="831">
        <v>238260</v>
      </c>
      <c r="Q146" s="831">
        <v>1233574.7299999993</v>
      </c>
      <c r="R146" s="827">
        <v>1.1377658985058448</v>
      </c>
      <c r="S146" s="832">
        <v>5.1774310836900836</v>
      </c>
    </row>
    <row r="147" spans="1:19" ht="14.45" customHeight="1" x14ac:dyDescent="0.2">
      <c r="A147" s="821" t="s">
        <v>1569</v>
      </c>
      <c r="B147" s="822" t="s">
        <v>1570</v>
      </c>
      <c r="C147" s="822" t="s">
        <v>557</v>
      </c>
      <c r="D147" s="822" t="s">
        <v>845</v>
      </c>
      <c r="E147" s="822" t="s">
        <v>1574</v>
      </c>
      <c r="F147" s="822" t="s">
        <v>1585</v>
      </c>
      <c r="G147" s="822" t="s">
        <v>1586</v>
      </c>
      <c r="H147" s="831">
        <v>115.5</v>
      </c>
      <c r="I147" s="831">
        <v>1055.67</v>
      </c>
      <c r="J147" s="822">
        <v>0.57543498168498175</v>
      </c>
      <c r="K147" s="822">
        <v>9.14</v>
      </c>
      <c r="L147" s="831">
        <v>196</v>
      </c>
      <c r="M147" s="831">
        <v>1834.56</v>
      </c>
      <c r="N147" s="822">
        <v>1</v>
      </c>
      <c r="O147" s="822">
        <v>9.36</v>
      </c>
      <c r="P147" s="831">
        <v>32</v>
      </c>
      <c r="Q147" s="831">
        <v>296.95999999999998</v>
      </c>
      <c r="R147" s="827">
        <v>0.16186987615559043</v>
      </c>
      <c r="S147" s="832">
        <v>9.2799999999999994</v>
      </c>
    </row>
    <row r="148" spans="1:19" ht="14.45" customHeight="1" x14ac:dyDescent="0.2">
      <c r="A148" s="821" t="s">
        <v>1569</v>
      </c>
      <c r="B148" s="822" t="s">
        <v>1570</v>
      </c>
      <c r="C148" s="822" t="s">
        <v>557</v>
      </c>
      <c r="D148" s="822" t="s">
        <v>845</v>
      </c>
      <c r="E148" s="822" t="s">
        <v>1574</v>
      </c>
      <c r="F148" s="822" t="s">
        <v>1587</v>
      </c>
      <c r="G148" s="822" t="s">
        <v>1588</v>
      </c>
      <c r="H148" s="831">
        <v>160</v>
      </c>
      <c r="I148" s="831">
        <v>1468.8</v>
      </c>
      <c r="J148" s="822"/>
      <c r="K148" s="822">
        <v>9.18</v>
      </c>
      <c r="L148" s="831"/>
      <c r="M148" s="831"/>
      <c r="N148" s="822"/>
      <c r="O148" s="822"/>
      <c r="P148" s="831"/>
      <c r="Q148" s="831"/>
      <c r="R148" s="827"/>
      <c r="S148" s="832"/>
    </row>
    <row r="149" spans="1:19" ht="14.45" customHeight="1" x14ac:dyDescent="0.2">
      <c r="A149" s="821" t="s">
        <v>1569</v>
      </c>
      <c r="B149" s="822" t="s">
        <v>1570</v>
      </c>
      <c r="C149" s="822" t="s">
        <v>557</v>
      </c>
      <c r="D149" s="822" t="s">
        <v>845</v>
      </c>
      <c r="E149" s="822" t="s">
        <v>1574</v>
      </c>
      <c r="F149" s="822" t="s">
        <v>1595</v>
      </c>
      <c r="G149" s="822" t="s">
        <v>1596</v>
      </c>
      <c r="H149" s="831">
        <v>1455</v>
      </c>
      <c r="I149" s="831">
        <v>30409.5</v>
      </c>
      <c r="J149" s="822">
        <v>1.6666849360116194</v>
      </c>
      <c r="K149" s="822">
        <v>20.9</v>
      </c>
      <c r="L149" s="831">
        <v>910</v>
      </c>
      <c r="M149" s="831">
        <v>18245.5</v>
      </c>
      <c r="N149" s="822">
        <v>1</v>
      </c>
      <c r="O149" s="822">
        <v>20.05</v>
      </c>
      <c r="P149" s="831">
        <v>1145</v>
      </c>
      <c r="Q149" s="831">
        <v>22968.7</v>
      </c>
      <c r="R149" s="827">
        <v>1.2588693102408814</v>
      </c>
      <c r="S149" s="832">
        <v>20.060000000000002</v>
      </c>
    </row>
    <row r="150" spans="1:19" ht="14.45" customHeight="1" x14ac:dyDescent="0.2">
      <c r="A150" s="821" t="s">
        <v>1569</v>
      </c>
      <c r="B150" s="822" t="s">
        <v>1570</v>
      </c>
      <c r="C150" s="822" t="s">
        <v>557</v>
      </c>
      <c r="D150" s="822" t="s">
        <v>845</v>
      </c>
      <c r="E150" s="822" t="s">
        <v>1574</v>
      </c>
      <c r="F150" s="822" t="s">
        <v>1601</v>
      </c>
      <c r="G150" s="822" t="s">
        <v>1602</v>
      </c>
      <c r="H150" s="831">
        <v>40</v>
      </c>
      <c r="I150" s="831">
        <v>81115.599999999991</v>
      </c>
      <c r="J150" s="822">
        <v>1.3124469499647755</v>
      </c>
      <c r="K150" s="822">
        <v>2027.8899999999999</v>
      </c>
      <c r="L150" s="831">
        <v>34</v>
      </c>
      <c r="M150" s="831">
        <v>61804.860000000022</v>
      </c>
      <c r="N150" s="822">
        <v>1</v>
      </c>
      <c r="O150" s="822">
        <v>1817.7900000000006</v>
      </c>
      <c r="P150" s="831"/>
      <c r="Q150" s="831"/>
      <c r="R150" s="827"/>
      <c r="S150" s="832"/>
    </row>
    <row r="151" spans="1:19" ht="14.45" customHeight="1" x14ac:dyDescent="0.2">
      <c r="A151" s="821" t="s">
        <v>1569</v>
      </c>
      <c r="B151" s="822" t="s">
        <v>1570</v>
      </c>
      <c r="C151" s="822" t="s">
        <v>557</v>
      </c>
      <c r="D151" s="822" t="s">
        <v>845</v>
      </c>
      <c r="E151" s="822" t="s">
        <v>1574</v>
      </c>
      <c r="F151" s="822" t="s">
        <v>1605</v>
      </c>
      <c r="G151" s="822" t="s">
        <v>1606</v>
      </c>
      <c r="H151" s="831">
        <v>93176</v>
      </c>
      <c r="I151" s="831">
        <v>349410</v>
      </c>
      <c r="J151" s="822">
        <v>2.1786909422674654</v>
      </c>
      <c r="K151" s="822">
        <v>3.75</v>
      </c>
      <c r="L151" s="831">
        <v>41802</v>
      </c>
      <c r="M151" s="831">
        <v>160376.11999999997</v>
      </c>
      <c r="N151" s="822">
        <v>1</v>
      </c>
      <c r="O151" s="822">
        <v>3.8365657145591112</v>
      </c>
      <c r="P151" s="831">
        <v>68066</v>
      </c>
      <c r="Q151" s="831">
        <v>249121.56000000006</v>
      </c>
      <c r="R151" s="827">
        <v>1.5533581932272718</v>
      </c>
      <c r="S151" s="832">
        <v>3.660000000000001</v>
      </c>
    </row>
    <row r="152" spans="1:19" ht="14.45" customHeight="1" x14ac:dyDescent="0.2">
      <c r="A152" s="821" t="s">
        <v>1569</v>
      </c>
      <c r="B152" s="822" t="s">
        <v>1570</v>
      </c>
      <c r="C152" s="822" t="s">
        <v>557</v>
      </c>
      <c r="D152" s="822" t="s">
        <v>845</v>
      </c>
      <c r="E152" s="822" t="s">
        <v>1574</v>
      </c>
      <c r="F152" s="822" t="s">
        <v>1607</v>
      </c>
      <c r="G152" s="822" t="s">
        <v>1608</v>
      </c>
      <c r="H152" s="831"/>
      <c r="I152" s="831"/>
      <c r="J152" s="822"/>
      <c r="K152" s="822"/>
      <c r="L152" s="831">
        <v>330</v>
      </c>
      <c r="M152" s="831">
        <v>1993.2</v>
      </c>
      <c r="N152" s="822">
        <v>1</v>
      </c>
      <c r="O152" s="822">
        <v>6.04</v>
      </c>
      <c r="P152" s="831"/>
      <c r="Q152" s="831"/>
      <c r="R152" s="827"/>
      <c r="S152" s="832"/>
    </row>
    <row r="153" spans="1:19" ht="14.45" customHeight="1" x14ac:dyDescent="0.2">
      <c r="A153" s="821" t="s">
        <v>1569</v>
      </c>
      <c r="B153" s="822" t="s">
        <v>1570</v>
      </c>
      <c r="C153" s="822" t="s">
        <v>557</v>
      </c>
      <c r="D153" s="822" t="s">
        <v>845</v>
      </c>
      <c r="E153" s="822" t="s">
        <v>1574</v>
      </c>
      <c r="F153" s="822" t="s">
        <v>1615</v>
      </c>
      <c r="G153" s="822" t="s">
        <v>1616</v>
      </c>
      <c r="H153" s="831"/>
      <c r="I153" s="831"/>
      <c r="J153" s="822"/>
      <c r="K153" s="822"/>
      <c r="L153" s="831">
        <v>660</v>
      </c>
      <c r="M153" s="831">
        <v>12606</v>
      </c>
      <c r="N153" s="822">
        <v>1</v>
      </c>
      <c r="O153" s="822">
        <v>19.100000000000001</v>
      </c>
      <c r="P153" s="831"/>
      <c r="Q153" s="831"/>
      <c r="R153" s="827"/>
      <c r="S153" s="832"/>
    </row>
    <row r="154" spans="1:19" ht="14.45" customHeight="1" x14ac:dyDescent="0.2">
      <c r="A154" s="821" t="s">
        <v>1569</v>
      </c>
      <c r="B154" s="822" t="s">
        <v>1570</v>
      </c>
      <c r="C154" s="822" t="s">
        <v>557</v>
      </c>
      <c r="D154" s="822" t="s">
        <v>845</v>
      </c>
      <c r="E154" s="822" t="s">
        <v>1627</v>
      </c>
      <c r="F154" s="822" t="s">
        <v>1628</v>
      </c>
      <c r="G154" s="822" t="s">
        <v>1629</v>
      </c>
      <c r="H154" s="831">
        <v>3</v>
      </c>
      <c r="I154" s="831">
        <v>111</v>
      </c>
      <c r="J154" s="822">
        <v>2.9210526315789473</v>
      </c>
      <c r="K154" s="822">
        <v>37</v>
      </c>
      <c r="L154" s="831">
        <v>1</v>
      </c>
      <c r="M154" s="831">
        <v>38</v>
      </c>
      <c r="N154" s="822">
        <v>1</v>
      </c>
      <c r="O154" s="822">
        <v>38</v>
      </c>
      <c r="P154" s="831">
        <v>1</v>
      </c>
      <c r="Q154" s="831">
        <v>38</v>
      </c>
      <c r="R154" s="827">
        <v>1</v>
      </c>
      <c r="S154" s="832">
        <v>38</v>
      </c>
    </row>
    <row r="155" spans="1:19" ht="14.45" customHeight="1" x14ac:dyDescent="0.2">
      <c r="A155" s="821" t="s">
        <v>1569</v>
      </c>
      <c r="B155" s="822" t="s">
        <v>1570</v>
      </c>
      <c r="C155" s="822" t="s">
        <v>557</v>
      </c>
      <c r="D155" s="822" t="s">
        <v>845</v>
      </c>
      <c r="E155" s="822" t="s">
        <v>1627</v>
      </c>
      <c r="F155" s="822" t="s">
        <v>1630</v>
      </c>
      <c r="G155" s="822" t="s">
        <v>1631</v>
      </c>
      <c r="H155" s="831">
        <v>81</v>
      </c>
      <c r="I155" s="831">
        <v>35964</v>
      </c>
      <c r="J155" s="822">
        <v>1.087248322147651</v>
      </c>
      <c r="K155" s="822">
        <v>444</v>
      </c>
      <c r="L155" s="831">
        <v>74</v>
      </c>
      <c r="M155" s="831">
        <v>33078</v>
      </c>
      <c r="N155" s="822">
        <v>1</v>
      </c>
      <c r="O155" s="822">
        <v>447</v>
      </c>
      <c r="P155" s="831">
        <v>87</v>
      </c>
      <c r="Q155" s="831">
        <v>39063</v>
      </c>
      <c r="R155" s="827">
        <v>1.1809359695265735</v>
      </c>
      <c r="S155" s="832">
        <v>449</v>
      </c>
    </row>
    <row r="156" spans="1:19" ht="14.45" customHeight="1" x14ac:dyDescent="0.2">
      <c r="A156" s="821" t="s">
        <v>1569</v>
      </c>
      <c r="B156" s="822" t="s">
        <v>1570</v>
      </c>
      <c r="C156" s="822" t="s">
        <v>557</v>
      </c>
      <c r="D156" s="822" t="s">
        <v>845</v>
      </c>
      <c r="E156" s="822" t="s">
        <v>1627</v>
      </c>
      <c r="F156" s="822" t="s">
        <v>1646</v>
      </c>
      <c r="G156" s="822" t="s">
        <v>1647</v>
      </c>
      <c r="H156" s="831">
        <v>3</v>
      </c>
      <c r="I156" s="831">
        <v>4296</v>
      </c>
      <c r="J156" s="822">
        <v>1.4947807933194155</v>
      </c>
      <c r="K156" s="822">
        <v>1432</v>
      </c>
      <c r="L156" s="831">
        <v>2</v>
      </c>
      <c r="M156" s="831">
        <v>2874</v>
      </c>
      <c r="N156" s="822">
        <v>1</v>
      </c>
      <c r="O156" s="822">
        <v>1437</v>
      </c>
      <c r="P156" s="831">
        <v>1</v>
      </c>
      <c r="Q156" s="831">
        <v>1441</v>
      </c>
      <c r="R156" s="827">
        <v>0.50139178844815591</v>
      </c>
      <c r="S156" s="832">
        <v>1441</v>
      </c>
    </row>
    <row r="157" spans="1:19" ht="14.45" customHeight="1" x14ac:dyDescent="0.2">
      <c r="A157" s="821" t="s">
        <v>1569</v>
      </c>
      <c r="B157" s="822" t="s">
        <v>1570</v>
      </c>
      <c r="C157" s="822" t="s">
        <v>557</v>
      </c>
      <c r="D157" s="822" t="s">
        <v>845</v>
      </c>
      <c r="E157" s="822" t="s">
        <v>1627</v>
      </c>
      <c r="F157" s="822" t="s">
        <v>1648</v>
      </c>
      <c r="G157" s="822" t="s">
        <v>1649</v>
      </c>
      <c r="H157" s="831">
        <v>1</v>
      </c>
      <c r="I157" s="831">
        <v>1914</v>
      </c>
      <c r="J157" s="822"/>
      <c r="K157" s="822">
        <v>1914</v>
      </c>
      <c r="L157" s="831"/>
      <c r="M157" s="831"/>
      <c r="N157" s="822"/>
      <c r="O157" s="822"/>
      <c r="P157" s="831"/>
      <c r="Q157" s="831"/>
      <c r="R157" s="827"/>
      <c r="S157" s="832"/>
    </row>
    <row r="158" spans="1:19" ht="14.45" customHeight="1" x14ac:dyDescent="0.2">
      <c r="A158" s="821" t="s">
        <v>1569</v>
      </c>
      <c r="B158" s="822" t="s">
        <v>1570</v>
      </c>
      <c r="C158" s="822" t="s">
        <v>557</v>
      </c>
      <c r="D158" s="822" t="s">
        <v>845</v>
      </c>
      <c r="E158" s="822" t="s">
        <v>1627</v>
      </c>
      <c r="F158" s="822" t="s">
        <v>1652</v>
      </c>
      <c r="G158" s="822" t="s">
        <v>1653</v>
      </c>
      <c r="H158" s="831">
        <v>9</v>
      </c>
      <c r="I158" s="831">
        <v>10926</v>
      </c>
      <c r="J158" s="822">
        <v>0.99589827727645608</v>
      </c>
      <c r="K158" s="822">
        <v>1214</v>
      </c>
      <c r="L158" s="831">
        <v>9</v>
      </c>
      <c r="M158" s="831">
        <v>10971</v>
      </c>
      <c r="N158" s="822">
        <v>1</v>
      </c>
      <c r="O158" s="822">
        <v>1219</v>
      </c>
      <c r="P158" s="831">
        <v>3</v>
      </c>
      <c r="Q158" s="831">
        <v>3669</v>
      </c>
      <c r="R158" s="827">
        <v>0.33442712605961172</v>
      </c>
      <c r="S158" s="832">
        <v>1223</v>
      </c>
    </row>
    <row r="159" spans="1:19" ht="14.45" customHeight="1" x14ac:dyDescent="0.2">
      <c r="A159" s="821" t="s">
        <v>1569</v>
      </c>
      <c r="B159" s="822" t="s">
        <v>1570</v>
      </c>
      <c r="C159" s="822" t="s">
        <v>557</v>
      </c>
      <c r="D159" s="822" t="s">
        <v>845</v>
      </c>
      <c r="E159" s="822" t="s">
        <v>1627</v>
      </c>
      <c r="F159" s="822" t="s">
        <v>1654</v>
      </c>
      <c r="G159" s="822" t="s">
        <v>1655</v>
      </c>
      <c r="H159" s="831">
        <v>41</v>
      </c>
      <c r="I159" s="831">
        <v>27962</v>
      </c>
      <c r="J159" s="822">
        <v>1.2006011163589523</v>
      </c>
      <c r="K159" s="822">
        <v>682</v>
      </c>
      <c r="L159" s="831">
        <v>34</v>
      </c>
      <c r="M159" s="831">
        <v>23290</v>
      </c>
      <c r="N159" s="822">
        <v>1</v>
      </c>
      <c r="O159" s="822">
        <v>685</v>
      </c>
      <c r="P159" s="831"/>
      <c r="Q159" s="831"/>
      <c r="R159" s="827"/>
      <c r="S159" s="832"/>
    </row>
    <row r="160" spans="1:19" ht="14.45" customHeight="1" x14ac:dyDescent="0.2">
      <c r="A160" s="821" t="s">
        <v>1569</v>
      </c>
      <c r="B160" s="822" t="s">
        <v>1570</v>
      </c>
      <c r="C160" s="822" t="s">
        <v>557</v>
      </c>
      <c r="D160" s="822" t="s">
        <v>845</v>
      </c>
      <c r="E160" s="822" t="s">
        <v>1627</v>
      </c>
      <c r="F160" s="822" t="s">
        <v>1660</v>
      </c>
      <c r="G160" s="822" t="s">
        <v>1661</v>
      </c>
      <c r="H160" s="831">
        <v>1038</v>
      </c>
      <c r="I160" s="831">
        <v>1895388</v>
      </c>
      <c r="J160" s="822">
        <v>1.1264042256174491</v>
      </c>
      <c r="K160" s="822">
        <v>1826</v>
      </c>
      <c r="L160" s="831">
        <v>919</v>
      </c>
      <c r="M160" s="831">
        <v>1682689</v>
      </c>
      <c r="N160" s="822">
        <v>1</v>
      </c>
      <c r="O160" s="822">
        <v>1831</v>
      </c>
      <c r="P160" s="831">
        <v>1040</v>
      </c>
      <c r="Q160" s="831">
        <v>1908400</v>
      </c>
      <c r="R160" s="827">
        <v>1.1341370865323301</v>
      </c>
      <c r="S160" s="832">
        <v>1835</v>
      </c>
    </row>
    <row r="161" spans="1:19" ht="14.45" customHeight="1" x14ac:dyDescent="0.2">
      <c r="A161" s="821" t="s">
        <v>1569</v>
      </c>
      <c r="B161" s="822" t="s">
        <v>1570</v>
      </c>
      <c r="C161" s="822" t="s">
        <v>557</v>
      </c>
      <c r="D161" s="822" t="s">
        <v>845</v>
      </c>
      <c r="E161" s="822" t="s">
        <v>1627</v>
      </c>
      <c r="F161" s="822" t="s">
        <v>1662</v>
      </c>
      <c r="G161" s="822" t="s">
        <v>1663</v>
      </c>
      <c r="H161" s="831">
        <v>559</v>
      </c>
      <c r="I161" s="831">
        <v>240370</v>
      </c>
      <c r="J161" s="822">
        <v>1.0502881661794714</v>
      </c>
      <c r="K161" s="822">
        <v>430</v>
      </c>
      <c r="L161" s="831">
        <v>531</v>
      </c>
      <c r="M161" s="831">
        <v>228861</v>
      </c>
      <c r="N161" s="822">
        <v>1</v>
      </c>
      <c r="O161" s="822">
        <v>431</v>
      </c>
      <c r="P161" s="831">
        <v>613</v>
      </c>
      <c r="Q161" s="831">
        <v>265429</v>
      </c>
      <c r="R161" s="827">
        <v>1.1597825754497271</v>
      </c>
      <c r="S161" s="832">
        <v>433</v>
      </c>
    </row>
    <row r="162" spans="1:19" ht="14.45" customHeight="1" x14ac:dyDescent="0.2">
      <c r="A162" s="821" t="s">
        <v>1569</v>
      </c>
      <c r="B162" s="822" t="s">
        <v>1570</v>
      </c>
      <c r="C162" s="822" t="s">
        <v>557</v>
      </c>
      <c r="D162" s="822" t="s">
        <v>845</v>
      </c>
      <c r="E162" s="822" t="s">
        <v>1627</v>
      </c>
      <c r="F162" s="822" t="s">
        <v>1672</v>
      </c>
      <c r="G162" s="822" t="s">
        <v>1673</v>
      </c>
      <c r="H162" s="831">
        <v>243</v>
      </c>
      <c r="I162" s="831">
        <v>148473</v>
      </c>
      <c r="J162" s="822">
        <v>0.98297846984984505</v>
      </c>
      <c r="K162" s="822">
        <v>611</v>
      </c>
      <c r="L162" s="831">
        <v>246</v>
      </c>
      <c r="M162" s="831">
        <v>151044</v>
      </c>
      <c r="N162" s="822">
        <v>1</v>
      </c>
      <c r="O162" s="822">
        <v>614</v>
      </c>
      <c r="P162" s="831">
        <v>271</v>
      </c>
      <c r="Q162" s="831">
        <v>167478</v>
      </c>
      <c r="R162" s="827">
        <v>1.1088027329784698</v>
      </c>
      <c r="S162" s="832">
        <v>618</v>
      </c>
    </row>
    <row r="163" spans="1:19" ht="14.45" customHeight="1" x14ac:dyDescent="0.2">
      <c r="A163" s="821" t="s">
        <v>1569</v>
      </c>
      <c r="B163" s="822" t="s">
        <v>1570</v>
      </c>
      <c r="C163" s="822" t="s">
        <v>557</v>
      </c>
      <c r="D163" s="822" t="s">
        <v>845</v>
      </c>
      <c r="E163" s="822" t="s">
        <v>1627</v>
      </c>
      <c r="F163" s="822" t="s">
        <v>1676</v>
      </c>
      <c r="G163" s="822" t="s">
        <v>1677</v>
      </c>
      <c r="H163" s="831">
        <v>131</v>
      </c>
      <c r="I163" s="831">
        <v>175933</v>
      </c>
      <c r="J163" s="822">
        <v>2.2137455488027382</v>
      </c>
      <c r="K163" s="822">
        <v>1343</v>
      </c>
      <c r="L163" s="831">
        <v>59</v>
      </c>
      <c r="M163" s="831">
        <v>79473</v>
      </c>
      <c r="N163" s="822">
        <v>1</v>
      </c>
      <c r="O163" s="822">
        <v>1347</v>
      </c>
      <c r="P163" s="831">
        <v>95</v>
      </c>
      <c r="Q163" s="831">
        <v>128345</v>
      </c>
      <c r="R163" s="827">
        <v>1.6149509896442817</v>
      </c>
      <c r="S163" s="832">
        <v>1351</v>
      </c>
    </row>
    <row r="164" spans="1:19" ht="14.45" customHeight="1" x14ac:dyDescent="0.2">
      <c r="A164" s="821" t="s">
        <v>1569</v>
      </c>
      <c r="B164" s="822" t="s">
        <v>1570</v>
      </c>
      <c r="C164" s="822" t="s">
        <v>557</v>
      </c>
      <c r="D164" s="822" t="s">
        <v>845</v>
      </c>
      <c r="E164" s="822" t="s">
        <v>1627</v>
      </c>
      <c r="F164" s="822" t="s">
        <v>1678</v>
      </c>
      <c r="G164" s="822" t="s">
        <v>1679</v>
      </c>
      <c r="H164" s="831">
        <v>44</v>
      </c>
      <c r="I164" s="831">
        <v>22440</v>
      </c>
      <c r="J164" s="822">
        <v>1.1845439189189189</v>
      </c>
      <c r="K164" s="822">
        <v>510</v>
      </c>
      <c r="L164" s="831">
        <v>37</v>
      </c>
      <c r="M164" s="831">
        <v>18944</v>
      </c>
      <c r="N164" s="822">
        <v>1</v>
      </c>
      <c r="O164" s="822">
        <v>512</v>
      </c>
      <c r="P164" s="831">
        <v>4</v>
      </c>
      <c r="Q164" s="831">
        <v>2056</v>
      </c>
      <c r="R164" s="827">
        <v>0.1085304054054054</v>
      </c>
      <c r="S164" s="832">
        <v>514</v>
      </c>
    </row>
    <row r="165" spans="1:19" ht="14.45" customHeight="1" x14ac:dyDescent="0.2">
      <c r="A165" s="821" t="s">
        <v>1569</v>
      </c>
      <c r="B165" s="822" t="s">
        <v>1570</v>
      </c>
      <c r="C165" s="822" t="s">
        <v>557</v>
      </c>
      <c r="D165" s="822" t="s">
        <v>845</v>
      </c>
      <c r="E165" s="822" t="s">
        <v>1627</v>
      </c>
      <c r="F165" s="822" t="s">
        <v>1680</v>
      </c>
      <c r="G165" s="822" t="s">
        <v>1681</v>
      </c>
      <c r="H165" s="831">
        <v>3</v>
      </c>
      <c r="I165" s="831">
        <v>6999</v>
      </c>
      <c r="J165" s="822">
        <v>1.4942356959863365</v>
      </c>
      <c r="K165" s="822">
        <v>2333</v>
      </c>
      <c r="L165" s="831">
        <v>2</v>
      </c>
      <c r="M165" s="831">
        <v>4684</v>
      </c>
      <c r="N165" s="822">
        <v>1</v>
      </c>
      <c r="O165" s="822">
        <v>2342</v>
      </c>
      <c r="P165" s="831">
        <v>2</v>
      </c>
      <c r="Q165" s="831">
        <v>4702</v>
      </c>
      <c r="R165" s="827">
        <v>1.0038428693424424</v>
      </c>
      <c r="S165" s="832">
        <v>2351</v>
      </c>
    </row>
    <row r="166" spans="1:19" ht="14.45" customHeight="1" x14ac:dyDescent="0.2">
      <c r="A166" s="821" t="s">
        <v>1569</v>
      </c>
      <c r="B166" s="822" t="s">
        <v>1570</v>
      </c>
      <c r="C166" s="822" t="s">
        <v>557</v>
      </c>
      <c r="D166" s="822" t="s">
        <v>845</v>
      </c>
      <c r="E166" s="822" t="s">
        <v>1627</v>
      </c>
      <c r="F166" s="822" t="s">
        <v>1682</v>
      </c>
      <c r="G166" s="822" t="s">
        <v>1683</v>
      </c>
      <c r="H166" s="831"/>
      <c r="I166" s="831"/>
      <c r="J166" s="822"/>
      <c r="K166" s="822"/>
      <c r="L166" s="831">
        <v>1</v>
      </c>
      <c r="M166" s="831">
        <v>2658</v>
      </c>
      <c r="N166" s="822">
        <v>1</v>
      </c>
      <c r="O166" s="822">
        <v>2658</v>
      </c>
      <c r="P166" s="831"/>
      <c r="Q166" s="831"/>
      <c r="R166" s="827"/>
      <c r="S166" s="832"/>
    </row>
    <row r="167" spans="1:19" ht="14.45" customHeight="1" x14ac:dyDescent="0.2">
      <c r="A167" s="821" t="s">
        <v>1569</v>
      </c>
      <c r="B167" s="822" t="s">
        <v>1570</v>
      </c>
      <c r="C167" s="822" t="s">
        <v>557</v>
      </c>
      <c r="D167" s="822" t="s">
        <v>845</v>
      </c>
      <c r="E167" s="822" t="s">
        <v>1627</v>
      </c>
      <c r="F167" s="822" t="s">
        <v>1692</v>
      </c>
      <c r="G167" s="822" t="s">
        <v>1693</v>
      </c>
      <c r="H167" s="831">
        <v>1</v>
      </c>
      <c r="I167" s="831">
        <v>526</v>
      </c>
      <c r="J167" s="822"/>
      <c r="K167" s="822">
        <v>526</v>
      </c>
      <c r="L167" s="831"/>
      <c r="M167" s="831"/>
      <c r="N167" s="822"/>
      <c r="O167" s="822"/>
      <c r="P167" s="831"/>
      <c r="Q167" s="831"/>
      <c r="R167" s="827"/>
      <c r="S167" s="832"/>
    </row>
    <row r="168" spans="1:19" ht="14.45" customHeight="1" x14ac:dyDescent="0.2">
      <c r="A168" s="821" t="s">
        <v>1569</v>
      </c>
      <c r="B168" s="822" t="s">
        <v>1570</v>
      </c>
      <c r="C168" s="822" t="s">
        <v>557</v>
      </c>
      <c r="D168" s="822" t="s">
        <v>845</v>
      </c>
      <c r="E168" s="822" t="s">
        <v>1627</v>
      </c>
      <c r="F168" s="822" t="s">
        <v>1700</v>
      </c>
      <c r="G168" s="822" t="s">
        <v>1701</v>
      </c>
      <c r="H168" s="831">
        <v>3</v>
      </c>
      <c r="I168" s="831">
        <v>2157</v>
      </c>
      <c r="J168" s="822">
        <v>1.4937673130193905</v>
      </c>
      <c r="K168" s="822">
        <v>719</v>
      </c>
      <c r="L168" s="831">
        <v>2</v>
      </c>
      <c r="M168" s="831">
        <v>1444</v>
      </c>
      <c r="N168" s="822">
        <v>1</v>
      </c>
      <c r="O168" s="822">
        <v>722</v>
      </c>
      <c r="P168" s="831">
        <v>2</v>
      </c>
      <c r="Q168" s="831">
        <v>1448</v>
      </c>
      <c r="R168" s="827">
        <v>1.002770083102493</v>
      </c>
      <c r="S168" s="832">
        <v>724</v>
      </c>
    </row>
    <row r="169" spans="1:19" ht="14.45" customHeight="1" x14ac:dyDescent="0.2">
      <c r="A169" s="821" t="s">
        <v>1569</v>
      </c>
      <c r="B169" s="822" t="s">
        <v>1570</v>
      </c>
      <c r="C169" s="822" t="s">
        <v>557</v>
      </c>
      <c r="D169" s="822" t="s">
        <v>846</v>
      </c>
      <c r="E169" s="822" t="s">
        <v>1574</v>
      </c>
      <c r="F169" s="822" t="s">
        <v>1577</v>
      </c>
      <c r="G169" s="822" t="s">
        <v>1578</v>
      </c>
      <c r="H169" s="831">
        <v>745</v>
      </c>
      <c r="I169" s="831">
        <v>1922.1</v>
      </c>
      <c r="J169" s="822">
        <v>0.94580364523875127</v>
      </c>
      <c r="K169" s="822">
        <v>2.58</v>
      </c>
      <c r="L169" s="831">
        <v>764</v>
      </c>
      <c r="M169" s="831">
        <v>2032.24</v>
      </c>
      <c r="N169" s="822">
        <v>1</v>
      </c>
      <c r="O169" s="822">
        <v>2.66</v>
      </c>
      <c r="P169" s="831">
        <v>1460</v>
      </c>
      <c r="Q169" s="831">
        <v>3635.4</v>
      </c>
      <c r="R169" s="827">
        <v>1.7888635200566863</v>
      </c>
      <c r="S169" s="832">
        <v>2.4900000000000002</v>
      </c>
    </row>
    <row r="170" spans="1:19" ht="14.45" customHeight="1" x14ac:dyDescent="0.2">
      <c r="A170" s="821" t="s">
        <v>1569</v>
      </c>
      <c r="B170" s="822" t="s">
        <v>1570</v>
      </c>
      <c r="C170" s="822" t="s">
        <v>557</v>
      </c>
      <c r="D170" s="822" t="s">
        <v>846</v>
      </c>
      <c r="E170" s="822" t="s">
        <v>1574</v>
      </c>
      <c r="F170" s="822" t="s">
        <v>1579</v>
      </c>
      <c r="G170" s="822" t="s">
        <v>1580</v>
      </c>
      <c r="H170" s="831">
        <v>820</v>
      </c>
      <c r="I170" s="831">
        <v>5895.8</v>
      </c>
      <c r="J170" s="822"/>
      <c r="K170" s="822">
        <v>7.19</v>
      </c>
      <c r="L170" s="831"/>
      <c r="M170" s="831"/>
      <c r="N170" s="822"/>
      <c r="O170" s="822"/>
      <c r="P170" s="831">
        <v>2072</v>
      </c>
      <c r="Q170" s="831">
        <v>14814.8</v>
      </c>
      <c r="R170" s="827"/>
      <c r="S170" s="832">
        <v>7.1499999999999995</v>
      </c>
    </row>
    <row r="171" spans="1:19" ht="14.45" customHeight="1" x14ac:dyDescent="0.2">
      <c r="A171" s="821" t="s">
        <v>1569</v>
      </c>
      <c r="B171" s="822" t="s">
        <v>1570</v>
      </c>
      <c r="C171" s="822" t="s">
        <v>557</v>
      </c>
      <c r="D171" s="822" t="s">
        <v>846</v>
      </c>
      <c r="E171" s="822" t="s">
        <v>1574</v>
      </c>
      <c r="F171" s="822" t="s">
        <v>1581</v>
      </c>
      <c r="G171" s="822" t="s">
        <v>1582</v>
      </c>
      <c r="H171" s="831">
        <v>1</v>
      </c>
      <c r="I171" s="831">
        <v>10.06</v>
      </c>
      <c r="J171" s="822"/>
      <c r="K171" s="822">
        <v>10.06</v>
      </c>
      <c r="L171" s="831"/>
      <c r="M171" s="831"/>
      <c r="N171" s="822"/>
      <c r="O171" s="822"/>
      <c r="P171" s="831">
        <v>31</v>
      </c>
      <c r="Q171" s="831">
        <v>311.5</v>
      </c>
      <c r="R171" s="827"/>
      <c r="S171" s="832">
        <v>10.048387096774194</v>
      </c>
    </row>
    <row r="172" spans="1:19" ht="14.45" customHeight="1" x14ac:dyDescent="0.2">
      <c r="A172" s="821" t="s">
        <v>1569</v>
      </c>
      <c r="B172" s="822" t="s">
        <v>1570</v>
      </c>
      <c r="C172" s="822" t="s">
        <v>557</v>
      </c>
      <c r="D172" s="822" t="s">
        <v>846</v>
      </c>
      <c r="E172" s="822" t="s">
        <v>1574</v>
      </c>
      <c r="F172" s="822" t="s">
        <v>1583</v>
      </c>
      <c r="G172" s="822" t="s">
        <v>1584</v>
      </c>
      <c r="H172" s="831">
        <v>4389</v>
      </c>
      <c r="I172" s="831">
        <v>23393.37</v>
      </c>
      <c r="J172" s="822">
        <v>0.85401044159377237</v>
      </c>
      <c r="K172" s="822">
        <v>5.33</v>
      </c>
      <c r="L172" s="831">
        <v>5101</v>
      </c>
      <c r="M172" s="831">
        <v>27392.369999999995</v>
      </c>
      <c r="N172" s="822">
        <v>1</v>
      </c>
      <c r="O172" s="822">
        <v>5.3699999999999992</v>
      </c>
      <c r="P172" s="831">
        <v>6867</v>
      </c>
      <c r="Q172" s="831">
        <v>35562.579999999994</v>
      </c>
      <c r="R172" s="827">
        <v>1.2982659039725295</v>
      </c>
      <c r="S172" s="832">
        <v>5.1787651084898787</v>
      </c>
    </row>
    <row r="173" spans="1:19" ht="14.45" customHeight="1" x14ac:dyDescent="0.2">
      <c r="A173" s="821" t="s">
        <v>1569</v>
      </c>
      <c r="B173" s="822" t="s">
        <v>1570</v>
      </c>
      <c r="C173" s="822" t="s">
        <v>557</v>
      </c>
      <c r="D173" s="822" t="s">
        <v>846</v>
      </c>
      <c r="E173" s="822" t="s">
        <v>1574</v>
      </c>
      <c r="F173" s="822" t="s">
        <v>1585</v>
      </c>
      <c r="G173" s="822" t="s">
        <v>1586</v>
      </c>
      <c r="H173" s="831">
        <v>400</v>
      </c>
      <c r="I173" s="831">
        <v>3656</v>
      </c>
      <c r="J173" s="822">
        <v>2.3672623672623669</v>
      </c>
      <c r="K173" s="822">
        <v>9.14</v>
      </c>
      <c r="L173" s="831">
        <v>165</v>
      </c>
      <c r="M173" s="831">
        <v>1544.4</v>
      </c>
      <c r="N173" s="822">
        <v>1</v>
      </c>
      <c r="O173" s="822">
        <v>9.3600000000000012</v>
      </c>
      <c r="P173" s="831">
        <v>684.5</v>
      </c>
      <c r="Q173" s="831">
        <v>6345.5599999999995</v>
      </c>
      <c r="R173" s="827">
        <v>4.1087542087542079</v>
      </c>
      <c r="S173" s="832">
        <v>9.2703579254930606</v>
      </c>
    </row>
    <row r="174" spans="1:19" ht="14.45" customHeight="1" x14ac:dyDescent="0.2">
      <c r="A174" s="821" t="s">
        <v>1569</v>
      </c>
      <c r="B174" s="822" t="s">
        <v>1570</v>
      </c>
      <c r="C174" s="822" t="s">
        <v>557</v>
      </c>
      <c r="D174" s="822" t="s">
        <v>846</v>
      </c>
      <c r="E174" s="822" t="s">
        <v>1574</v>
      </c>
      <c r="F174" s="822" t="s">
        <v>1587</v>
      </c>
      <c r="G174" s="822" t="s">
        <v>1588</v>
      </c>
      <c r="H174" s="831">
        <v>804</v>
      </c>
      <c r="I174" s="831">
        <v>7380.7200000000012</v>
      </c>
      <c r="J174" s="822">
        <v>3.703693295865115</v>
      </c>
      <c r="K174" s="822">
        <v>9.1800000000000015</v>
      </c>
      <c r="L174" s="831">
        <v>212</v>
      </c>
      <c r="M174" s="831">
        <v>1992.8</v>
      </c>
      <c r="N174" s="822">
        <v>1</v>
      </c>
      <c r="O174" s="822">
        <v>9.4</v>
      </c>
      <c r="P174" s="831">
        <v>765</v>
      </c>
      <c r="Q174" s="831">
        <v>7129.8</v>
      </c>
      <c r="R174" s="827">
        <v>3.5777800080289044</v>
      </c>
      <c r="S174" s="832">
        <v>9.32</v>
      </c>
    </row>
    <row r="175" spans="1:19" ht="14.45" customHeight="1" x14ac:dyDescent="0.2">
      <c r="A175" s="821" t="s">
        <v>1569</v>
      </c>
      <c r="B175" s="822" t="s">
        <v>1570</v>
      </c>
      <c r="C175" s="822" t="s">
        <v>557</v>
      </c>
      <c r="D175" s="822" t="s">
        <v>846</v>
      </c>
      <c r="E175" s="822" t="s">
        <v>1574</v>
      </c>
      <c r="F175" s="822" t="s">
        <v>1589</v>
      </c>
      <c r="G175" s="822" t="s">
        <v>1590</v>
      </c>
      <c r="H175" s="831">
        <v>4404.3</v>
      </c>
      <c r="I175" s="831">
        <v>44527.459999999992</v>
      </c>
      <c r="J175" s="822">
        <v>1.0277145629436641</v>
      </c>
      <c r="K175" s="822">
        <v>10.109997048339121</v>
      </c>
      <c r="L175" s="831">
        <v>4210.8999999999996</v>
      </c>
      <c r="M175" s="831">
        <v>43326.679999999993</v>
      </c>
      <c r="N175" s="822">
        <v>1</v>
      </c>
      <c r="O175" s="822">
        <v>10.28917333586644</v>
      </c>
      <c r="P175" s="831">
        <v>4806</v>
      </c>
      <c r="Q175" s="831">
        <v>49561.98000000001</v>
      </c>
      <c r="R175" s="827">
        <v>1.1439136347396113</v>
      </c>
      <c r="S175" s="832">
        <v>10.312521847690389</v>
      </c>
    </row>
    <row r="176" spans="1:19" ht="14.45" customHeight="1" x14ac:dyDescent="0.2">
      <c r="A176" s="821" t="s">
        <v>1569</v>
      </c>
      <c r="B176" s="822" t="s">
        <v>1570</v>
      </c>
      <c r="C176" s="822" t="s">
        <v>557</v>
      </c>
      <c r="D176" s="822" t="s">
        <v>846</v>
      </c>
      <c r="E176" s="822" t="s">
        <v>1574</v>
      </c>
      <c r="F176" s="822" t="s">
        <v>1595</v>
      </c>
      <c r="G176" s="822" t="s">
        <v>1596</v>
      </c>
      <c r="H176" s="831"/>
      <c r="I176" s="831"/>
      <c r="J176" s="822"/>
      <c r="K176" s="822"/>
      <c r="L176" s="831">
        <v>560</v>
      </c>
      <c r="M176" s="831">
        <v>11228</v>
      </c>
      <c r="N176" s="822">
        <v>1</v>
      </c>
      <c r="O176" s="822">
        <v>20.05</v>
      </c>
      <c r="P176" s="831">
        <v>450</v>
      </c>
      <c r="Q176" s="831">
        <v>9027</v>
      </c>
      <c r="R176" s="827">
        <v>0.80397221232632698</v>
      </c>
      <c r="S176" s="832">
        <v>20.059999999999999</v>
      </c>
    </row>
    <row r="177" spans="1:19" ht="14.45" customHeight="1" x14ac:dyDescent="0.2">
      <c r="A177" s="821" t="s">
        <v>1569</v>
      </c>
      <c r="B177" s="822" t="s">
        <v>1570</v>
      </c>
      <c r="C177" s="822" t="s">
        <v>557</v>
      </c>
      <c r="D177" s="822" t="s">
        <v>846</v>
      </c>
      <c r="E177" s="822" t="s">
        <v>1574</v>
      </c>
      <c r="F177" s="822" t="s">
        <v>1597</v>
      </c>
      <c r="G177" s="822" t="s">
        <v>1598</v>
      </c>
      <c r="H177" s="831">
        <v>8.1999999999999993</v>
      </c>
      <c r="I177" s="831">
        <v>13269.470000000001</v>
      </c>
      <c r="J177" s="822"/>
      <c r="K177" s="822">
        <v>1618.2280487804881</v>
      </c>
      <c r="L177" s="831"/>
      <c r="M177" s="831"/>
      <c r="N177" s="822"/>
      <c r="O177" s="822"/>
      <c r="P177" s="831"/>
      <c r="Q177" s="831"/>
      <c r="R177" s="827"/>
      <c r="S177" s="832"/>
    </row>
    <row r="178" spans="1:19" ht="14.45" customHeight="1" x14ac:dyDescent="0.2">
      <c r="A178" s="821" t="s">
        <v>1569</v>
      </c>
      <c r="B178" s="822" t="s">
        <v>1570</v>
      </c>
      <c r="C178" s="822" t="s">
        <v>557</v>
      </c>
      <c r="D178" s="822" t="s">
        <v>846</v>
      </c>
      <c r="E178" s="822" t="s">
        <v>1574</v>
      </c>
      <c r="F178" s="822" t="s">
        <v>1599</v>
      </c>
      <c r="G178" s="822" t="s">
        <v>1600</v>
      </c>
      <c r="H178" s="831">
        <v>4.4000000000000004</v>
      </c>
      <c r="I178" s="831">
        <v>22613.58</v>
      </c>
      <c r="J178" s="822"/>
      <c r="K178" s="822">
        <v>5139.45</v>
      </c>
      <c r="L178" s="831"/>
      <c r="M178" s="831"/>
      <c r="N178" s="822"/>
      <c r="O178" s="822"/>
      <c r="P178" s="831"/>
      <c r="Q178" s="831"/>
      <c r="R178" s="827"/>
      <c r="S178" s="832"/>
    </row>
    <row r="179" spans="1:19" ht="14.45" customHeight="1" x14ac:dyDescent="0.2">
      <c r="A179" s="821" t="s">
        <v>1569</v>
      </c>
      <c r="B179" s="822" t="s">
        <v>1570</v>
      </c>
      <c r="C179" s="822" t="s">
        <v>557</v>
      </c>
      <c r="D179" s="822" t="s">
        <v>846</v>
      </c>
      <c r="E179" s="822" t="s">
        <v>1574</v>
      </c>
      <c r="F179" s="822" t="s">
        <v>1601</v>
      </c>
      <c r="G179" s="822" t="s">
        <v>1602</v>
      </c>
      <c r="H179" s="831"/>
      <c r="I179" s="831"/>
      <c r="J179" s="822"/>
      <c r="K179" s="822"/>
      <c r="L179" s="831"/>
      <c r="M179" s="831"/>
      <c r="N179" s="822"/>
      <c r="O179" s="822"/>
      <c r="P179" s="831">
        <v>1</v>
      </c>
      <c r="Q179" s="831">
        <v>1846.12</v>
      </c>
      <c r="R179" s="827"/>
      <c r="S179" s="832">
        <v>1846.12</v>
      </c>
    </row>
    <row r="180" spans="1:19" ht="14.45" customHeight="1" x14ac:dyDescent="0.2">
      <c r="A180" s="821" t="s">
        <v>1569</v>
      </c>
      <c r="B180" s="822" t="s">
        <v>1570</v>
      </c>
      <c r="C180" s="822" t="s">
        <v>557</v>
      </c>
      <c r="D180" s="822" t="s">
        <v>846</v>
      </c>
      <c r="E180" s="822" t="s">
        <v>1574</v>
      </c>
      <c r="F180" s="822" t="s">
        <v>1603</v>
      </c>
      <c r="G180" s="822" t="s">
        <v>1604</v>
      </c>
      <c r="H180" s="831"/>
      <c r="I180" s="831"/>
      <c r="J180" s="822"/>
      <c r="K180" s="822"/>
      <c r="L180" s="831">
        <v>400</v>
      </c>
      <c r="M180" s="831">
        <v>76740</v>
      </c>
      <c r="N180" s="822">
        <v>1</v>
      </c>
      <c r="O180" s="822">
        <v>191.85</v>
      </c>
      <c r="P180" s="831">
        <v>400</v>
      </c>
      <c r="Q180" s="831">
        <v>78704</v>
      </c>
      <c r="R180" s="827">
        <v>1.0255929111284858</v>
      </c>
      <c r="S180" s="832">
        <v>196.76</v>
      </c>
    </row>
    <row r="181" spans="1:19" ht="14.45" customHeight="1" x14ac:dyDescent="0.2">
      <c r="A181" s="821" t="s">
        <v>1569</v>
      </c>
      <c r="B181" s="822" t="s">
        <v>1570</v>
      </c>
      <c r="C181" s="822" t="s">
        <v>557</v>
      </c>
      <c r="D181" s="822" t="s">
        <v>846</v>
      </c>
      <c r="E181" s="822" t="s">
        <v>1574</v>
      </c>
      <c r="F181" s="822" t="s">
        <v>1605</v>
      </c>
      <c r="G181" s="822" t="s">
        <v>1606</v>
      </c>
      <c r="H181" s="831">
        <v>8258</v>
      </c>
      <c r="I181" s="831">
        <v>30967.5</v>
      </c>
      <c r="J181" s="822">
        <v>3.8926096039701035</v>
      </c>
      <c r="K181" s="822">
        <v>3.75</v>
      </c>
      <c r="L181" s="831">
        <v>2061</v>
      </c>
      <c r="M181" s="831">
        <v>7955.46</v>
      </c>
      <c r="N181" s="822">
        <v>1</v>
      </c>
      <c r="O181" s="822">
        <v>3.86</v>
      </c>
      <c r="P181" s="831">
        <v>14800</v>
      </c>
      <c r="Q181" s="831">
        <v>54168</v>
      </c>
      <c r="R181" s="827">
        <v>6.8089085986228328</v>
      </c>
      <c r="S181" s="832">
        <v>3.66</v>
      </c>
    </row>
    <row r="182" spans="1:19" ht="14.45" customHeight="1" x14ac:dyDescent="0.2">
      <c r="A182" s="821" t="s">
        <v>1569</v>
      </c>
      <c r="B182" s="822" t="s">
        <v>1570</v>
      </c>
      <c r="C182" s="822" t="s">
        <v>557</v>
      </c>
      <c r="D182" s="822" t="s">
        <v>846</v>
      </c>
      <c r="E182" s="822" t="s">
        <v>1574</v>
      </c>
      <c r="F182" s="822" t="s">
        <v>1609</v>
      </c>
      <c r="G182" s="822" t="s">
        <v>1610</v>
      </c>
      <c r="H182" s="831">
        <v>308</v>
      </c>
      <c r="I182" s="831">
        <v>48938.12</v>
      </c>
      <c r="J182" s="822">
        <v>0.73248816059678989</v>
      </c>
      <c r="K182" s="822">
        <v>158.89000000000001</v>
      </c>
      <c r="L182" s="831">
        <v>446</v>
      </c>
      <c r="M182" s="831">
        <v>66810.799999999988</v>
      </c>
      <c r="N182" s="822">
        <v>1</v>
      </c>
      <c r="O182" s="822">
        <v>149.79999999999998</v>
      </c>
      <c r="P182" s="831">
        <v>503</v>
      </c>
      <c r="Q182" s="831">
        <v>78392.55</v>
      </c>
      <c r="R182" s="827">
        <v>1.1733514641345413</v>
      </c>
      <c r="S182" s="832">
        <v>155.85</v>
      </c>
    </row>
    <row r="183" spans="1:19" ht="14.45" customHeight="1" x14ac:dyDescent="0.2">
      <c r="A183" s="821" t="s">
        <v>1569</v>
      </c>
      <c r="B183" s="822" t="s">
        <v>1570</v>
      </c>
      <c r="C183" s="822" t="s">
        <v>557</v>
      </c>
      <c r="D183" s="822" t="s">
        <v>846</v>
      </c>
      <c r="E183" s="822" t="s">
        <v>1574</v>
      </c>
      <c r="F183" s="822" t="s">
        <v>1611</v>
      </c>
      <c r="G183" s="822" t="s">
        <v>1612</v>
      </c>
      <c r="H183" s="831">
        <v>818</v>
      </c>
      <c r="I183" s="831">
        <v>16965.32</v>
      </c>
      <c r="J183" s="822">
        <v>0.42275692620520211</v>
      </c>
      <c r="K183" s="822">
        <v>20.74</v>
      </c>
      <c r="L183" s="831">
        <v>1972</v>
      </c>
      <c r="M183" s="831">
        <v>40130.199999999997</v>
      </c>
      <c r="N183" s="822">
        <v>1</v>
      </c>
      <c r="O183" s="822">
        <v>20.349999999999998</v>
      </c>
      <c r="P183" s="831">
        <v>2016</v>
      </c>
      <c r="Q183" s="831">
        <v>41481.360000000001</v>
      </c>
      <c r="R183" s="827">
        <v>1.0336694060831992</v>
      </c>
      <c r="S183" s="832">
        <v>20.576071428571428</v>
      </c>
    </row>
    <row r="184" spans="1:19" ht="14.45" customHeight="1" x14ac:dyDescent="0.2">
      <c r="A184" s="821" t="s">
        <v>1569</v>
      </c>
      <c r="B184" s="822" t="s">
        <v>1570</v>
      </c>
      <c r="C184" s="822" t="s">
        <v>557</v>
      </c>
      <c r="D184" s="822" t="s">
        <v>846</v>
      </c>
      <c r="E184" s="822" t="s">
        <v>1574</v>
      </c>
      <c r="F184" s="822" t="s">
        <v>1613</v>
      </c>
      <c r="G184" s="822" t="s">
        <v>1614</v>
      </c>
      <c r="H184" s="831">
        <v>11</v>
      </c>
      <c r="I184" s="831">
        <v>1194184.2</v>
      </c>
      <c r="J184" s="822"/>
      <c r="K184" s="822">
        <v>108562.2</v>
      </c>
      <c r="L184" s="831"/>
      <c r="M184" s="831"/>
      <c r="N184" s="822"/>
      <c r="O184" s="822"/>
      <c r="P184" s="831">
        <v>5</v>
      </c>
      <c r="Q184" s="831">
        <v>542811</v>
      </c>
      <c r="R184" s="827"/>
      <c r="S184" s="832">
        <v>108562.2</v>
      </c>
    </row>
    <row r="185" spans="1:19" ht="14.45" customHeight="1" x14ac:dyDescent="0.2">
      <c r="A185" s="821" t="s">
        <v>1569</v>
      </c>
      <c r="B185" s="822" t="s">
        <v>1570</v>
      </c>
      <c r="C185" s="822" t="s">
        <v>557</v>
      </c>
      <c r="D185" s="822" t="s">
        <v>846</v>
      </c>
      <c r="E185" s="822" t="s">
        <v>1574</v>
      </c>
      <c r="F185" s="822" t="s">
        <v>1615</v>
      </c>
      <c r="G185" s="822" t="s">
        <v>1616</v>
      </c>
      <c r="H185" s="831">
        <v>5106</v>
      </c>
      <c r="I185" s="831">
        <v>101303.03999999999</v>
      </c>
      <c r="J185" s="822">
        <v>7.1673298429319363</v>
      </c>
      <c r="K185" s="822">
        <v>19.84</v>
      </c>
      <c r="L185" s="831">
        <v>740</v>
      </c>
      <c r="M185" s="831">
        <v>14134</v>
      </c>
      <c r="N185" s="822">
        <v>1</v>
      </c>
      <c r="O185" s="822">
        <v>19.100000000000001</v>
      </c>
      <c r="P185" s="831">
        <v>12753</v>
      </c>
      <c r="Q185" s="831">
        <v>248018.75</v>
      </c>
      <c r="R185" s="827">
        <v>17.547668742040472</v>
      </c>
      <c r="S185" s="832">
        <v>19.447875009801614</v>
      </c>
    </row>
    <row r="186" spans="1:19" ht="14.45" customHeight="1" x14ac:dyDescent="0.2">
      <c r="A186" s="821" t="s">
        <v>1569</v>
      </c>
      <c r="B186" s="822" t="s">
        <v>1570</v>
      </c>
      <c r="C186" s="822" t="s">
        <v>557</v>
      </c>
      <c r="D186" s="822" t="s">
        <v>846</v>
      </c>
      <c r="E186" s="822" t="s">
        <v>1574</v>
      </c>
      <c r="F186" s="822" t="s">
        <v>1623</v>
      </c>
      <c r="G186" s="822" t="s">
        <v>1624</v>
      </c>
      <c r="H186" s="831"/>
      <c r="I186" s="831"/>
      <c r="J186" s="822"/>
      <c r="K186" s="822"/>
      <c r="L186" s="831"/>
      <c r="M186" s="831"/>
      <c r="N186" s="822"/>
      <c r="O186" s="822"/>
      <c r="P186" s="831">
        <v>16</v>
      </c>
      <c r="Q186" s="831">
        <v>729.44</v>
      </c>
      <c r="R186" s="827"/>
      <c r="S186" s="832">
        <v>45.59</v>
      </c>
    </row>
    <row r="187" spans="1:19" ht="14.45" customHeight="1" x14ac:dyDescent="0.2">
      <c r="A187" s="821" t="s">
        <v>1569</v>
      </c>
      <c r="B187" s="822" t="s">
        <v>1570</v>
      </c>
      <c r="C187" s="822" t="s">
        <v>557</v>
      </c>
      <c r="D187" s="822" t="s">
        <v>846</v>
      </c>
      <c r="E187" s="822" t="s">
        <v>1574</v>
      </c>
      <c r="F187" s="822" t="s">
        <v>1625</v>
      </c>
      <c r="G187" s="822" t="s">
        <v>1626</v>
      </c>
      <c r="H187" s="831"/>
      <c r="I187" s="831"/>
      <c r="J187" s="822"/>
      <c r="K187" s="822"/>
      <c r="L187" s="831">
        <v>4.5999999999999996</v>
      </c>
      <c r="M187" s="831">
        <v>11877</v>
      </c>
      <c r="N187" s="822">
        <v>1</v>
      </c>
      <c r="O187" s="822">
        <v>2581.9565217391305</v>
      </c>
      <c r="P187" s="831"/>
      <c r="Q187" s="831"/>
      <c r="R187" s="827"/>
      <c r="S187" s="832"/>
    </row>
    <row r="188" spans="1:19" ht="14.45" customHeight="1" x14ac:dyDescent="0.2">
      <c r="A188" s="821" t="s">
        <v>1569</v>
      </c>
      <c r="B188" s="822" t="s">
        <v>1570</v>
      </c>
      <c r="C188" s="822" t="s">
        <v>557</v>
      </c>
      <c r="D188" s="822" t="s">
        <v>846</v>
      </c>
      <c r="E188" s="822" t="s">
        <v>1627</v>
      </c>
      <c r="F188" s="822" t="s">
        <v>1628</v>
      </c>
      <c r="G188" s="822" t="s">
        <v>1629</v>
      </c>
      <c r="H188" s="831"/>
      <c r="I188" s="831"/>
      <c r="J188" s="822"/>
      <c r="K188" s="822"/>
      <c r="L188" s="831"/>
      <c r="M188" s="831"/>
      <c r="N188" s="822"/>
      <c r="O188" s="822"/>
      <c r="P188" s="831">
        <v>2</v>
      </c>
      <c r="Q188" s="831">
        <v>76</v>
      </c>
      <c r="R188" s="827"/>
      <c r="S188" s="832">
        <v>38</v>
      </c>
    </row>
    <row r="189" spans="1:19" ht="14.45" customHeight="1" x14ac:dyDescent="0.2">
      <c r="A189" s="821" t="s">
        <v>1569</v>
      </c>
      <c r="B189" s="822" t="s">
        <v>1570</v>
      </c>
      <c r="C189" s="822" t="s">
        <v>557</v>
      </c>
      <c r="D189" s="822" t="s">
        <v>846</v>
      </c>
      <c r="E189" s="822" t="s">
        <v>1627</v>
      </c>
      <c r="F189" s="822" t="s">
        <v>1632</v>
      </c>
      <c r="G189" s="822" t="s">
        <v>1633</v>
      </c>
      <c r="H189" s="831">
        <v>16</v>
      </c>
      <c r="I189" s="831">
        <v>2848</v>
      </c>
      <c r="J189" s="822">
        <v>0.994413407821229</v>
      </c>
      <c r="K189" s="822">
        <v>178</v>
      </c>
      <c r="L189" s="831">
        <v>16</v>
      </c>
      <c r="M189" s="831">
        <v>2864</v>
      </c>
      <c r="N189" s="822">
        <v>1</v>
      </c>
      <c r="O189" s="822">
        <v>179</v>
      </c>
      <c r="P189" s="831">
        <v>11</v>
      </c>
      <c r="Q189" s="831">
        <v>1980</v>
      </c>
      <c r="R189" s="827">
        <v>0.69134078212290506</v>
      </c>
      <c r="S189" s="832">
        <v>180</v>
      </c>
    </row>
    <row r="190" spans="1:19" ht="14.45" customHeight="1" x14ac:dyDescent="0.2">
      <c r="A190" s="821" t="s">
        <v>1569</v>
      </c>
      <c r="B190" s="822" t="s">
        <v>1570</v>
      </c>
      <c r="C190" s="822" t="s">
        <v>557</v>
      </c>
      <c r="D190" s="822" t="s">
        <v>846</v>
      </c>
      <c r="E190" s="822" t="s">
        <v>1627</v>
      </c>
      <c r="F190" s="822" t="s">
        <v>1634</v>
      </c>
      <c r="G190" s="822" t="s">
        <v>1635</v>
      </c>
      <c r="H190" s="831">
        <v>11</v>
      </c>
      <c r="I190" s="831">
        <v>3872</v>
      </c>
      <c r="J190" s="822"/>
      <c r="K190" s="822">
        <v>352</v>
      </c>
      <c r="L190" s="831"/>
      <c r="M190" s="831"/>
      <c r="N190" s="822"/>
      <c r="O190" s="822"/>
      <c r="P190" s="831">
        <v>5</v>
      </c>
      <c r="Q190" s="831">
        <v>1785</v>
      </c>
      <c r="R190" s="827"/>
      <c r="S190" s="832">
        <v>357</v>
      </c>
    </row>
    <row r="191" spans="1:19" ht="14.45" customHeight="1" x14ac:dyDescent="0.2">
      <c r="A191" s="821" t="s">
        <v>1569</v>
      </c>
      <c r="B191" s="822" t="s">
        <v>1570</v>
      </c>
      <c r="C191" s="822" t="s">
        <v>557</v>
      </c>
      <c r="D191" s="822" t="s">
        <v>846</v>
      </c>
      <c r="E191" s="822" t="s">
        <v>1627</v>
      </c>
      <c r="F191" s="822" t="s">
        <v>1638</v>
      </c>
      <c r="G191" s="822" t="s">
        <v>1639</v>
      </c>
      <c r="H191" s="831">
        <v>6</v>
      </c>
      <c r="I191" s="831">
        <v>12240</v>
      </c>
      <c r="J191" s="822">
        <v>0.99658036150464091</v>
      </c>
      <c r="K191" s="822">
        <v>2040</v>
      </c>
      <c r="L191" s="831">
        <v>6</v>
      </c>
      <c r="M191" s="831">
        <v>12282</v>
      </c>
      <c r="N191" s="822">
        <v>1</v>
      </c>
      <c r="O191" s="822">
        <v>2047</v>
      </c>
      <c r="P191" s="831">
        <v>9</v>
      </c>
      <c r="Q191" s="831">
        <v>18468</v>
      </c>
      <c r="R191" s="827">
        <v>1.5036638983878847</v>
      </c>
      <c r="S191" s="832">
        <v>2052</v>
      </c>
    </row>
    <row r="192" spans="1:19" ht="14.45" customHeight="1" x14ac:dyDescent="0.2">
      <c r="A192" s="821" t="s">
        <v>1569</v>
      </c>
      <c r="B192" s="822" t="s">
        <v>1570</v>
      </c>
      <c r="C192" s="822" t="s">
        <v>557</v>
      </c>
      <c r="D192" s="822" t="s">
        <v>846</v>
      </c>
      <c r="E192" s="822" t="s">
        <v>1627</v>
      </c>
      <c r="F192" s="822" t="s">
        <v>1640</v>
      </c>
      <c r="G192" s="822" t="s">
        <v>1641</v>
      </c>
      <c r="H192" s="831">
        <v>1</v>
      </c>
      <c r="I192" s="831">
        <v>3062</v>
      </c>
      <c r="J192" s="822">
        <v>0.99642043605597141</v>
      </c>
      <c r="K192" s="822">
        <v>3062</v>
      </c>
      <c r="L192" s="831">
        <v>1</v>
      </c>
      <c r="M192" s="831">
        <v>3073</v>
      </c>
      <c r="N192" s="822">
        <v>1</v>
      </c>
      <c r="O192" s="822">
        <v>3073</v>
      </c>
      <c r="P192" s="831">
        <v>2</v>
      </c>
      <c r="Q192" s="831">
        <v>6168</v>
      </c>
      <c r="R192" s="827">
        <v>2.0071591278880572</v>
      </c>
      <c r="S192" s="832">
        <v>3084</v>
      </c>
    </row>
    <row r="193" spans="1:19" ht="14.45" customHeight="1" x14ac:dyDescent="0.2">
      <c r="A193" s="821" t="s">
        <v>1569</v>
      </c>
      <c r="B193" s="822" t="s">
        <v>1570</v>
      </c>
      <c r="C193" s="822" t="s">
        <v>557</v>
      </c>
      <c r="D193" s="822" t="s">
        <v>846</v>
      </c>
      <c r="E193" s="822" t="s">
        <v>1627</v>
      </c>
      <c r="F193" s="822" t="s">
        <v>1642</v>
      </c>
      <c r="G193" s="822" t="s">
        <v>1643</v>
      </c>
      <c r="H193" s="831">
        <v>1</v>
      </c>
      <c r="I193" s="831">
        <v>667</v>
      </c>
      <c r="J193" s="822"/>
      <c r="K193" s="822">
        <v>667</v>
      </c>
      <c r="L193" s="831"/>
      <c r="M193" s="831"/>
      <c r="N193" s="822"/>
      <c r="O193" s="822"/>
      <c r="P193" s="831">
        <v>2</v>
      </c>
      <c r="Q193" s="831">
        <v>1346</v>
      </c>
      <c r="R193" s="827"/>
      <c r="S193" s="832">
        <v>673</v>
      </c>
    </row>
    <row r="194" spans="1:19" ht="14.45" customHeight="1" x14ac:dyDescent="0.2">
      <c r="A194" s="821" t="s">
        <v>1569</v>
      </c>
      <c r="B194" s="822" t="s">
        <v>1570</v>
      </c>
      <c r="C194" s="822" t="s">
        <v>557</v>
      </c>
      <c r="D194" s="822" t="s">
        <v>846</v>
      </c>
      <c r="E194" s="822" t="s">
        <v>1627</v>
      </c>
      <c r="F194" s="822" t="s">
        <v>1646</v>
      </c>
      <c r="G194" s="822" t="s">
        <v>1647</v>
      </c>
      <c r="H194" s="831">
        <v>2</v>
      </c>
      <c r="I194" s="831">
        <v>2864</v>
      </c>
      <c r="J194" s="822">
        <v>0.66434701925307349</v>
      </c>
      <c r="K194" s="822">
        <v>1432</v>
      </c>
      <c r="L194" s="831">
        <v>3</v>
      </c>
      <c r="M194" s="831">
        <v>4311</v>
      </c>
      <c r="N194" s="822">
        <v>1</v>
      </c>
      <c r="O194" s="822">
        <v>1437</v>
      </c>
      <c r="P194" s="831">
        <v>13</v>
      </c>
      <c r="Q194" s="831">
        <v>18733</v>
      </c>
      <c r="R194" s="827">
        <v>4.3453954998840176</v>
      </c>
      <c r="S194" s="832">
        <v>1441</v>
      </c>
    </row>
    <row r="195" spans="1:19" ht="14.45" customHeight="1" x14ac:dyDescent="0.2">
      <c r="A195" s="821" t="s">
        <v>1569</v>
      </c>
      <c r="B195" s="822" t="s">
        <v>1570</v>
      </c>
      <c r="C195" s="822" t="s">
        <v>557</v>
      </c>
      <c r="D195" s="822" t="s">
        <v>846</v>
      </c>
      <c r="E195" s="822" t="s">
        <v>1627</v>
      </c>
      <c r="F195" s="822" t="s">
        <v>1648</v>
      </c>
      <c r="G195" s="822" t="s">
        <v>1649</v>
      </c>
      <c r="H195" s="831">
        <v>58</v>
      </c>
      <c r="I195" s="831">
        <v>111012</v>
      </c>
      <c r="J195" s="822">
        <v>1.05125</v>
      </c>
      <c r="K195" s="822">
        <v>1914</v>
      </c>
      <c r="L195" s="831">
        <v>55</v>
      </c>
      <c r="M195" s="831">
        <v>105600</v>
      </c>
      <c r="N195" s="822">
        <v>1</v>
      </c>
      <c r="O195" s="822">
        <v>1920</v>
      </c>
      <c r="P195" s="831">
        <v>66</v>
      </c>
      <c r="Q195" s="831">
        <v>127050</v>
      </c>
      <c r="R195" s="827">
        <v>1.203125</v>
      </c>
      <c r="S195" s="832">
        <v>1925</v>
      </c>
    </row>
    <row r="196" spans="1:19" ht="14.45" customHeight="1" x14ac:dyDescent="0.2">
      <c r="A196" s="821" t="s">
        <v>1569</v>
      </c>
      <c r="B196" s="822" t="s">
        <v>1570</v>
      </c>
      <c r="C196" s="822" t="s">
        <v>557</v>
      </c>
      <c r="D196" s="822" t="s">
        <v>846</v>
      </c>
      <c r="E196" s="822" t="s">
        <v>1627</v>
      </c>
      <c r="F196" s="822" t="s">
        <v>1650</v>
      </c>
      <c r="G196" s="822" t="s">
        <v>1651</v>
      </c>
      <c r="H196" s="831">
        <v>1</v>
      </c>
      <c r="I196" s="831">
        <v>1282</v>
      </c>
      <c r="J196" s="822"/>
      <c r="K196" s="822">
        <v>1282</v>
      </c>
      <c r="L196" s="831"/>
      <c r="M196" s="831"/>
      <c r="N196" s="822"/>
      <c r="O196" s="822"/>
      <c r="P196" s="831"/>
      <c r="Q196" s="831"/>
      <c r="R196" s="827"/>
      <c r="S196" s="832"/>
    </row>
    <row r="197" spans="1:19" ht="14.45" customHeight="1" x14ac:dyDescent="0.2">
      <c r="A197" s="821" t="s">
        <v>1569</v>
      </c>
      <c r="B197" s="822" t="s">
        <v>1570</v>
      </c>
      <c r="C197" s="822" t="s">
        <v>557</v>
      </c>
      <c r="D197" s="822" t="s">
        <v>846</v>
      </c>
      <c r="E197" s="822" t="s">
        <v>1627</v>
      </c>
      <c r="F197" s="822" t="s">
        <v>1652</v>
      </c>
      <c r="G197" s="822" t="s">
        <v>1653</v>
      </c>
      <c r="H197" s="831">
        <v>1</v>
      </c>
      <c r="I197" s="831">
        <v>1214</v>
      </c>
      <c r="J197" s="822"/>
      <c r="K197" s="822">
        <v>1214</v>
      </c>
      <c r="L197" s="831"/>
      <c r="M197" s="831"/>
      <c r="N197" s="822"/>
      <c r="O197" s="822"/>
      <c r="P197" s="831">
        <v>1</v>
      </c>
      <c r="Q197" s="831">
        <v>1223</v>
      </c>
      <c r="R197" s="827"/>
      <c r="S197" s="832">
        <v>1223</v>
      </c>
    </row>
    <row r="198" spans="1:19" ht="14.45" customHeight="1" x14ac:dyDescent="0.2">
      <c r="A198" s="821" t="s">
        <v>1569</v>
      </c>
      <c r="B198" s="822" t="s">
        <v>1570</v>
      </c>
      <c r="C198" s="822" t="s">
        <v>557</v>
      </c>
      <c r="D198" s="822" t="s">
        <v>846</v>
      </c>
      <c r="E198" s="822" t="s">
        <v>1627</v>
      </c>
      <c r="F198" s="822" t="s">
        <v>1654</v>
      </c>
      <c r="G198" s="822" t="s">
        <v>1655</v>
      </c>
      <c r="H198" s="831"/>
      <c r="I198" s="831"/>
      <c r="J198" s="822"/>
      <c r="K198" s="822"/>
      <c r="L198" s="831"/>
      <c r="M198" s="831"/>
      <c r="N198" s="822"/>
      <c r="O198" s="822"/>
      <c r="P198" s="831">
        <v>1</v>
      </c>
      <c r="Q198" s="831">
        <v>687</v>
      </c>
      <c r="R198" s="827"/>
      <c r="S198" s="832">
        <v>687</v>
      </c>
    </row>
    <row r="199" spans="1:19" ht="14.45" customHeight="1" x14ac:dyDescent="0.2">
      <c r="A199" s="821" t="s">
        <v>1569</v>
      </c>
      <c r="B199" s="822" t="s">
        <v>1570</v>
      </c>
      <c r="C199" s="822" t="s">
        <v>557</v>
      </c>
      <c r="D199" s="822" t="s">
        <v>846</v>
      </c>
      <c r="E199" s="822" t="s">
        <v>1627</v>
      </c>
      <c r="F199" s="822" t="s">
        <v>1656</v>
      </c>
      <c r="G199" s="822" t="s">
        <v>1657</v>
      </c>
      <c r="H199" s="831">
        <v>4</v>
      </c>
      <c r="I199" s="831">
        <v>2868</v>
      </c>
      <c r="J199" s="822">
        <v>0.99583333333333335</v>
      </c>
      <c r="K199" s="822">
        <v>717</v>
      </c>
      <c r="L199" s="831">
        <v>4</v>
      </c>
      <c r="M199" s="831">
        <v>2880</v>
      </c>
      <c r="N199" s="822">
        <v>1</v>
      </c>
      <c r="O199" s="822">
        <v>720</v>
      </c>
      <c r="P199" s="831">
        <v>8</v>
      </c>
      <c r="Q199" s="831">
        <v>5776</v>
      </c>
      <c r="R199" s="827">
        <v>2.0055555555555555</v>
      </c>
      <c r="S199" s="832">
        <v>722</v>
      </c>
    </row>
    <row r="200" spans="1:19" ht="14.45" customHeight="1" x14ac:dyDescent="0.2">
      <c r="A200" s="821" t="s">
        <v>1569</v>
      </c>
      <c r="B200" s="822" t="s">
        <v>1570</v>
      </c>
      <c r="C200" s="822" t="s">
        <v>557</v>
      </c>
      <c r="D200" s="822" t="s">
        <v>846</v>
      </c>
      <c r="E200" s="822" t="s">
        <v>1627</v>
      </c>
      <c r="F200" s="822" t="s">
        <v>1660</v>
      </c>
      <c r="G200" s="822" t="s">
        <v>1661</v>
      </c>
      <c r="H200" s="831">
        <v>53</v>
      </c>
      <c r="I200" s="831">
        <v>96778</v>
      </c>
      <c r="J200" s="822">
        <v>2.4025122883670127</v>
      </c>
      <c r="K200" s="822">
        <v>1826</v>
      </c>
      <c r="L200" s="831">
        <v>22</v>
      </c>
      <c r="M200" s="831">
        <v>40282</v>
      </c>
      <c r="N200" s="822">
        <v>1</v>
      </c>
      <c r="O200" s="822">
        <v>1831</v>
      </c>
      <c r="P200" s="831">
        <v>105</v>
      </c>
      <c r="Q200" s="831">
        <v>192675</v>
      </c>
      <c r="R200" s="827">
        <v>4.7831537659500523</v>
      </c>
      <c r="S200" s="832">
        <v>1835</v>
      </c>
    </row>
    <row r="201" spans="1:19" ht="14.45" customHeight="1" x14ac:dyDescent="0.2">
      <c r="A201" s="821" t="s">
        <v>1569</v>
      </c>
      <c r="B201" s="822" t="s">
        <v>1570</v>
      </c>
      <c r="C201" s="822" t="s">
        <v>557</v>
      </c>
      <c r="D201" s="822" t="s">
        <v>846</v>
      </c>
      <c r="E201" s="822" t="s">
        <v>1627</v>
      </c>
      <c r="F201" s="822" t="s">
        <v>1662</v>
      </c>
      <c r="G201" s="822" t="s">
        <v>1663</v>
      </c>
      <c r="H201" s="831">
        <v>2</v>
      </c>
      <c r="I201" s="831">
        <v>860</v>
      </c>
      <c r="J201" s="822">
        <v>0.49883990719257543</v>
      </c>
      <c r="K201" s="822">
        <v>430</v>
      </c>
      <c r="L201" s="831">
        <v>4</v>
      </c>
      <c r="M201" s="831">
        <v>1724</v>
      </c>
      <c r="N201" s="822">
        <v>1</v>
      </c>
      <c r="O201" s="822">
        <v>431</v>
      </c>
      <c r="P201" s="831">
        <v>6</v>
      </c>
      <c r="Q201" s="831">
        <v>2598</v>
      </c>
      <c r="R201" s="827">
        <v>1.5069605568445477</v>
      </c>
      <c r="S201" s="832">
        <v>433</v>
      </c>
    </row>
    <row r="202" spans="1:19" ht="14.45" customHeight="1" x14ac:dyDescent="0.2">
      <c r="A202" s="821" t="s">
        <v>1569</v>
      </c>
      <c r="B202" s="822" t="s">
        <v>1570</v>
      </c>
      <c r="C202" s="822" t="s">
        <v>557</v>
      </c>
      <c r="D202" s="822" t="s">
        <v>846</v>
      </c>
      <c r="E202" s="822" t="s">
        <v>1627</v>
      </c>
      <c r="F202" s="822" t="s">
        <v>1664</v>
      </c>
      <c r="G202" s="822" t="s">
        <v>1665</v>
      </c>
      <c r="H202" s="831">
        <v>2</v>
      </c>
      <c r="I202" s="831">
        <v>7044</v>
      </c>
      <c r="J202" s="822">
        <v>0.24922162468157374</v>
      </c>
      <c r="K202" s="822">
        <v>3522</v>
      </c>
      <c r="L202" s="831">
        <v>8</v>
      </c>
      <c r="M202" s="831">
        <v>28264</v>
      </c>
      <c r="N202" s="822">
        <v>1</v>
      </c>
      <c r="O202" s="822">
        <v>3533</v>
      </c>
      <c r="P202" s="831">
        <v>8</v>
      </c>
      <c r="Q202" s="831">
        <v>28344</v>
      </c>
      <c r="R202" s="827">
        <v>1.0028304557033683</v>
      </c>
      <c r="S202" s="832">
        <v>3543</v>
      </c>
    </row>
    <row r="203" spans="1:19" ht="14.45" customHeight="1" x14ac:dyDescent="0.2">
      <c r="A203" s="821" t="s">
        <v>1569</v>
      </c>
      <c r="B203" s="822" t="s">
        <v>1570</v>
      </c>
      <c r="C203" s="822" t="s">
        <v>557</v>
      </c>
      <c r="D203" s="822" t="s">
        <v>846</v>
      </c>
      <c r="E203" s="822" t="s">
        <v>1627</v>
      </c>
      <c r="F203" s="822" t="s">
        <v>1668</v>
      </c>
      <c r="G203" s="822" t="s">
        <v>1669</v>
      </c>
      <c r="H203" s="831">
        <v>10</v>
      </c>
      <c r="I203" s="831">
        <v>333.34000000000003</v>
      </c>
      <c r="J203" s="822">
        <v>0.71431020443149196</v>
      </c>
      <c r="K203" s="822">
        <v>33.334000000000003</v>
      </c>
      <c r="L203" s="831">
        <v>14</v>
      </c>
      <c r="M203" s="831">
        <v>466.65999999999997</v>
      </c>
      <c r="N203" s="822">
        <v>1</v>
      </c>
      <c r="O203" s="822">
        <v>33.332857142857144</v>
      </c>
      <c r="P203" s="831">
        <v>11</v>
      </c>
      <c r="Q203" s="831">
        <v>391.10999999999996</v>
      </c>
      <c r="R203" s="827">
        <v>0.83810483006900094</v>
      </c>
      <c r="S203" s="832">
        <v>35.555454545454545</v>
      </c>
    </row>
    <row r="204" spans="1:19" ht="14.45" customHeight="1" x14ac:dyDescent="0.2">
      <c r="A204" s="821" t="s">
        <v>1569</v>
      </c>
      <c r="B204" s="822" t="s">
        <v>1570</v>
      </c>
      <c r="C204" s="822" t="s">
        <v>557</v>
      </c>
      <c r="D204" s="822" t="s">
        <v>846</v>
      </c>
      <c r="E204" s="822" t="s">
        <v>1627</v>
      </c>
      <c r="F204" s="822" t="s">
        <v>1670</v>
      </c>
      <c r="G204" s="822" t="s">
        <v>1671</v>
      </c>
      <c r="H204" s="831">
        <v>16</v>
      </c>
      <c r="I204" s="831">
        <v>592</v>
      </c>
      <c r="J204" s="822">
        <v>0.97368421052631582</v>
      </c>
      <c r="K204" s="822">
        <v>37</v>
      </c>
      <c r="L204" s="831">
        <v>16</v>
      </c>
      <c r="M204" s="831">
        <v>608</v>
      </c>
      <c r="N204" s="822">
        <v>1</v>
      </c>
      <c r="O204" s="822">
        <v>38</v>
      </c>
      <c r="P204" s="831">
        <v>11</v>
      </c>
      <c r="Q204" s="831">
        <v>418</v>
      </c>
      <c r="R204" s="827">
        <v>0.6875</v>
      </c>
      <c r="S204" s="832">
        <v>38</v>
      </c>
    </row>
    <row r="205" spans="1:19" ht="14.45" customHeight="1" x14ac:dyDescent="0.2">
      <c r="A205" s="821" t="s">
        <v>1569</v>
      </c>
      <c r="B205" s="822" t="s">
        <v>1570</v>
      </c>
      <c r="C205" s="822" t="s">
        <v>557</v>
      </c>
      <c r="D205" s="822" t="s">
        <v>846</v>
      </c>
      <c r="E205" s="822" t="s">
        <v>1627</v>
      </c>
      <c r="F205" s="822" t="s">
        <v>1674</v>
      </c>
      <c r="G205" s="822" t="s">
        <v>1675</v>
      </c>
      <c r="H205" s="831">
        <v>1</v>
      </c>
      <c r="I205" s="831">
        <v>438</v>
      </c>
      <c r="J205" s="822">
        <v>1</v>
      </c>
      <c r="K205" s="822">
        <v>438</v>
      </c>
      <c r="L205" s="831">
        <v>1</v>
      </c>
      <c r="M205" s="831">
        <v>438</v>
      </c>
      <c r="N205" s="822">
        <v>1</v>
      </c>
      <c r="O205" s="822">
        <v>438</v>
      </c>
      <c r="P205" s="831">
        <v>3</v>
      </c>
      <c r="Q205" s="831">
        <v>1320</v>
      </c>
      <c r="R205" s="827">
        <v>3.0136986301369864</v>
      </c>
      <c r="S205" s="832">
        <v>440</v>
      </c>
    </row>
    <row r="206" spans="1:19" ht="14.45" customHeight="1" x14ac:dyDescent="0.2">
      <c r="A206" s="821" t="s">
        <v>1569</v>
      </c>
      <c r="B206" s="822" t="s">
        <v>1570</v>
      </c>
      <c r="C206" s="822" t="s">
        <v>557</v>
      </c>
      <c r="D206" s="822" t="s">
        <v>846</v>
      </c>
      <c r="E206" s="822" t="s">
        <v>1627</v>
      </c>
      <c r="F206" s="822" t="s">
        <v>1676</v>
      </c>
      <c r="G206" s="822" t="s">
        <v>1677</v>
      </c>
      <c r="H206" s="831">
        <v>13</v>
      </c>
      <c r="I206" s="831">
        <v>17459</v>
      </c>
      <c r="J206" s="822">
        <v>4.320465231378372</v>
      </c>
      <c r="K206" s="822">
        <v>1343</v>
      </c>
      <c r="L206" s="831">
        <v>3</v>
      </c>
      <c r="M206" s="831">
        <v>4041</v>
      </c>
      <c r="N206" s="822">
        <v>1</v>
      </c>
      <c r="O206" s="822">
        <v>1347</v>
      </c>
      <c r="P206" s="831">
        <v>23</v>
      </c>
      <c r="Q206" s="831">
        <v>31073</v>
      </c>
      <c r="R206" s="827">
        <v>7.6894333085869837</v>
      </c>
      <c r="S206" s="832">
        <v>1351</v>
      </c>
    </row>
    <row r="207" spans="1:19" ht="14.45" customHeight="1" x14ac:dyDescent="0.2">
      <c r="A207" s="821" t="s">
        <v>1569</v>
      </c>
      <c r="B207" s="822" t="s">
        <v>1570</v>
      </c>
      <c r="C207" s="822" t="s">
        <v>557</v>
      </c>
      <c r="D207" s="822" t="s">
        <v>846</v>
      </c>
      <c r="E207" s="822" t="s">
        <v>1627</v>
      </c>
      <c r="F207" s="822" t="s">
        <v>1678</v>
      </c>
      <c r="G207" s="822" t="s">
        <v>1679</v>
      </c>
      <c r="H207" s="831">
        <v>4</v>
      </c>
      <c r="I207" s="831">
        <v>2040</v>
      </c>
      <c r="J207" s="822"/>
      <c r="K207" s="822">
        <v>510</v>
      </c>
      <c r="L207" s="831"/>
      <c r="M207" s="831"/>
      <c r="N207" s="822"/>
      <c r="O207" s="822"/>
      <c r="P207" s="831">
        <v>13</v>
      </c>
      <c r="Q207" s="831">
        <v>6682</v>
      </c>
      <c r="R207" s="827"/>
      <c r="S207" s="832">
        <v>514</v>
      </c>
    </row>
    <row r="208" spans="1:19" ht="14.45" customHeight="1" x14ac:dyDescent="0.2">
      <c r="A208" s="821" t="s">
        <v>1569</v>
      </c>
      <c r="B208" s="822" t="s">
        <v>1570</v>
      </c>
      <c r="C208" s="822" t="s">
        <v>557</v>
      </c>
      <c r="D208" s="822" t="s">
        <v>846</v>
      </c>
      <c r="E208" s="822" t="s">
        <v>1627</v>
      </c>
      <c r="F208" s="822" t="s">
        <v>1680</v>
      </c>
      <c r="G208" s="822" t="s">
        <v>1681</v>
      </c>
      <c r="H208" s="831"/>
      <c r="I208" s="831"/>
      <c r="J208" s="822"/>
      <c r="K208" s="822"/>
      <c r="L208" s="831">
        <v>1</v>
      </c>
      <c r="M208" s="831">
        <v>2342</v>
      </c>
      <c r="N208" s="822">
        <v>1</v>
      </c>
      <c r="O208" s="822">
        <v>2342</v>
      </c>
      <c r="P208" s="831">
        <v>1</v>
      </c>
      <c r="Q208" s="831">
        <v>2351</v>
      </c>
      <c r="R208" s="827">
        <v>1.0038428693424424</v>
      </c>
      <c r="S208" s="832">
        <v>2351</v>
      </c>
    </row>
    <row r="209" spans="1:19" ht="14.45" customHeight="1" x14ac:dyDescent="0.2">
      <c r="A209" s="821" t="s">
        <v>1569</v>
      </c>
      <c r="B209" s="822" t="s">
        <v>1570</v>
      </c>
      <c r="C209" s="822" t="s">
        <v>557</v>
      </c>
      <c r="D209" s="822" t="s">
        <v>846</v>
      </c>
      <c r="E209" s="822" t="s">
        <v>1627</v>
      </c>
      <c r="F209" s="822" t="s">
        <v>1682</v>
      </c>
      <c r="G209" s="822" t="s">
        <v>1683</v>
      </c>
      <c r="H209" s="831">
        <v>7</v>
      </c>
      <c r="I209" s="831">
        <v>18543</v>
      </c>
      <c r="J209" s="822">
        <v>2.3254326561324303</v>
      </c>
      <c r="K209" s="822">
        <v>2649</v>
      </c>
      <c r="L209" s="831">
        <v>3</v>
      </c>
      <c r="M209" s="831">
        <v>7974</v>
      </c>
      <c r="N209" s="822">
        <v>1</v>
      </c>
      <c r="O209" s="822">
        <v>2658</v>
      </c>
      <c r="P209" s="831">
        <v>19</v>
      </c>
      <c r="Q209" s="831">
        <v>50673</v>
      </c>
      <c r="R209" s="827">
        <v>6.3547780285929267</v>
      </c>
      <c r="S209" s="832">
        <v>2667</v>
      </c>
    </row>
    <row r="210" spans="1:19" ht="14.45" customHeight="1" x14ac:dyDescent="0.2">
      <c r="A210" s="821" t="s">
        <v>1569</v>
      </c>
      <c r="B210" s="822" t="s">
        <v>1570</v>
      </c>
      <c r="C210" s="822" t="s">
        <v>557</v>
      </c>
      <c r="D210" s="822" t="s">
        <v>846</v>
      </c>
      <c r="E210" s="822" t="s">
        <v>1627</v>
      </c>
      <c r="F210" s="822" t="s">
        <v>1684</v>
      </c>
      <c r="G210" s="822" t="s">
        <v>1685</v>
      </c>
      <c r="H210" s="831">
        <v>1</v>
      </c>
      <c r="I210" s="831">
        <v>355</v>
      </c>
      <c r="J210" s="822"/>
      <c r="K210" s="822">
        <v>355</v>
      </c>
      <c r="L210" s="831"/>
      <c r="M210" s="831"/>
      <c r="N210" s="822"/>
      <c r="O210" s="822"/>
      <c r="P210" s="831"/>
      <c r="Q210" s="831"/>
      <c r="R210" s="827"/>
      <c r="S210" s="832"/>
    </row>
    <row r="211" spans="1:19" ht="14.45" customHeight="1" x14ac:dyDescent="0.2">
      <c r="A211" s="821" t="s">
        <v>1569</v>
      </c>
      <c r="B211" s="822" t="s">
        <v>1570</v>
      </c>
      <c r="C211" s="822" t="s">
        <v>557</v>
      </c>
      <c r="D211" s="822" t="s">
        <v>846</v>
      </c>
      <c r="E211" s="822" t="s">
        <v>1627</v>
      </c>
      <c r="F211" s="822" t="s">
        <v>1688</v>
      </c>
      <c r="G211" s="822" t="s">
        <v>1689</v>
      </c>
      <c r="H211" s="831">
        <v>1</v>
      </c>
      <c r="I211" s="831">
        <v>196</v>
      </c>
      <c r="J211" s="822"/>
      <c r="K211" s="822">
        <v>196</v>
      </c>
      <c r="L211" s="831"/>
      <c r="M211" s="831"/>
      <c r="N211" s="822"/>
      <c r="O211" s="822"/>
      <c r="P211" s="831"/>
      <c r="Q211" s="831"/>
      <c r="R211" s="827"/>
      <c r="S211" s="832"/>
    </row>
    <row r="212" spans="1:19" ht="14.45" customHeight="1" x14ac:dyDescent="0.2">
      <c r="A212" s="821" t="s">
        <v>1569</v>
      </c>
      <c r="B212" s="822" t="s">
        <v>1570</v>
      </c>
      <c r="C212" s="822" t="s">
        <v>557</v>
      </c>
      <c r="D212" s="822" t="s">
        <v>846</v>
      </c>
      <c r="E212" s="822" t="s">
        <v>1627</v>
      </c>
      <c r="F212" s="822" t="s">
        <v>1692</v>
      </c>
      <c r="G212" s="822" t="s">
        <v>1693</v>
      </c>
      <c r="H212" s="831">
        <v>3</v>
      </c>
      <c r="I212" s="831">
        <v>1578</v>
      </c>
      <c r="J212" s="822"/>
      <c r="K212" s="822">
        <v>526</v>
      </c>
      <c r="L212" s="831"/>
      <c r="M212" s="831"/>
      <c r="N212" s="822"/>
      <c r="O212" s="822"/>
      <c r="P212" s="831">
        <v>1</v>
      </c>
      <c r="Q212" s="831">
        <v>529</v>
      </c>
      <c r="R212" s="827"/>
      <c r="S212" s="832">
        <v>529</v>
      </c>
    </row>
    <row r="213" spans="1:19" ht="14.45" customHeight="1" x14ac:dyDescent="0.2">
      <c r="A213" s="821" t="s">
        <v>1569</v>
      </c>
      <c r="B213" s="822" t="s">
        <v>1570</v>
      </c>
      <c r="C213" s="822" t="s">
        <v>557</v>
      </c>
      <c r="D213" s="822" t="s">
        <v>846</v>
      </c>
      <c r="E213" s="822" t="s">
        <v>1627</v>
      </c>
      <c r="F213" s="822" t="s">
        <v>1694</v>
      </c>
      <c r="G213" s="822" t="s">
        <v>1695</v>
      </c>
      <c r="H213" s="831">
        <v>3</v>
      </c>
      <c r="I213" s="831">
        <v>426</v>
      </c>
      <c r="J213" s="822">
        <v>2.9790209790209792</v>
      </c>
      <c r="K213" s="822">
        <v>142</v>
      </c>
      <c r="L213" s="831">
        <v>1</v>
      </c>
      <c r="M213" s="831">
        <v>143</v>
      </c>
      <c r="N213" s="822">
        <v>1</v>
      </c>
      <c r="O213" s="822">
        <v>143</v>
      </c>
      <c r="P213" s="831"/>
      <c r="Q213" s="831"/>
      <c r="R213" s="827"/>
      <c r="S213" s="832"/>
    </row>
    <row r="214" spans="1:19" ht="14.45" customHeight="1" x14ac:dyDescent="0.2">
      <c r="A214" s="821" t="s">
        <v>1569</v>
      </c>
      <c r="B214" s="822" t="s">
        <v>1570</v>
      </c>
      <c r="C214" s="822" t="s">
        <v>557</v>
      </c>
      <c r="D214" s="822" t="s">
        <v>846</v>
      </c>
      <c r="E214" s="822" t="s">
        <v>1627</v>
      </c>
      <c r="F214" s="822" t="s">
        <v>1696</v>
      </c>
      <c r="G214" s="822" t="s">
        <v>1697</v>
      </c>
      <c r="H214" s="831">
        <v>1</v>
      </c>
      <c r="I214" s="831">
        <v>2528</v>
      </c>
      <c r="J214" s="822">
        <v>0.98865858427845132</v>
      </c>
      <c r="K214" s="822">
        <v>2528</v>
      </c>
      <c r="L214" s="831">
        <v>1</v>
      </c>
      <c r="M214" s="831">
        <v>2557</v>
      </c>
      <c r="N214" s="822">
        <v>1</v>
      </c>
      <c r="O214" s="822">
        <v>2557</v>
      </c>
      <c r="P214" s="831"/>
      <c r="Q214" s="831"/>
      <c r="R214" s="827"/>
      <c r="S214" s="832"/>
    </row>
    <row r="215" spans="1:19" ht="14.45" customHeight="1" x14ac:dyDescent="0.2">
      <c r="A215" s="821" t="s">
        <v>1569</v>
      </c>
      <c r="B215" s="822" t="s">
        <v>1570</v>
      </c>
      <c r="C215" s="822" t="s">
        <v>557</v>
      </c>
      <c r="D215" s="822" t="s">
        <v>846</v>
      </c>
      <c r="E215" s="822" t="s">
        <v>1627</v>
      </c>
      <c r="F215" s="822" t="s">
        <v>1700</v>
      </c>
      <c r="G215" s="822" t="s">
        <v>1701</v>
      </c>
      <c r="H215" s="831">
        <v>1</v>
      </c>
      <c r="I215" s="831">
        <v>719</v>
      </c>
      <c r="J215" s="822">
        <v>0.99584487534626043</v>
      </c>
      <c r="K215" s="822">
        <v>719</v>
      </c>
      <c r="L215" s="831">
        <v>1</v>
      </c>
      <c r="M215" s="831">
        <v>722</v>
      </c>
      <c r="N215" s="822">
        <v>1</v>
      </c>
      <c r="O215" s="822">
        <v>722</v>
      </c>
      <c r="P215" s="831">
        <v>1</v>
      </c>
      <c r="Q215" s="831">
        <v>724</v>
      </c>
      <c r="R215" s="827">
        <v>1.002770083102493</v>
      </c>
      <c r="S215" s="832">
        <v>724</v>
      </c>
    </row>
    <row r="216" spans="1:19" ht="14.45" customHeight="1" x14ac:dyDescent="0.2">
      <c r="A216" s="821" t="s">
        <v>1569</v>
      </c>
      <c r="B216" s="822" t="s">
        <v>1570</v>
      </c>
      <c r="C216" s="822" t="s">
        <v>557</v>
      </c>
      <c r="D216" s="822" t="s">
        <v>846</v>
      </c>
      <c r="E216" s="822" t="s">
        <v>1627</v>
      </c>
      <c r="F216" s="822" t="s">
        <v>1704</v>
      </c>
      <c r="G216" s="822" t="s">
        <v>1705</v>
      </c>
      <c r="H216" s="831"/>
      <c r="I216" s="831"/>
      <c r="J216" s="822"/>
      <c r="K216" s="822"/>
      <c r="L216" s="831"/>
      <c r="M216" s="831"/>
      <c r="N216" s="822"/>
      <c r="O216" s="822"/>
      <c r="P216" s="831">
        <v>1</v>
      </c>
      <c r="Q216" s="831">
        <v>1745</v>
      </c>
      <c r="R216" s="827"/>
      <c r="S216" s="832">
        <v>1745</v>
      </c>
    </row>
    <row r="217" spans="1:19" ht="14.45" customHeight="1" x14ac:dyDescent="0.2">
      <c r="A217" s="821" t="s">
        <v>1569</v>
      </c>
      <c r="B217" s="822" t="s">
        <v>1570</v>
      </c>
      <c r="C217" s="822" t="s">
        <v>557</v>
      </c>
      <c r="D217" s="822" t="s">
        <v>847</v>
      </c>
      <c r="E217" s="822" t="s">
        <v>1571</v>
      </c>
      <c r="F217" s="822" t="s">
        <v>1572</v>
      </c>
      <c r="G217" s="822" t="s">
        <v>1573</v>
      </c>
      <c r="H217" s="831"/>
      <c r="I217" s="831"/>
      <c r="J217" s="822"/>
      <c r="K217" s="822"/>
      <c r="L217" s="831"/>
      <c r="M217" s="831"/>
      <c r="N217" s="822"/>
      <c r="O217" s="822"/>
      <c r="P217" s="831">
        <v>49</v>
      </c>
      <c r="Q217" s="831">
        <v>86424.729999999967</v>
      </c>
      <c r="R217" s="827"/>
      <c r="S217" s="832">
        <v>1763.7699999999993</v>
      </c>
    </row>
    <row r="218" spans="1:19" ht="14.45" customHeight="1" x14ac:dyDescent="0.2">
      <c r="A218" s="821" t="s">
        <v>1569</v>
      </c>
      <c r="B218" s="822" t="s">
        <v>1570</v>
      </c>
      <c r="C218" s="822" t="s">
        <v>557</v>
      </c>
      <c r="D218" s="822" t="s">
        <v>847</v>
      </c>
      <c r="E218" s="822" t="s">
        <v>1574</v>
      </c>
      <c r="F218" s="822" t="s">
        <v>1577</v>
      </c>
      <c r="G218" s="822" t="s">
        <v>1578</v>
      </c>
      <c r="H218" s="831">
        <v>2194</v>
      </c>
      <c r="I218" s="831">
        <v>5660.5199999999986</v>
      </c>
      <c r="J218" s="822">
        <v>0.75452573882744667</v>
      </c>
      <c r="K218" s="822">
        <v>2.5799999999999992</v>
      </c>
      <c r="L218" s="831">
        <v>2876</v>
      </c>
      <c r="M218" s="831">
        <v>7502.0899999999992</v>
      </c>
      <c r="N218" s="822">
        <v>1</v>
      </c>
      <c r="O218" s="822">
        <v>2.6085152990264255</v>
      </c>
      <c r="P218" s="831">
        <v>1929</v>
      </c>
      <c r="Q218" s="831">
        <v>4803.2099999999991</v>
      </c>
      <c r="R218" s="827">
        <v>0.64024958378265251</v>
      </c>
      <c r="S218" s="832">
        <v>2.4899999999999998</v>
      </c>
    </row>
    <row r="219" spans="1:19" ht="14.45" customHeight="1" x14ac:dyDescent="0.2">
      <c r="A219" s="821" t="s">
        <v>1569</v>
      </c>
      <c r="B219" s="822" t="s">
        <v>1570</v>
      </c>
      <c r="C219" s="822" t="s">
        <v>557</v>
      </c>
      <c r="D219" s="822" t="s">
        <v>847</v>
      </c>
      <c r="E219" s="822" t="s">
        <v>1574</v>
      </c>
      <c r="F219" s="822" t="s">
        <v>1579</v>
      </c>
      <c r="G219" s="822" t="s">
        <v>1580</v>
      </c>
      <c r="H219" s="831">
        <v>5955</v>
      </c>
      <c r="I219" s="831">
        <v>42816.45</v>
      </c>
      <c r="J219" s="822">
        <v>1.9459457616950491</v>
      </c>
      <c r="K219" s="822">
        <v>7.1899999999999995</v>
      </c>
      <c r="L219" s="831">
        <v>3004</v>
      </c>
      <c r="M219" s="831">
        <v>22002.9</v>
      </c>
      <c r="N219" s="822">
        <v>1</v>
      </c>
      <c r="O219" s="822">
        <v>7.3245339547270314</v>
      </c>
      <c r="P219" s="831">
        <v>4642</v>
      </c>
      <c r="Q219" s="831">
        <v>33190.300000000003</v>
      </c>
      <c r="R219" s="827">
        <v>1.5084511587108973</v>
      </c>
      <c r="S219" s="832">
        <v>7.15</v>
      </c>
    </row>
    <row r="220" spans="1:19" ht="14.45" customHeight="1" x14ac:dyDescent="0.2">
      <c r="A220" s="821" t="s">
        <v>1569</v>
      </c>
      <c r="B220" s="822" t="s">
        <v>1570</v>
      </c>
      <c r="C220" s="822" t="s">
        <v>557</v>
      </c>
      <c r="D220" s="822" t="s">
        <v>847</v>
      </c>
      <c r="E220" s="822" t="s">
        <v>1574</v>
      </c>
      <c r="F220" s="822" t="s">
        <v>1581</v>
      </c>
      <c r="G220" s="822" t="s">
        <v>1582</v>
      </c>
      <c r="H220" s="831">
        <v>150</v>
      </c>
      <c r="I220" s="831">
        <v>1509</v>
      </c>
      <c r="J220" s="822">
        <v>149.40594059405942</v>
      </c>
      <c r="K220" s="822">
        <v>10.06</v>
      </c>
      <c r="L220" s="831">
        <v>1</v>
      </c>
      <c r="M220" s="831">
        <v>10.1</v>
      </c>
      <c r="N220" s="822">
        <v>1</v>
      </c>
      <c r="O220" s="822">
        <v>10.1</v>
      </c>
      <c r="P220" s="831"/>
      <c r="Q220" s="831"/>
      <c r="R220" s="827"/>
      <c r="S220" s="832"/>
    </row>
    <row r="221" spans="1:19" ht="14.45" customHeight="1" x14ac:dyDescent="0.2">
      <c r="A221" s="821" t="s">
        <v>1569</v>
      </c>
      <c r="B221" s="822" t="s">
        <v>1570</v>
      </c>
      <c r="C221" s="822" t="s">
        <v>557</v>
      </c>
      <c r="D221" s="822" t="s">
        <v>847</v>
      </c>
      <c r="E221" s="822" t="s">
        <v>1574</v>
      </c>
      <c r="F221" s="822" t="s">
        <v>1583</v>
      </c>
      <c r="G221" s="822" t="s">
        <v>1584</v>
      </c>
      <c r="H221" s="831">
        <v>28618</v>
      </c>
      <c r="I221" s="831">
        <v>152533.94</v>
      </c>
      <c r="J221" s="822">
        <v>0.26620292858240707</v>
      </c>
      <c r="K221" s="822">
        <v>5.33</v>
      </c>
      <c r="L221" s="831">
        <v>107749</v>
      </c>
      <c r="M221" s="831">
        <v>572998.73000000021</v>
      </c>
      <c r="N221" s="822">
        <v>1</v>
      </c>
      <c r="O221" s="822">
        <v>5.3179029967795541</v>
      </c>
      <c r="P221" s="831">
        <v>79346</v>
      </c>
      <c r="Q221" s="831">
        <v>410778.10999999993</v>
      </c>
      <c r="R221" s="827">
        <v>0.71689183325065964</v>
      </c>
      <c r="S221" s="832">
        <v>5.1770487485191428</v>
      </c>
    </row>
    <row r="222" spans="1:19" ht="14.45" customHeight="1" x14ac:dyDescent="0.2">
      <c r="A222" s="821" t="s">
        <v>1569</v>
      </c>
      <c r="B222" s="822" t="s">
        <v>1570</v>
      </c>
      <c r="C222" s="822" t="s">
        <v>557</v>
      </c>
      <c r="D222" s="822" t="s">
        <v>847</v>
      </c>
      <c r="E222" s="822" t="s">
        <v>1574</v>
      </c>
      <c r="F222" s="822" t="s">
        <v>1585</v>
      </c>
      <c r="G222" s="822" t="s">
        <v>1586</v>
      </c>
      <c r="H222" s="831">
        <v>606.5</v>
      </c>
      <c r="I222" s="831">
        <v>5543.41</v>
      </c>
      <c r="J222" s="822">
        <v>0.85372543584057148</v>
      </c>
      <c r="K222" s="822">
        <v>9.14</v>
      </c>
      <c r="L222" s="831">
        <v>697</v>
      </c>
      <c r="M222" s="831">
        <v>6493.2000000000016</v>
      </c>
      <c r="N222" s="822">
        <v>1</v>
      </c>
      <c r="O222" s="822">
        <v>9.3159253945480653</v>
      </c>
      <c r="P222" s="831">
        <v>753.8</v>
      </c>
      <c r="Q222" s="831">
        <v>6993.78</v>
      </c>
      <c r="R222" s="827">
        <v>1.0770929587876545</v>
      </c>
      <c r="S222" s="832">
        <v>9.2780313080392673</v>
      </c>
    </row>
    <row r="223" spans="1:19" ht="14.45" customHeight="1" x14ac:dyDescent="0.2">
      <c r="A223" s="821" t="s">
        <v>1569</v>
      </c>
      <c r="B223" s="822" t="s">
        <v>1570</v>
      </c>
      <c r="C223" s="822" t="s">
        <v>557</v>
      </c>
      <c r="D223" s="822" t="s">
        <v>847</v>
      </c>
      <c r="E223" s="822" t="s">
        <v>1574</v>
      </c>
      <c r="F223" s="822" t="s">
        <v>1587</v>
      </c>
      <c r="G223" s="822" t="s">
        <v>1588</v>
      </c>
      <c r="H223" s="831">
        <v>654</v>
      </c>
      <c r="I223" s="831">
        <v>6003.7199999999993</v>
      </c>
      <c r="J223" s="822">
        <v>3.2871519146746087</v>
      </c>
      <c r="K223" s="822">
        <v>9.18</v>
      </c>
      <c r="L223" s="831">
        <v>194.3</v>
      </c>
      <c r="M223" s="831">
        <v>1826.42</v>
      </c>
      <c r="N223" s="822">
        <v>1</v>
      </c>
      <c r="O223" s="822">
        <v>9.4</v>
      </c>
      <c r="P223" s="831"/>
      <c r="Q223" s="831"/>
      <c r="R223" s="827"/>
      <c r="S223" s="832"/>
    </row>
    <row r="224" spans="1:19" ht="14.45" customHeight="1" x14ac:dyDescent="0.2">
      <c r="A224" s="821" t="s">
        <v>1569</v>
      </c>
      <c r="B224" s="822" t="s">
        <v>1570</v>
      </c>
      <c r="C224" s="822" t="s">
        <v>557</v>
      </c>
      <c r="D224" s="822" t="s">
        <v>847</v>
      </c>
      <c r="E224" s="822" t="s">
        <v>1574</v>
      </c>
      <c r="F224" s="822" t="s">
        <v>1589</v>
      </c>
      <c r="G224" s="822" t="s">
        <v>1590</v>
      </c>
      <c r="H224" s="831">
        <v>2249.1999999999998</v>
      </c>
      <c r="I224" s="831">
        <v>22739.390000000003</v>
      </c>
      <c r="J224" s="822">
        <v>0.54112480352763836</v>
      </c>
      <c r="K224" s="822">
        <v>10.109990218744445</v>
      </c>
      <c r="L224" s="831">
        <v>4081.4999999999995</v>
      </c>
      <c r="M224" s="831">
        <v>42022.45</v>
      </c>
      <c r="N224" s="822">
        <v>1</v>
      </c>
      <c r="O224" s="822">
        <v>10.2958348646331</v>
      </c>
      <c r="P224" s="831">
        <v>990</v>
      </c>
      <c r="Q224" s="831">
        <v>10212.07</v>
      </c>
      <c r="R224" s="827">
        <v>0.24301462670548721</v>
      </c>
      <c r="S224" s="832">
        <v>10.315222222222221</v>
      </c>
    </row>
    <row r="225" spans="1:19" ht="14.45" customHeight="1" x14ac:dyDescent="0.2">
      <c r="A225" s="821" t="s">
        <v>1569</v>
      </c>
      <c r="B225" s="822" t="s">
        <v>1570</v>
      </c>
      <c r="C225" s="822" t="s">
        <v>557</v>
      </c>
      <c r="D225" s="822" t="s">
        <v>847</v>
      </c>
      <c r="E225" s="822" t="s">
        <v>1574</v>
      </c>
      <c r="F225" s="822" t="s">
        <v>1593</v>
      </c>
      <c r="G225" s="822" t="s">
        <v>1594</v>
      </c>
      <c r="H225" s="831">
        <v>620</v>
      </c>
      <c r="I225" s="831">
        <v>4811.2</v>
      </c>
      <c r="J225" s="822"/>
      <c r="K225" s="822">
        <v>7.76</v>
      </c>
      <c r="L225" s="831"/>
      <c r="M225" s="831"/>
      <c r="N225" s="822"/>
      <c r="O225" s="822"/>
      <c r="P225" s="831"/>
      <c r="Q225" s="831"/>
      <c r="R225" s="827"/>
      <c r="S225" s="832"/>
    </row>
    <row r="226" spans="1:19" ht="14.45" customHeight="1" x14ac:dyDescent="0.2">
      <c r="A226" s="821" t="s">
        <v>1569</v>
      </c>
      <c r="B226" s="822" t="s">
        <v>1570</v>
      </c>
      <c r="C226" s="822" t="s">
        <v>557</v>
      </c>
      <c r="D226" s="822" t="s">
        <v>847</v>
      </c>
      <c r="E226" s="822" t="s">
        <v>1574</v>
      </c>
      <c r="F226" s="822" t="s">
        <v>1595</v>
      </c>
      <c r="G226" s="822" t="s">
        <v>1596</v>
      </c>
      <c r="H226" s="831">
        <v>440</v>
      </c>
      <c r="I226" s="831">
        <v>9196</v>
      </c>
      <c r="J226" s="822">
        <v>0.18092834973709709</v>
      </c>
      <c r="K226" s="822">
        <v>20.9</v>
      </c>
      <c r="L226" s="831">
        <v>2535</v>
      </c>
      <c r="M226" s="831">
        <v>50826.75</v>
      </c>
      <c r="N226" s="822">
        <v>1</v>
      </c>
      <c r="O226" s="822">
        <v>20.05</v>
      </c>
      <c r="P226" s="831">
        <v>550</v>
      </c>
      <c r="Q226" s="831">
        <v>11033</v>
      </c>
      <c r="R226" s="827">
        <v>0.21707073539032104</v>
      </c>
      <c r="S226" s="832">
        <v>20.059999999999999</v>
      </c>
    </row>
    <row r="227" spans="1:19" ht="14.45" customHeight="1" x14ac:dyDescent="0.2">
      <c r="A227" s="821" t="s">
        <v>1569</v>
      </c>
      <c r="B227" s="822" t="s">
        <v>1570</v>
      </c>
      <c r="C227" s="822" t="s">
        <v>557</v>
      </c>
      <c r="D227" s="822" t="s">
        <v>847</v>
      </c>
      <c r="E227" s="822" t="s">
        <v>1574</v>
      </c>
      <c r="F227" s="822" t="s">
        <v>1601</v>
      </c>
      <c r="G227" s="822" t="s">
        <v>1602</v>
      </c>
      <c r="H227" s="831">
        <v>24</v>
      </c>
      <c r="I227" s="831">
        <v>48669.359999999993</v>
      </c>
      <c r="J227" s="822">
        <v>2.9748797532534916</v>
      </c>
      <c r="K227" s="822">
        <v>2027.8899999999996</v>
      </c>
      <c r="L227" s="831">
        <v>9</v>
      </c>
      <c r="M227" s="831">
        <v>16360.110000000004</v>
      </c>
      <c r="N227" s="822">
        <v>1</v>
      </c>
      <c r="O227" s="822">
        <v>1817.7900000000004</v>
      </c>
      <c r="P227" s="831">
        <v>21</v>
      </c>
      <c r="Q227" s="831">
        <v>38768.51999999999</v>
      </c>
      <c r="R227" s="827">
        <v>2.369698003253033</v>
      </c>
      <c r="S227" s="832">
        <v>1846.1199999999994</v>
      </c>
    </row>
    <row r="228" spans="1:19" ht="14.45" customHeight="1" x14ac:dyDescent="0.2">
      <c r="A228" s="821" t="s">
        <v>1569</v>
      </c>
      <c r="B228" s="822" t="s">
        <v>1570</v>
      </c>
      <c r="C228" s="822" t="s">
        <v>557</v>
      </c>
      <c r="D228" s="822" t="s">
        <v>847</v>
      </c>
      <c r="E228" s="822" t="s">
        <v>1574</v>
      </c>
      <c r="F228" s="822" t="s">
        <v>1603</v>
      </c>
      <c r="G228" s="822" t="s">
        <v>1604</v>
      </c>
      <c r="H228" s="831"/>
      <c r="I228" s="831"/>
      <c r="J228" s="822"/>
      <c r="K228" s="822"/>
      <c r="L228" s="831"/>
      <c r="M228" s="831"/>
      <c r="N228" s="822"/>
      <c r="O228" s="822"/>
      <c r="P228" s="831">
        <v>400</v>
      </c>
      <c r="Q228" s="831">
        <v>78704</v>
      </c>
      <c r="R228" s="827"/>
      <c r="S228" s="832">
        <v>196.76</v>
      </c>
    </row>
    <row r="229" spans="1:19" ht="14.45" customHeight="1" x14ac:dyDescent="0.2">
      <c r="A229" s="821" t="s">
        <v>1569</v>
      </c>
      <c r="B229" s="822" t="s">
        <v>1570</v>
      </c>
      <c r="C229" s="822" t="s">
        <v>557</v>
      </c>
      <c r="D229" s="822" t="s">
        <v>847</v>
      </c>
      <c r="E229" s="822" t="s">
        <v>1574</v>
      </c>
      <c r="F229" s="822" t="s">
        <v>1605</v>
      </c>
      <c r="G229" s="822" t="s">
        <v>1606</v>
      </c>
      <c r="H229" s="831">
        <v>56354</v>
      </c>
      <c r="I229" s="831">
        <v>211327.5</v>
      </c>
      <c r="J229" s="822">
        <v>0.61812643202836615</v>
      </c>
      <c r="K229" s="822">
        <v>3.75</v>
      </c>
      <c r="L229" s="831">
        <v>89849</v>
      </c>
      <c r="M229" s="831">
        <v>341883.94</v>
      </c>
      <c r="N229" s="822">
        <v>1</v>
      </c>
      <c r="O229" s="822">
        <v>3.8050945475186144</v>
      </c>
      <c r="P229" s="831">
        <v>84238</v>
      </c>
      <c r="Q229" s="831">
        <v>308311.08</v>
      </c>
      <c r="R229" s="827">
        <v>0.90180041800150079</v>
      </c>
      <c r="S229" s="832">
        <v>3.66</v>
      </c>
    </row>
    <row r="230" spans="1:19" ht="14.45" customHeight="1" x14ac:dyDescent="0.2">
      <c r="A230" s="821" t="s">
        <v>1569</v>
      </c>
      <c r="B230" s="822" t="s">
        <v>1570</v>
      </c>
      <c r="C230" s="822" t="s">
        <v>557</v>
      </c>
      <c r="D230" s="822" t="s">
        <v>847</v>
      </c>
      <c r="E230" s="822" t="s">
        <v>1574</v>
      </c>
      <c r="F230" s="822" t="s">
        <v>1607</v>
      </c>
      <c r="G230" s="822" t="s">
        <v>1608</v>
      </c>
      <c r="H230" s="831"/>
      <c r="I230" s="831"/>
      <c r="J230" s="822"/>
      <c r="K230" s="822"/>
      <c r="L230" s="831">
        <v>4071</v>
      </c>
      <c r="M230" s="831">
        <v>24588.840000000004</v>
      </c>
      <c r="N230" s="822">
        <v>1</v>
      </c>
      <c r="O230" s="822">
        <v>6.0400000000000009</v>
      </c>
      <c r="P230" s="831"/>
      <c r="Q230" s="831"/>
      <c r="R230" s="827"/>
      <c r="S230" s="832"/>
    </row>
    <row r="231" spans="1:19" ht="14.45" customHeight="1" x14ac:dyDescent="0.2">
      <c r="A231" s="821" t="s">
        <v>1569</v>
      </c>
      <c r="B231" s="822" t="s">
        <v>1570</v>
      </c>
      <c r="C231" s="822" t="s">
        <v>557</v>
      </c>
      <c r="D231" s="822" t="s">
        <v>847</v>
      </c>
      <c r="E231" s="822" t="s">
        <v>1574</v>
      </c>
      <c r="F231" s="822" t="s">
        <v>1609</v>
      </c>
      <c r="G231" s="822" t="s">
        <v>1610</v>
      </c>
      <c r="H231" s="831">
        <v>360</v>
      </c>
      <c r="I231" s="831">
        <v>57200.399999999994</v>
      </c>
      <c r="J231" s="822">
        <v>1.3258511348464617</v>
      </c>
      <c r="K231" s="822">
        <v>158.88999999999999</v>
      </c>
      <c r="L231" s="831">
        <v>288</v>
      </c>
      <c r="M231" s="831">
        <v>43142.400000000001</v>
      </c>
      <c r="N231" s="822">
        <v>1</v>
      </c>
      <c r="O231" s="822">
        <v>149.80000000000001</v>
      </c>
      <c r="P231" s="831"/>
      <c r="Q231" s="831"/>
      <c r="R231" s="827"/>
      <c r="S231" s="832"/>
    </row>
    <row r="232" spans="1:19" ht="14.45" customHeight="1" x14ac:dyDescent="0.2">
      <c r="A232" s="821" t="s">
        <v>1569</v>
      </c>
      <c r="B232" s="822" t="s">
        <v>1570</v>
      </c>
      <c r="C232" s="822" t="s">
        <v>557</v>
      </c>
      <c r="D232" s="822" t="s">
        <v>847</v>
      </c>
      <c r="E232" s="822" t="s">
        <v>1574</v>
      </c>
      <c r="F232" s="822" t="s">
        <v>1611</v>
      </c>
      <c r="G232" s="822" t="s">
        <v>1612</v>
      </c>
      <c r="H232" s="831">
        <v>4691</v>
      </c>
      <c r="I232" s="831">
        <v>97291.34</v>
      </c>
      <c r="J232" s="822">
        <v>1.835983574693252</v>
      </c>
      <c r="K232" s="822">
        <v>20.74</v>
      </c>
      <c r="L232" s="831">
        <v>2604</v>
      </c>
      <c r="M232" s="831">
        <v>52991.4</v>
      </c>
      <c r="N232" s="822">
        <v>1</v>
      </c>
      <c r="O232" s="822">
        <v>20.350000000000001</v>
      </c>
      <c r="P232" s="831">
        <v>5545</v>
      </c>
      <c r="Q232" s="831">
        <v>114082.76000000001</v>
      </c>
      <c r="R232" s="827">
        <v>2.1528542367252044</v>
      </c>
      <c r="S232" s="832">
        <v>20.573987376014429</v>
      </c>
    </row>
    <row r="233" spans="1:19" ht="14.45" customHeight="1" x14ac:dyDescent="0.2">
      <c r="A233" s="821" t="s">
        <v>1569</v>
      </c>
      <c r="B233" s="822" t="s">
        <v>1570</v>
      </c>
      <c r="C233" s="822" t="s">
        <v>557</v>
      </c>
      <c r="D233" s="822" t="s">
        <v>847</v>
      </c>
      <c r="E233" s="822" t="s">
        <v>1574</v>
      </c>
      <c r="F233" s="822" t="s">
        <v>1613</v>
      </c>
      <c r="G233" s="822" t="s">
        <v>1614</v>
      </c>
      <c r="H233" s="831">
        <v>1</v>
      </c>
      <c r="I233" s="831">
        <v>108562.2</v>
      </c>
      <c r="J233" s="822"/>
      <c r="K233" s="822">
        <v>108562.2</v>
      </c>
      <c r="L233" s="831"/>
      <c r="M233" s="831"/>
      <c r="N233" s="822"/>
      <c r="O233" s="822"/>
      <c r="P233" s="831"/>
      <c r="Q233" s="831"/>
      <c r="R233" s="827"/>
      <c r="S233" s="832"/>
    </row>
    <row r="234" spans="1:19" ht="14.45" customHeight="1" x14ac:dyDescent="0.2">
      <c r="A234" s="821" t="s">
        <v>1569</v>
      </c>
      <c r="B234" s="822" t="s">
        <v>1570</v>
      </c>
      <c r="C234" s="822" t="s">
        <v>557</v>
      </c>
      <c r="D234" s="822" t="s">
        <v>847</v>
      </c>
      <c r="E234" s="822" t="s">
        <v>1574</v>
      </c>
      <c r="F234" s="822" t="s">
        <v>1615</v>
      </c>
      <c r="G234" s="822" t="s">
        <v>1616</v>
      </c>
      <c r="H234" s="831">
        <v>3214</v>
      </c>
      <c r="I234" s="831">
        <v>63765.759999999995</v>
      </c>
      <c r="J234" s="822">
        <v>0.55660577958796043</v>
      </c>
      <c r="K234" s="822">
        <v>19.84</v>
      </c>
      <c r="L234" s="831">
        <v>5998</v>
      </c>
      <c r="M234" s="831">
        <v>114561.79999999999</v>
      </c>
      <c r="N234" s="822">
        <v>1</v>
      </c>
      <c r="O234" s="822">
        <v>19.099999999999998</v>
      </c>
      <c r="P234" s="831">
        <v>1435</v>
      </c>
      <c r="Q234" s="831">
        <v>27910.75</v>
      </c>
      <c r="R234" s="827">
        <v>0.24363051209041761</v>
      </c>
      <c r="S234" s="832">
        <v>19.45</v>
      </c>
    </row>
    <row r="235" spans="1:19" ht="14.45" customHeight="1" x14ac:dyDescent="0.2">
      <c r="A235" s="821" t="s">
        <v>1569</v>
      </c>
      <c r="B235" s="822" t="s">
        <v>1570</v>
      </c>
      <c r="C235" s="822" t="s">
        <v>557</v>
      </c>
      <c r="D235" s="822" t="s">
        <v>847</v>
      </c>
      <c r="E235" s="822" t="s">
        <v>1574</v>
      </c>
      <c r="F235" s="822" t="s">
        <v>1617</v>
      </c>
      <c r="G235" s="822" t="s">
        <v>1618</v>
      </c>
      <c r="H235" s="831">
        <v>150</v>
      </c>
      <c r="I235" s="831">
        <v>1281</v>
      </c>
      <c r="J235" s="822"/>
      <c r="K235" s="822">
        <v>8.5399999999999991</v>
      </c>
      <c r="L235" s="831"/>
      <c r="M235" s="831"/>
      <c r="N235" s="822"/>
      <c r="O235" s="822"/>
      <c r="P235" s="831"/>
      <c r="Q235" s="831"/>
      <c r="R235" s="827"/>
      <c r="S235" s="832"/>
    </row>
    <row r="236" spans="1:19" ht="14.45" customHeight="1" x14ac:dyDescent="0.2">
      <c r="A236" s="821" t="s">
        <v>1569</v>
      </c>
      <c r="B236" s="822" t="s">
        <v>1570</v>
      </c>
      <c r="C236" s="822" t="s">
        <v>557</v>
      </c>
      <c r="D236" s="822" t="s">
        <v>847</v>
      </c>
      <c r="E236" s="822" t="s">
        <v>1627</v>
      </c>
      <c r="F236" s="822" t="s">
        <v>1628</v>
      </c>
      <c r="G236" s="822" t="s">
        <v>1629</v>
      </c>
      <c r="H236" s="831">
        <v>46</v>
      </c>
      <c r="I236" s="831">
        <v>1702</v>
      </c>
      <c r="J236" s="822">
        <v>0.74649122807017543</v>
      </c>
      <c r="K236" s="822">
        <v>37</v>
      </c>
      <c r="L236" s="831">
        <v>60</v>
      </c>
      <c r="M236" s="831">
        <v>2280</v>
      </c>
      <c r="N236" s="822">
        <v>1</v>
      </c>
      <c r="O236" s="822">
        <v>38</v>
      </c>
      <c r="P236" s="831">
        <v>122</v>
      </c>
      <c r="Q236" s="831">
        <v>4636</v>
      </c>
      <c r="R236" s="827">
        <v>2.0333333333333332</v>
      </c>
      <c r="S236" s="832">
        <v>38</v>
      </c>
    </row>
    <row r="237" spans="1:19" ht="14.45" customHeight="1" x14ac:dyDescent="0.2">
      <c r="A237" s="821" t="s">
        <v>1569</v>
      </c>
      <c r="B237" s="822" t="s">
        <v>1570</v>
      </c>
      <c r="C237" s="822" t="s">
        <v>557</v>
      </c>
      <c r="D237" s="822" t="s">
        <v>847</v>
      </c>
      <c r="E237" s="822" t="s">
        <v>1627</v>
      </c>
      <c r="F237" s="822" t="s">
        <v>1630</v>
      </c>
      <c r="G237" s="822" t="s">
        <v>1631</v>
      </c>
      <c r="H237" s="831">
        <v>8</v>
      </c>
      <c r="I237" s="831">
        <v>3552</v>
      </c>
      <c r="J237" s="822">
        <v>0.16554809843400448</v>
      </c>
      <c r="K237" s="822">
        <v>444</v>
      </c>
      <c r="L237" s="831">
        <v>48</v>
      </c>
      <c r="M237" s="831">
        <v>21456</v>
      </c>
      <c r="N237" s="822">
        <v>1</v>
      </c>
      <c r="O237" s="822">
        <v>447</v>
      </c>
      <c r="P237" s="831">
        <v>38</v>
      </c>
      <c r="Q237" s="831">
        <v>17062</v>
      </c>
      <c r="R237" s="827">
        <v>0.79520879940343026</v>
      </c>
      <c r="S237" s="832">
        <v>449</v>
      </c>
    </row>
    <row r="238" spans="1:19" ht="14.45" customHeight="1" x14ac:dyDescent="0.2">
      <c r="A238" s="821" t="s">
        <v>1569</v>
      </c>
      <c r="B238" s="822" t="s">
        <v>1570</v>
      </c>
      <c r="C238" s="822" t="s">
        <v>557</v>
      </c>
      <c r="D238" s="822" t="s">
        <v>847</v>
      </c>
      <c r="E238" s="822" t="s">
        <v>1627</v>
      </c>
      <c r="F238" s="822" t="s">
        <v>1632</v>
      </c>
      <c r="G238" s="822" t="s">
        <v>1633</v>
      </c>
      <c r="H238" s="831">
        <v>130</v>
      </c>
      <c r="I238" s="831">
        <v>23140</v>
      </c>
      <c r="J238" s="822">
        <v>0.51299104371730075</v>
      </c>
      <c r="K238" s="822">
        <v>178</v>
      </c>
      <c r="L238" s="831">
        <v>252</v>
      </c>
      <c r="M238" s="831">
        <v>45108</v>
      </c>
      <c r="N238" s="822">
        <v>1</v>
      </c>
      <c r="O238" s="822">
        <v>179</v>
      </c>
      <c r="P238" s="831">
        <v>233</v>
      </c>
      <c r="Q238" s="831">
        <v>41940</v>
      </c>
      <c r="R238" s="827">
        <v>0.92976855546687953</v>
      </c>
      <c r="S238" s="832">
        <v>180</v>
      </c>
    </row>
    <row r="239" spans="1:19" ht="14.45" customHeight="1" x14ac:dyDescent="0.2">
      <c r="A239" s="821" t="s">
        <v>1569</v>
      </c>
      <c r="B239" s="822" t="s">
        <v>1570</v>
      </c>
      <c r="C239" s="822" t="s">
        <v>557</v>
      </c>
      <c r="D239" s="822" t="s">
        <v>847</v>
      </c>
      <c r="E239" s="822" t="s">
        <v>1627</v>
      </c>
      <c r="F239" s="822" t="s">
        <v>1634</v>
      </c>
      <c r="G239" s="822" t="s">
        <v>1635</v>
      </c>
      <c r="H239" s="831">
        <v>1</v>
      </c>
      <c r="I239" s="831">
        <v>352</v>
      </c>
      <c r="J239" s="822"/>
      <c r="K239" s="822">
        <v>352</v>
      </c>
      <c r="L239" s="831"/>
      <c r="M239" s="831"/>
      <c r="N239" s="822"/>
      <c r="O239" s="822"/>
      <c r="P239" s="831"/>
      <c r="Q239" s="831"/>
      <c r="R239" s="827"/>
      <c r="S239" s="832"/>
    </row>
    <row r="240" spans="1:19" ht="14.45" customHeight="1" x14ac:dyDescent="0.2">
      <c r="A240" s="821" t="s">
        <v>1569</v>
      </c>
      <c r="B240" s="822" t="s">
        <v>1570</v>
      </c>
      <c r="C240" s="822" t="s">
        <v>557</v>
      </c>
      <c r="D240" s="822" t="s">
        <v>847</v>
      </c>
      <c r="E240" s="822" t="s">
        <v>1627</v>
      </c>
      <c r="F240" s="822" t="s">
        <v>1638</v>
      </c>
      <c r="G240" s="822" t="s">
        <v>1639</v>
      </c>
      <c r="H240" s="831">
        <v>14</v>
      </c>
      <c r="I240" s="831">
        <v>28560</v>
      </c>
      <c r="J240" s="822">
        <v>1.3952125061064973</v>
      </c>
      <c r="K240" s="822">
        <v>2040</v>
      </c>
      <c r="L240" s="831">
        <v>10</v>
      </c>
      <c r="M240" s="831">
        <v>20470</v>
      </c>
      <c r="N240" s="822">
        <v>1</v>
      </c>
      <c r="O240" s="822">
        <v>2047</v>
      </c>
      <c r="P240" s="831">
        <v>4</v>
      </c>
      <c r="Q240" s="831">
        <v>8208</v>
      </c>
      <c r="R240" s="827">
        <v>0.40097703957010261</v>
      </c>
      <c r="S240" s="832">
        <v>2052</v>
      </c>
    </row>
    <row r="241" spans="1:19" ht="14.45" customHeight="1" x14ac:dyDescent="0.2">
      <c r="A241" s="821" t="s">
        <v>1569</v>
      </c>
      <c r="B241" s="822" t="s">
        <v>1570</v>
      </c>
      <c r="C241" s="822" t="s">
        <v>557</v>
      </c>
      <c r="D241" s="822" t="s">
        <v>847</v>
      </c>
      <c r="E241" s="822" t="s">
        <v>1627</v>
      </c>
      <c r="F241" s="822" t="s">
        <v>1642</v>
      </c>
      <c r="G241" s="822" t="s">
        <v>1643</v>
      </c>
      <c r="H241" s="831"/>
      <c r="I241" s="831"/>
      <c r="J241" s="822"/>
      <c r="K241" s="822"/>
      <c r="L241" s="831">
        <v>1</v>
      </c>
      <c r="M241" s="831">
        <v>671</v>
      </c>
      <c r="N241" s="822">
        <v>1</v>
      </c>
      <c r="O241" s="822">
        <v>671</v>
      </c>
      <c r="P241" s="831"/>
      <c r="Q241" s="831"/>
      <c r="R241" s="827"/>
      <c r="S241" s="832"/>
    </row>
    <row r="242" spans="1:19" ht="14.45" customHeight="1" x14ac:dyDescent="0.2">
      <c r="A242" s="821" t="s">
        <v>1569</v>
      </c>
      <c r="B242" s="822" t="s">
        <v>1570</v>
      </c>
      <c r="C242" s="822" t="s">
        <v>557</v>
      </c>
      <c r="D242" s="822" t="s">
        <v>847</v>
      </c>
      <c r="E242" s="822" t="s">
        <v>1627</v>
      </c>
      <c r="F242" s="822" t="s">
        <v>1644</v>
      </c>
      <c r="G242" s="822" t="s">
        <v>1645</v>
      </c>
      <c r="H242" s="831"/>
      <c r="I242" s="831"/>
      <c r="J242" s="822"/>
      <c r="K242" s="822"/>
      <c r="L242" s="831">
        <v>2</v>
      </c>
      <c r="M242" s="831">
        <v>2714</v>
      </c>
      <c r="N242" s="822">
        <v>1</v>
      </c>
      <c r="O242" s="822">
        <v>1357</v>
      </c>
      <c r="P242" s="831"/>
      <c r="Q242" s="831"/>
      <c r="R242" s="827"/>
      <c r="S242" s="832"/>
    </row>
    <row r="243" spans="1:19" ht="14.45" customHeight="1" x14ac:dyDescent="0.2">
      <c r="A243" s="821" t="s">
        <v>1569</v>
      </c>
      <c r="B243" s="822" t="s">
        <v>1570</v>
      </c>
      <c r="C243" s="822" t="s">
        <v>557</v>
      </c>
      <c r="D243" s="822" t="s">
        <v>847</v>
      </c>
      <c r="E243" s="822" t="s">
        <v>1627</v>
      </c>
      <c r="F243" s="822" t="s">
        <v>1646</v>
      </c>
      <c r="G243" s="822" t="s">
        <v>1647</v>
      </c>
      <c r="H243" s="831">
        <v>9</v>
      </c>
      <c r="I243" s="831">
        <v>12888</v>
      </c>
      <c r="J243" s="822">
        <v>1.1210855949895615</v>
      </c>
      <c r="K243" s="822">
        <v>1432</v>
      </c>
      <c r="L243" s="831">
        <v>8</v>
      </c>
      <c r="M243" s="831">
        <v>11496</v>
      </c>
      <c r="N243" s="822">
        <v>1</v>
      </c>
      <c r="O243" s="822">
        <v>1437</v>
      </c>
      <c r="P243" s="831">
        <v>14</v>
      </c>
      <c r="Q243" s="831">
        <v>20174</v>
      </c>
      <c r="R243" s="827">
        <v>1.7548712595685456</v>
      </c>
      <c r="S243" s="832">
        <v>1441</v>
      </c>
    </row>
    <row r="244" spans="1:19" ht="14.45" customHeight="1" x14ac:dyDescent="0.2">
      <c r="A244" s="821" t="s">
        <v>1569</v>
      </c>
      <c r="B244" s="822" t="s">
        <v>1570</v>
      </c>
      <c r="C244" s="822" t="s">
        <v>557</v>
      </c>
      <c r="D244" s="822" t="s">
        <v>847</v>
      </c>
      <c r="E244" s="822" t="s">
        <v>1627</v>
      </c>
      <c r="F244" s="822" t="s">
        <v>1648</v>
      </c>
      <c r="G244" s="822" t="s">
        <v>1649</v>
      </c>
      <c r="H244" s="831">
        <v>27</v>
      </c>
      <c r="I244" s="831">
        <v>51678</v>
      </c>
      <c r="J244" s="822">
        <v>0.50784198113207546</v>
      </c>
      <c r="K244" s="822">
        <v>1914</v>
      </c>
      <c r="L244" s="831">
        <v>53</v>
      </c>
      <c r="M244" s="831">
        <v>101760</v>
      </c>
      <c r="N244" s="822">
        <v>1</v>
      </c>
      <c r="O244" s="822">
        <v>1920</v>
      </c>
      <c r="P244" s="831">
        <v>11</v>
      </c>
      <c r="Q244" s="831">
        <v>21175</v>
      </c>
      <c r="R244" s="827">
        <v>0.20808765723270439</v>
      </c>
      <c r="S244" s="832">
        <v>1925</v>
      </c>
    </row>
    <row r="245" spans="1:19" ht="14.45" customHeight="1" x14ac:dyDescent="0.2">
      <c r="A245" s="821" t="s">
        <v>1569</v>
      </c>
      <c r="B245" s="822" t="s">
        <v>1570</v>
      </c>
      <c r="C245" s="822" t="s">
        <v>557</v>
      </c>
      <c r="D245" s="822" t="s">
        <v>847</v>
      </c>
      <c r="E245" s="822" t="s">
        <v>1627</v>
      </c>
      <c r="F245" s="822" t="s">
        <v>1652</v>
      </c>
      <c r="G245" s="822" t="s">
        <v>1653</v>
      </c>
      <c r="H245" s="831">
        <v>8</v>
      </c>
      <c r="I245" s="831">
        <v>9712</v>
      </c>
      <c r="J245" s="822">
        <v>0.53114574788077662</v>
      </c>
      <c r="K245" s="822">
        <v>1214</v>
      </c>
      <c r="L245" s="831">
        <v>15</v>
      </c>
      <c r="M245" s="831">
        <v>18285</v>
      </c>
      <c r="N245" s="822">
        <v>1</v>
      </c>
      <c r="O245" s="822">
        <v>1219</v>
      </c>
      <c r="P245" s="831">
        <v>8</v>
      </c>
      <c r="Q245" s="831">
        <v>9784</v>
      </c>
      <c r="R245" s="827">
        <v>0.53508340169537871</v>
      </c>
      <c r="S245" s="832">
        <v>1223</v>
      </c>
    </row>
    <row r="246" spans="1:19" ht="14.45" customHeight="1" x14ac:dyDescent="0.2">
      <c r="A246" s="821" t="s">
        <v>1569</v>
      </c>
      <c r="B246" s="822" t="s">
        <v>1570</v>
      </c>
      <c r="C246" s="822" t="s">
        <v>557</v>
      </c>
      <c r="D246" s="822" t="s">
        <v>847</v>
      </c>
      <c r="E246" s="822" t="s">
        <v>1627</v>
      </c>
      <c r="F246" s="822" t="s">
        <v>1654</v>
      </c>
      <c r="G246" s="822" t="s">
        <v>1655</v>
      </c>
      <c r="H246" s="831">
        <v>24</v>
      </c>
      <c r="I246" s="831">
        <v>16368</v>
      </c>
      <c r="J246" s="822">
        <v>2.6549878345498783</v>
      </c>
      <c r="K246" s="822">
        <v>682</v>
      </c>
      <c r="L246" s="831">
        <v>9</v>
      </c>
      <c r="M246" s="831">
        <v>6165</v>
      </c>
      <c r="N246" s="822">
        <v>1</v>
      </c>
      <c r="O246" s="822">
        <v>685</v>
      </c>
      <c r="P246" s="831">
        <v>21</v>
      </c>
      <c r="Q246" s="831">
        <v>14427</v>
      </c>
      <c r="R246" s="827">
        <v>2.3401459854014597</v>
      </c>
      <c r="S246" s="832">
        <v>687</v>
      </c>
    </row>
    <row r="247" spans="1:19" ht="14.45" customHeight="1" x14ac:dyDescent="0.2">
      <c r="A247" s="821" t="s">
        <v>1569</v>
      </c>
      <c r="B247" s="822" t="s">
        <v>1570</v>
      </c>
      <c r="C247" s="822" t="s">
        <v>557</v>
      </c>
      <c r="D247" s="822" t="s">
        <v>847</v>
      </c>
      <c r="E247" s="822" t="s">
        <v>1627</v>
      </c>
      <c r="F247" s="822" t="s">
        <v>1656</v>
      </c>
      <c r="G247" s="822" t="s">
        <v>1657</v>
      </c>
      <c r="H247" s="831">
        <v>14</v>
      </c>
      <c r="I247" s="831">
        <v>10038</v>
      </c>
      <c r="J247" s="822">
        <v>2.7883333333333336</v>
      </c>
      <c r="K247" s="822">
        <v>717</v>
      </c>
      <c r="L247" s="831">
        <v>5</v>
      </c>
      <c r="M247" s="831">
        <v>3600</v>
      </c>
      <c r="N247" s="822">
        <v>1</v>
      </c>
      <c r="O247" s="822">
        <v>720</v>
      </c>
      <c r="P247" s="831">
        <v>10</v>
      </c>
      <c r="Q247" s="831">
        <v>7220</v>
      </c>
      <c r="R247" s="827">
        <v>2.0055555555555555</v>
      </c>
      <c r="S247" s="832">
        <v>722</v>
      </c>
    </row>
    <row r="248" spans="1:19" ht="14.45" customHeight="1" x14ac:dyDescent="0.2">
      <c r="A248" s="821" t="s">
        <v>1569</v>
      </c>
      <c r="B248" s="822" t="s">
        <v>1570</v>
      </c>
      <c r="C248" s="822" t="s">
        <v>557</v>
      </c>
      <c r="D248" s="822" t="s">
        <v>847</v>
      </c>
      <c r="E248" s="822" t="s">
        <v>1627</v>
      </c>
      <c r="F248" s="822" t="s">
        <v>1660</v>
      </c>
      <c r="G248" s="822" t="s">
        <v>1661</v>
      </c>
      <c r="H248" s="831">
        <v>260</v>
      </c>
      <c r="I248" s="831">
        <v>474760</v>
      </c>
      <c r="J248" s="822">
        <v>0.37578261661086443</v>
      </c>
      <c r="K248" s="822">
        <v>1826</v>
      </c>
      <c r="L248" s="831">
        <v>690</v>
      </c>
      <c r="M248" s="831">
        <v>1263390</v>
      </c>
      <c r="N248" s="822">
        <v>1</v>
      </c>
      <c r="O248" s="822">
        <v>1831</v>
      </c>
      <c r="P248" s="831">
        <v>586</v>
      </c>
      <c r="Q248" s="831">
        <v>1075310</v>
      </c>
      <c r="R248" s="827">
        <v>0.85113068806940062</v>
      </c>
      <c r="S248" s="832">
        <v>1835</v>
      </c>
    </row>
    <row r="249" spans="1:19" ht="14.45" customHeight="1" x14ac:dyDescent="0.2">
      <c r="A249" s="821" t="s">
        <v>1569</v>
      </c>
      <c r="B249" s="822" t="s">
        <v>1570</v>
      </c>
      <c r="C249" s="822" t="s">
        <v>557</v>
      </c>
      <c r="D249" s="822" t="s">
        <v>847</v>
      </c>
      <c r="E249" s="822" t="s">
        <v>1627</v>
      </c>
      <c r="F249" s="822" t="s">
        <v>1662</v>
      </c>
      <c r="G249" s="822" t="s">
        <v>1663</v>
      </c>
      <c r="H249" s="831">
        <v>49</v>
      </c>
      <c r="I249" s="831">
        <v>21070</v>
      </c>
      <c r="J249" s="822">
        <v>0.1715309154556926</v>
      </c>
      <c r="K249" s="822">
        <v>430</v>
      </c>
      <c r="L249" s="831">
        <v>285</v>
      </c>
      <c r="M249" s="831">
        <v>122835</v>
      </c>
      <c r="N249" s="822">
        <v>1</v>
      </c>
      <c r="O249" s="822">
        <v>431</v>
      </c>
      <c r="P249" s="831">
        <v>219</v>
      </c>
      <c r="Q249" s="831">
        <v>94827</v>
      </c>
      <c r="R249" s="827">
        <v>0.77198681157650506</v>
      </c>
      <c r="S249" s="832">
        <v>433</v>
      </c>
    </row>
    <row r="250" spans="1:19" ht="14.45" customHeight="1" x14ac:dyDescent="0.2">
      <c r="A250" s="821" t="s">
        <v>1569</v>
      </c>
      <c r="B250" s="822" t="s">
        <v>1570</v>
      </c>
      <c r="C250" s="822" t="s">
        <v>557</v>
      </c>
      <c r="D250" s="822" t="s">
        <v>847</v>
      </c>
      <c r="E250" s="822" t="s">
        <v>1627</v>
      </c>
      <c r="F250" s="822" t="s">
        <v>1664</v>
      </c>
      <c r="G250" s="822" t="s">
        <v>1665</v>
      </c>
      <c r="H250" s="831">
        <v>22</v>
      </c>
      <c r="I250" s="831">
        <v>77484</v>
      </c>
      <c r="J250" s="822">
        <v>1.5665359265698919</v>
      </c>
      <c r="K250" s="822">
        <v>3522</v>
      </c>
      <c r="L250" s="831">
        <v>14</v>
      </c>
      <c r="M250" s="831">
        <v>49462</v>
      </c>
      <c r="N250" s="822">
        <v>1</v>
      </c>
      <c r="O250" s="822">
        <v>3533</v>
      </c>
      <c r="P250" s="831">
        <v>31</v>
      </c>
      <c r="Q250" s="831">
        <v>109833</v>
      </c>
      <c r="R250" s="827">
        <v>2.2205531519146011</v>
      </c>
      <c r="S250" s="832">
        <v>3543</v>
      </c>
    </row>
    <row r="251" spans="1:19" ht="14.45" customHeight="1" x14ac:dyDescent="0.2">
      <c r="A251" s="821" t="s">
        <v>1569</v>
      </c>
      <c r="B251" s="822" t="s">
        <v>1570</v>
      </c>
      <c r="C251" s="822" t="s">
        <v>557</v>
      </c>
      <c r="D251" s="822" t="s">
        <v>847</v>
      </c>
      <c r="E251" s="822" t="s">
        <v>1627</v>
      </c>
      <c r="F251" s="822" t="s">
        <v>1668</v>
      </c>
      <c r="G251" s="822" t="s">
        <v>1669</v>
      </c>
      <c r="H251" s="831">
        <v>130</v>
      </c>
      <c r="I251" s="831">
        <v>4333.34</v>
      </c>
      <c r="J251" s="822">
        <v>0.65656766146615375</v>
      </c>
      <c r="K251" s="822">
        <v>33.333384615384617</v>
      </c>
      <c r="L251" s="831">
        <v>198</v>
      </c>
      <c r="M251" s="831">
        <v>6599.99</v>
      </c>
      <c r="N251" s="822">
        <v>1</v>
      </c>
      <c r="O251" s="822">
        <v>33.333282828282826</v>
      </c>
      <c r="P251" s="831">
        <v>305</v>
      </c>
      <c r="Q251" s="831">
        <v>10233.329999999998</v>
      </c>
      <c r="R251" s="827">
        <v>1.5505068947074161</v>
      </c>
      <c r="S251" s="832">
        <v>33.551901639344258</v>
      </c>
    </row>
    <row r="252" spans="1:19" ht="14.45" customHeight="1" x14ac:dyDescent="0.2">
      <c r="A252" s="821" t="s">
        <v>1569</v>
      </c>
      <c r="B252" s="822" t="s">
        <v>1570</v>
      </c>
      <c r="C252" s="822" t="s">
        <v>557</v>
      </c>
      <c r="D252" s="822" t="s">
        <v>847</v>
      </c>
      <c r="E252" s="822" t="s">
        <v>1627</v>
      </c>
      <c r="F252" s="822" t="s">
        <v>1670</v>
      </c>
      <c r="G252" s="822" t="s">
        <v>1671</v>
      </c>
      <c r="H252" s="831">
        <v>128</v>
      </c>
      <c r="I252" s="831">
        <v>4736</v>
      </c>
      <c r="J252" s="822">
        <v>0.50052842950750365</v>
      </c>
      <c r="K252" s="822">
        <v>37</v>
      </c>
      <c r="L252" s="831">
        <v>249</v>
      </c>
      <c r="M252" s="831">
        <v>9462</v>
      </c>
      <c r="N252" s="822">
        <v>1</v>
      </c>
      <c r="O252" s="822">
        <v>38</v>
      </c>
      <c r="P252" s="831">
        <v>229</v>
      </c>
      <c r="Q252" s="831">
        <v>8702</v>
      </c>
      <c r="R252" s="827">
        <v>0.91967871485943775</v>
      </c>
      <c r="S252" s="832">
        <v>38</v>
      </c>
    </row>
    <row r="253" spans="1:19" ht="14.45" customHeight="1" x14ac:dyDescent="0.2">
      <c r="A253" s="821" t="s">
        <v>1569</v>
      </c>
      <c r="B253" s="822" t="s">
        <v>1570</v>
      </c>
      <c r="C253" s="822" t="s">
        <v>557</v>
      </c>
      <c r="D253" s="822" t="s">
        <v>847</v>
      </c>
      <c r="E253" s="822" t="s">
        <v>1627</v>
      </c>
      <c r="F253" s="822" t="s">
        <v>1672</v>
      </c>
      <c r="G253" s="822" t="s">
        <v>1673</v>
      </c>
      <c r="H253" s="831">
        <v>18</v>
      </c>
      <c r="I253" s="831">
        <v>10998</v>
      </c>
      <c r="J253" s="822">
        <v>0.15712326418652495</v>
      </c>
      <c r="K253" s="822">
        <v>611</v>
      </c>
      <c r="L253" s="831">
        <v>114</v>
      </c>
      <c r="M253" s="831">
        <v>69996</v>
      </c>
      <c r="N253" s="822">
        <v>1</v>
      </c>
      <c r="O253" s="822">
        <v>614</v>
      </c>
      <c r="P253" s="831">
        <v>91</v>
      </c>
      <c r="Q253" s="831">
        <v>56238</v>
      </c>
      <c r="R253" s="827">
        <v>0.80344591119492548</v>
      </c>
      <c r="S253" s="832">
        <v>618</v>
      </c>
    </row>
    <row r="254" spans="1:19" ht="14.45" customHeight="1" x14ac:dyDescent="0.2">
      <c r="A254" s="821" t="s">
        <v>1569</v>
      </c>
      <c r="B254" s="822" t="s">
        <v>1570</v>
      </c>
      <c r="C254" s="822" t="s">
        <v>557</v>
      </c>
      <c r="D254" s="822" t="s">
        <v>847</v>
      </c>
      <c r="E254" s="822" t="s">
        <v>1627</v>
      </c>
      <c r="F254" s="822" t="s">
        <v>1674</v>
      </c>
      <c r="G254" s="822" t="s">
        <v>1675</v>
      </c>
      <c r="H254" s="831">
        <v>4</v>
      </c>
      <c r="I254" s="831">
        <v>1752</v>
      </c>
      <c r="J254" s="822">
        <v>0.44444444444444442</v>
      </c>
      <c r="K254" s="822">
        <v>438</v>
      </c>
      <c r="L254" s="831">
        <v>9</v>
      </c>
      <c r="M254" s="831">
        <v>3942</v>
      </c>
      <c r="N254" s="822">
        <v>1</v>
      </c>
      <c r="O254" s="822">
        <v>438</v>
      </c>
      <c r="P254" s="831">
        <v>8</v>
      </c>
      <c r="Q254" s="831">
        <v>3520</v>
      </c>
      <c r="R254" s="827">
        <v>0.89294774226281071</v>
      </c>
      <c r="S254" s="832">
        <v>440</v>
      </c>
    </row>
    <row r="255" spans="1:19" ht="14.45" customHeight="1" x14ac:dyDescent="0.2">
      <c r="A255" s="821" t="s">
        <v>1569</v>
      </c>
      <c r="B255" s="822" t="s">
        <v>1570</v>
      </c>
      <c r="C255" s="822" t="s">
        <v>557</v>
      </c>
      <c r="D255" s="822" t="s">
        <v>847</v>
      </c>
      <c r="E255" s="822" t="s">
        <v>1627</v>
      </c>
      <c r="F255" s="822" t="s">
        <v>1676</v>
      </c>
      <c r="G255" s="822" t="s">
        <v>1677</v>
      </c>
      <c r="H255" s="831">
        <v>79</v>
      </c>
      <c r="I255" s="831">
        <v>106097</v>
      </c>
      <c r="J255" s="822">
        <v>0.64036914311236659</v>
      </c>
      <c r="K255" s="822">
        <v>1343</v>
      </c>
      <c r="L255" s="831">
        <v>123</v>
      </c>
      <c r="M255" s="831">
        <v>165681</v>
      </c>
      <c r="N255" s="822">
        <v>1</v>
      </c>
      <c r="O255" s="822">
        <v>1347</v>
      </c>
      <c r="P255" s="831">
        <v>115</v>
      </c>
      <c r="Q255" s="831">
        <v>155365</v>
      </c>
      <c r="R255" s="827">
        <v>0.93773576933987601</v>
      </c>
      <c r="S255" s="832">
        <v>1351</v>
      </c>
    </row>
    <row r="256" spans="1:19" ht="14.45" customHeight="1" x14ac:dyDescent="0.2">
      <c r="A256" s="821" t="s">
        <v>1569</v>
      </c>
      <c r="B256" s="822" t="s">
        <v>1570</v>
      </c>
      <c r="C256" s="822" t="s">
        <v>557</v>
      </c>
      <c r="D256" s="822" t="s">
        <v>847</v>
      </c>
      <c r="E256" s="822" t="s">
        <v>1627</v>
      </c>
      <c r="F256" s="822" t="s">
        <v>1678</v>
      </c>
      <c r="G256" s="822" t="s">
        <v>1679</v>
      </c>
      <c r="H256" s="831">
        <v>32</v>
      </c>
      <c r="I256" s="831">
        <v>16320</v>
      </c>
      <c r="J256" s="822">
        <v>1.7708333333333333</v>
      </c>
      <c r="K256" s="822">
        <v>510</v>
      </c>
      <c r="L256" s="831">
        <v>18</v>
      </c>
      <c r="M256" s="831">
        <v>9216</v>
      </c>
      <c r="N256" s="822">
        <v>1</v>
      </c>
      <c r="O256" s="822">
        <v>512</v>
      </c>
      <c r="P256" s="831">
        <v>30</v>
      </c>
      <c r="Q256" s="831">
        <v>15420</v>
      </c>
      <c r="R256" s="827">
        <v>1.6731770833333333</v>
      </c>
      <c r="S256" s="832">
        <v>514</v>
      </c>
    </row>
    <row r="257" spans="1:19" ht="14.45" customHeight="1" x14ac:dyDescent="0.2">
      <c r="A257" s="821" t="s">
        <v>1569</v>
      </c>
      <c r="B257" s="822" t="s">
        <v>1570</v>
      </c>
      <c r="C257" s="822" t="s">
        <v>557</v>
      </c>
      <c r="D257" s="822" t="s">
        <v>847</v>
      </c>
      <c r="E257" s="822" t="s">
        <v>1627</v>
      </c>
      <c r="F257" s="822" t="s">
        <v>1680</v>
      </c>
      <c r="G257" s="822" t="s">
        <v>1681</v>
      </c>
      <c r="H257" s="831">
        <v>1</v>
      </c>
      <c r="I257" s="831">
        <v>2333</v>
      </c>
      <c r="J257" s="822">
        <v>0.19923142613151154</v>
      </c>
      <c r="K257" s="822">
        <v>2333</v>
      </c>
      <c r="L257" s="831">
        <v>5</v>
      </c>
      <c r="M257" s="831">
        <v>11710</v>
      </c>
      <c r="N257" s="822">
        <v>1</v>
      </c>
      <c r="O257" s="822">
        <v>2342</v>
      </c>
      <c r="P257" s="831">
        <v>1</v>
      </c>
      <c r="Q257" s="831">
        <v>2351</v>
      </c>
      <c r="R257" s="827">
        <v>0.20076857386848848</v>
      </c>
      <c r="S257" s="832">
        <v>2351</v>
      </c>
    </row>
    <row r="258" spans="1:19" ht="14.45" customHeight="1" x14ac:dyDescent="0.2">
      <c r="A258" s="821" t="s">
        <v>1569</v>
      </c>
      <c r="B258" s="822" t="s">
        <v>1570</v>
      </c>
      <c r="C258" s="822" t="s">
        <v>557</v>
      </c>
      <c r="D258" s="822" t="s">
        <v>847</v>
      </c>
      <c r="E258" s="822" t="s">
        <v>1627</v>
      </c>
      <c r="F258" s="822" t="s">
        <v>1682</v>
      </c>
      <c r="G258" s="822" t="s">
        <v>1683</v>
      </c>
      <c r="H258" s="831">
        <v>5</v>
      </c>
      <c r="I258" s="831">
        <v>13245</v>
      </c>
      <c r="J258" s="822">
        <v>0.45300636158423968</v>
      </c>
      <c r="K258" s="822">
        <v>2649</v>
      </c>
      <c r="L258" s="831">
        <v>11</v>
      </c>
      <c r="M258" s="831">
        <v>29238</v>
      </c>
      <c r="N258" s="822">
        <v>1</v>
      </c>
      <c r="O258" s="822">
        <v>2658</v>
      </c>
      <c r="P258" s="831">
        <v>3</v>
      </c>
      <c r="Q258" s="831">
        <v>8001</v>
      </c>
      <c r="R258" s="827">
        <v>0.27365072850400163</v>
      </c>
      <c r="S258" s="832">
        <v>2667</v>
      </c>
    </row>
    <row r="259" spans="1:19" ht="14.45" customHeight="1" x14ac:dyDescent="0.2">
      <c r="A259" s="821" t="s">
        <v>1569</v>
      </c>
      <c r="B259" s="822" t="s">
        <v>1570</v>
      </c>
      <c r="C259" s="822" t="s">
        <v>557</v>
      </c>
      <c r="D259" s="822" t="s">
        <v>847</v>
      </c>
      <c r="E259" s="822" t="s">
        <v>1627</v>
      </c>
      <c r="F259" s="822" t="s">
        <v>1684</v>
      </c>
      <c r="G259" s="822" t="s">
        <v>1685</v>
      </c>
      <c r="H259" s="831"/>
      <c r="I259" s="831"/>
      <c r="J259" s="822"/>
      <c r="K259" s="822"/>
      <c r="L259" s="831"/>
      <c r="M259" s="831"/>
      <c r="N259" s="822"/>
      <c r="O259" s="822"/>
      <c r="P259" s="831">
        <v>74</v>
      </c>
      <c r="Q259" s="831">
        <v>26640</v>
      </c>
      <c r="R259" s="827"/>
      <c r="S259" s="832">
        <v>360</v>
      </c>
    </row>
    <row r="260" spans="1:19" ht="14.45" customHeight="1" x14ac:dyDescent="0.2">
      <c r="A260" s="821" t="s">
        <v>1569</v>
      </c>
      <c r="B260" s="822" t="s">
        <v>1570</v>
      </c>
      <c r="C260" s="822" t="s">
        <v>557</v>
      </c>
      <c r="D260" s="822" t="s">
        <v>847</v>
      </c>
      <c r="E260" s="822" t="s">
        <v>1627</v>
      </c>
      <c r="F260" s="822" t="s">
        <v>1686</v>
      </c>
      <c r="G260" s="822" t="s">
        <v>1687</v>
      </c>
      <c r="H260" s="831">
        <v>2</v>
      </c>
      <c r="I260" s="831">
        <v>1404</v>
      </c>
      <c r="J260" s="822"/>
      <c r="K260" s="822">
        <v>702</v>
      </c>
      <c r="L260" s="831"/>
      <c r="M260" s="831"/>
      <c r="N260" s="822"/>
      <c r="O260" s="822"/>
      <c r="P260" s="831"/>
      <c r="Q260" s="831"/>
      <c r="R260" s="827"/>
      <c r="S260" s="832"/>
    </row>
    <row r="261" spans="1:19" ht="14.45" customHeight="1" x14ac:dyDescent="0.2">
      <c r="A261" s="821" t="s">
        <v>1569</v>
      </c>
      <c r="B261" s="822" t="s">
        <v>1570</v>
      </c>
      <c r="C261" s="822" t="s">
        <v>557</v>
      </c>
      <c r="D261" s="822" t="s">
        <v>847</v>
      </c>
      <c r="E261" s="822" t="s">
        <v>1627</v>
      </c>
      <c r="F261" s="822" t="s">
        <v>1688</v>
      </c>
      <c r="G261" s="822" t="s">
        <v>1689</v>
      </c>
      <c r="H261" s="831">
        <v>1</v>
      </c>
      <c r="I261" s="831">
        <v>196</v>
      </c>
      <c r="J261" s="822">
        <v>0.5</v>
      </c>
      <c r="K261" s="822">
        <v>196</v>
      </c>
      <c r="L261" s="831">
        <v>2</v>
      </c>
      <c r="M261" s="831">
        <v>392</v>
      </c>
      <c r="N261" s="822">
        <v>1</v>
      </c>
      <c r="O261" s="822">
        <v>196</v>
      </c>
      <c r="P261" s="831"/>
      <c r="Q261" s="831"/>
      <c r="R261" s="827"/>
      <c r="S261" s="832"/>
    </row>
    <row r="262" spans="1:19" ht="14.45" customHeight="1" x14ac:dyDescent="0.2">
      <c r="A262" s="821" t="s">
        <v>1569</v>
      </c>
      <c r="B262" s="822" t="s">
        <v>1570</v>
      </c>
      <c r="C262" s="822" t="s">
        <v>557</v>
      </c>
      <c r="D262" s="822" t="s">
        <v>847</v>
      </c>
      <c r="E262" s="822" t="s">
        <v>1627</v>
      </c>
      <c r="F262" s="822" t="s">
        <v>1692</v>
      </c>
      <c r="G262" s="822" t="s">
        <v>1693</v>
      </c>
      <c r="H262" s="831">
        <v>1</v>
      </c>
      <c r="I262" s="831">
        <v>526</v>
      </c>
      <c r="J262" s="822">
        <v>0.24952561669829221</v>
      </c>
      <c r="K262" s="822">
        <v>526</v>
      </c>
      <c r="L262" s="831">
        <v>4</v>
      </c>
      <c r="M262" s="831">
        <v>2108</v>
      </c>
      <c r="N262" s="822">
        <v>1</v>
      </c>
      <c r="O262" s="822">
        <v>527</v>
      </c>
      <c r="P262" s="831">
        <v>1</v>
      </c>
      <c r="Q262" s="831">
        <v>529</v>
      </c>
      <c r="R262" s="827">
        <v>0.25094876660341559</v>
      </c>
      <c r="S262" s="832">
        <v>529</v>
      </c>
    </row>
    <row r="263" spans="1:19" ht="14.45" customHeight="1" x14ac:dyDescent="0.2">
      <c r="A263" s="821" t="s">
        <v>1569</v>
      </c>
      <c r="B263" s="822" t="s">
        <v>1570</v>
      </c>
      <c r="C263" s="822" t="s">
        <v>557</v>
      </c>
      <c r="D263" s="822" t="s">
        <v>847</v>
      </c>
      <c r="E263" s="822" t="s">
        <v>1627</v>
      </c>
      <c r="F263" s="822" t="s">
        <v>1698</v>
      </c>
      <c r="G263" s="822" t="s">
        <v>1699</v>
      </c>
      <c r="H263" s="831">
        <v>1</v>
      </c>
      <c r="I263" s="831">
        <v>1693</v>
      </c>
      <c r="J263" s="822"/>
      <c r="K263" s="822">
        <v>1693</v>
      </c>
      <c r="L263" s="831"/>
      <c r="M263" s="831"/>
      <c r="N263" s="822"/>
      <c r="O263" s="822"/>
      <c r="P263" s="831"/>
      <c r="Q263" s="831"/>
      <c r="R263" s="827"/>
      <c r="S263" s="832"/>
    </row>
    <row r="264" spans="1:19" ht="14.45" customHeight="1" x14ac:dyDescent="0.2">
      <c r="A264" s="821" t="s">
        <v>1569</v>
      </c>
      <c r="B264" s="822" t="s">
        <v>1570</v>
      </c>
      <c r="C264" s="822" t="s">
        <v>557</v>
      </c>
      <c r="D264" s="822" t="s">
        <v>847</v>
      </c>
      <c r="E264" s="822" t="s">
        <v>1627</v>
      </c>
      <c r="F264" s="822" t="s">
        <v>1700</v>
      </c>
      <c r="G264" s="822" t="s">
        <v>1701</v>
      </c>
      <c r="H264" s="831">
        <v>2</v>
      </c>
      <c r="I264" s="831">
        <v>1438</v>
      </c>
      <c r="J264" s="822">
        <v>0.39833795013850415</v>
      </c>
      <c r="K264" s="822">
        <v>719</v>
      </c>
      <c r="L264" s="831">
        <v>5</v>
      </c>
      <c r="M264" s="831">
        <v>3610</v>
      </c>
      <c r="N264" s="822">
        <v>1</v>
      </c>
      <c r="O264" s="822">
        <v>722</v>
      </c>
      <c r="P264" s="831">
        <v>1</v>
      </c>
      <c r="Q264" s="831">
        <v>724</v>
      </c>
      <c r="R264" s="827">
        <v>0.20055401662049863</v>
      </c>
      <c r="S264" s="832">
        <v>724</v>
      </c>
    </row>
    <row r="265" spans="1:19" ht="14.45" customHeight="1" x14ac:dyDescent="0.2">
      <c r="A265" s="821" t="s">
        <v>1569</v>
      </c>
      <c r="B265" s="822" t="s">
        <v>1570</v>
      </c>
      <c r="C265" s="822" t="s">
        <v>557</v>
      </c>
      <c r="D265" s="822" t="s">
        <v>847</v>
      </c>
      <c r="E265" s="822" t="s">
        <v>1627</v>
      </c>
      <c r="F265" s="822" t="s">
        <v>1710</v>
      </c>
      <c r="G265" s="822" t="s">
        <v>1711</v>
      </c>
      <c r="H265" s="831">
        <v>1</v>
      </c>
      <c r="I265" s="831">
        <v>671</v>
      </c>
      <c r="J265" s="822"/>
      <c r="K265" s="822">
        <v>671</v>
      </c>
      <c r="L265" s="831"/>
      <c r="M265" s="831"/>
      <c r="N265" s="822"/>
      <c r="O265" s="822"/>
      <c r="P265" s="831"/>
      <c r="Q265" s="831"/>
      <c r="R265" s="827"/>
      <c r="S265" s="832"/>
    </row>
    <row r="266" spans="1:19" ht="14.45" customHeight="1" x14ac:dyDescent="0.2">
      <c r="A266" s="821" t="s">
        <v>1569</v>
      </c>
      <c r="B266" s="822" t="s">
        <v>1570</v>
      </c>
      <c r="C266" s="822" t="s">
        <v>557</v>
      </c>
      <c r="D266" s="822" t="s">
        <v>849</v>
      </c>
      <c r="E266" s="822" t="s">
        <v>1574</v>
      </c>
      <c r="F266" s="822" t="s">
        <v>1575</v>
      </c>
      <c r="G266" s="822" t="s">
        <v>1576</v>
      </c>
      <c r="H266" s="831">
        <v>1133</v>
      </c>
      <c r="I266" s="831">
        <v>26285.599999999999</v>
      </c>
      <c r="J266" s="822">
        <v>1.0697988653105743</v>
      </c>
      <c r="K266" s="822">
        <v>23.2</v>
      </c>
      <c r="L266" s="831">
        <v>930</v>
      </c>
      <c r="M266" s="831">
        <v>24570.6</v>
      </c>
      <c r="N266" s="822">
        <v>1</v>
      </c>
      <c r="O266" s="822">
        <v>26.419999999999998</v>
      </c>
      <c r="P266" s="831"/>
      <c r="Q266" s="831"/>
      <c r="R266" s="827"/>
      <c r="S266" s="832"/>
    </row>
    <row r="267" spans="1:19" ht="14.45" customHeight="1" x14ac:dyDescent="0.2">
      <c r="A267" s="821" t="s">
        <v>1569</v>
      </c>
      <c r="B267" s="822" t="s">
        <v>1570</v>
      </c>
      <c r="C267" s="822" t="s">
        <v>557</v>
      </c>
      <c r="D267" s="822" t="s">
        <v>849</v>
      </c>
      <c r="E267" s="822" t="s">
        <v>1574</v>
      </c>
      <c r="F267" s="822" t="s">
        <v>1577</v>
      </c>
      <c r="G267" s="822" t="s">
        <v>1578</v>
      </c>
      <c r="H267" s="831">
        <v>402</v>
      </c>
      <c r="I267" s="831">
        <v>1037.1599999999999</v>
      </c>
      <c r="J267" s="822">
        <v>0.18542501725241442</v>
      </c>
      <c r="K267" s="822">
        <v>2.5799999999999996</v>
      </c>
      <c r="L267" s="831">
        <v>2135</v>
      </c>
      <c r="M267" s="831">
        <v>5593.42</v>
      </c>
      <c r="N267" s="822">
        <v>1</v>
      </c>
      <c r="O267" s="822">
        <v>2.6198688524590166</v>
      </c>
      <c r="P267" s="831">
        <v>317</v>
      </c>
      <c r="Q267" s="831">
        <v>789.33</v>
      </c>
      <c r="R267" s="827">
        <v>0.14111759889298497</v>
      </c>
      <c r="S267" s="832">
        <v>2.4900000000000002</v>
      </c>
    </row>
    <row r="268" spans="1:19" ht="14.45" customHeight="1" x14ac:dyDescent="0.2">
      <c r="A268" s="821" t="s">
        <v>1569</v>
      </c>
      <c r="B268" s="822" t="s">
        <v>1570</v>
      </c>
      <c r="C268" s="822" t="s">
        <v>557</v>
      </c>
      <c r="D268" s="822" t="s">
        <v>849</v>
      </c>
      <c r="E268" s="822" t="s">
        <v>1574</v>
      </c>
      <c r="F268" s="822" t="s">
        <v>1579</v>
      </c>
      <c r="G268" s="822" t="s">
        <v>1580</v>
      </c>
      <c r="H268" s="831">
        <v>900</v>
      </c>
      <c r="I268" s="831">
        <v>6471</v>
      </c>
      <c r="J268" s="822">
        <v>0.10957628302549753</v>
      </c>
      <c r="K268" s="822">
        <v>7.19</v>
      </c>
      <c r="L268" s="831">
        <v>8125</v>
      </c>
      <c r="M268" s="831">
        <v>59054.75</v>
      </c>
      <c r="N268" s="822">
        <v>1</v>
      </c>
      <c r="O268" s="822">
        <v>7.2682769230769226</v>
      </c>
      <c r="P268" s="831">
        <v>2125</v>
      </c>
      <c r="Q268" s="831">
        <v>15193.75</v>
      </c>
      <c r="R268" s="827">
        <v>0.25728243706052434</v>
      </c>
      <c r="S268" s="832">
        <v>7.15</v>
      </c>
    </row>
    <row r="269" spans="1:19" ht="14.45" customHeight="1" x14ac:dyDescent="0.2">
      <c r="A269" s="821" t="s">
        <v>1569</v>
      </c>
      <c r="B269" s="822" t="s">
        <v>1570</v>
      </c>
      <c r="C269" s="822" t="s">
        <v>557</v>
      </c>
      <c r="D269" s="822" t="s">
        <v>849</v>
      </c>
      <c r="E269" s="822" t="s">
        <v>1574</v>
      </c>
      <c r="F269" s="822" t="s">
        <v>1581</v>
      </c>
      <c r="G269" s="822" t="s">
        <v>1582</v>
      </c>
      <c r="H269" s="831"/>
      <c r="I269" s="831"/>
      <c r="J269" s="822"/>
      <c r="K269" s="822"/>
      <c r="L269" s="831">
        <v>0</v>
      </c>
      <c r="M269" s="831">
        <v>0</v>
      </c>
      <c r="N269" s="822"/>
      <c r="O269" s="822"/>
      <c r="P269" s="831"/>
      <c r="Q269" s="831"/>
      <c r="R269" s="827"/>
      <c r="S269" s="832"/>
    </row>
    <row r="270" spans="1:19" ht="14.45" customHeight="1" x14ac:dyDescent="0.2">
      <c r="A270" s="821" t="s">
        <v>1569</v>
      </c>
      <c r="B270" s="822" t="s">
        <v>1570</v>
      </c>
      <c r="C270" s="822" t="s">
        <v>557</v>
      </c>
      <c r="D270" s="822" t="s">
        <v>849</v>
      </c>
      <c r="E270" s="822" t="s">
        <v>1574</v>
      </c>
      <c r="F270" s="822" t="s">
        <v>1583</v>
      </c>
      <c r="G270" s="822" t="s">
        <v>1584</v>
      </c>
      <c r="H270" s="831"/>
      <c r="I270" s="831"/>
      <c r="J270" s="822"/>
      <c r="K270" s="822"/>
      <c r="L270" s="831">
        <v>9531</v>
      </c>
      <c r="M270" s="831">
        <v>50530.869999999995</v>
      </c>
      <c r="N270" s="822">
        <v>1</v>
      </c>
      <c r="O270" s="822">
        <v>5.3017385374042592</v>
      </c>
      <c r="P270" s="831">
        <v>3257</v>
      </c>
      <c r="Q270" s="831">
        <v>16871.259999999998</v>
      </c>
      <c r="R270" s="827">
        <v>0.33388025973033908</v>
      </c>
      <c r="S270" s="832">
        <v>5.18</v>
      </c>
    </row>
    <row r="271" spans="1:19" ht="14.45" customHeight="1" x14ac:dyDescent="0.2">
      <c r="A271" s="821" t="s">
        <v>1569</v>
      </c>
      <c r="B271" s="822" t="s">
        <v>1570</v>
      </c>
      <c r="C271" s="822" t="s">
        <v>557</v>
      </c>
      <c r="D271" s="822" t="s">
        <v>849</v>
      </c>
      <c r="E271" s="822" t="s">
        <v>1574</v>
      </c>
      <c r="F271" s="822" t="s">
        <v>1585</v>
      </c>
      <c r="G271" s="822" t="s">
        <v>1586</v>
      </c>
      <c r="H271" s="831">
        <v>127</v>
      </c>
      <c r="I271" s="831">
        <v>1160.78</v>
      </c>
      <c r="J271" s="822">
        <v>0.21119990102108396</v>
      </c>
      <c r="K271" s="822">
        <v>9.14</v>
      </c>
      <c r="L271" s="831">
        <v>589.5</v>
      </c>
      <c r="M271" s="831">
        <v>5496.12</v>
      </c>
      <c r="N271" s="822">
        <v>1</v>
      </c>
      <c r="O271" s="822">
        <v>9.3233587786259537</v>
      </c>
      <c r="P271" s="831"/>
      <c r="Q271" s="831"/>
      <c r="R271" s="827"/>
      <c r="S271" s="832"/>
    </row>
    <row r="272" spans="1:19" ht="14.45" customHeight="1" x14ac:dyDescent="0.2">
      <c r="A272" s="821" t="s">
        <v>1569</v>
      </c>
      <c r="B272" s="822" t="s">
        <v>1570</v>
      </c>
      <c r="C272" s="822" t="s">
        <v>557</v>
      </c>
      <c r="D272" s="822" t="s">
        <v>849</v>
      </c>
      <c r="E272" s="822" t="s">
        <v>1574</v>
      </c>
      <c r="F272" s="822" t="s">
        <v>1587</v>
      </c>
      <c r="G272" s="822" t="s">
        <v>1588</v>
      </c>
      <c r="H272" s="831">
        <v>150</v>
      </c>
      <c r="I272" s="831">
        <v>1377</v>
      </c>
      <c r="J272" s="822">
        <v>0.12086580998525386</v>
      </c>
      <c r="K272" s="822">
        <v>9.18</v>
      </c>
      <c r="L272" s="831">
        <v>1212</v>
      </c>
      <c r="M272" s="831">
        <v>11392.8</v>
      </c>
      <c r="N272" s="822">
        <v>1</v>
      </c>
      <c r="O272" s="822">
        <v>9.3999999999999986</v>
      </c>
      <c r="P272" s="831">
        <v>260</v>
      </c>
      <c r="Q272" s="831">
        <v>2423.2000000000003</v>
      </c>
      <c r="R272" s="827">
        <v>0.21269573765887231</v>
      </c>
      <c r="S272" s="832">
        <v>9.32</v>
      </c>
    </row>
    <row r="273" spans="1:19" ht="14.45" customHeight="1" x14ac:dyDescent="0.2">
      <c r="A273" s="821" t="s">
        <v>1569</v>
      </c>
      <c r="B273" s="822" t="s">
        <v>1570</v>
      </c>
      <c r="C273" s="822" t="s">
        <v>557</v>
      </c>
      <c r="D273" s="822" t="s">
        <v>849</v>
      </c>
      <c r="E273" s="822" t="s">
        <v>1574</v>
      </c>
      <c r="F273" s="822" t="s">
        <v>1589</v>
      </c>
      <c r="G273" s="822" t="s">
        <v>1590</v>
      </c>
      <c r="H273" s="831"/>
      <c r="I273" s="831"/>
      <c r="J273" s="822"/>
      <c r="K273" s="822"/>
      <c r="L273" s="831">
        <v>637</v>
      </c>
      <c r="M273" s="831">
        <v>6561.0999999999995</v>
      </c>
      <c r="N273" s="822">
        <v>1</v>
      </c>
      <c r="O273" s="822">
        <v>10.299999999999999</v>
      </c>
      <c r="P273" s="831"/>
      <c r="Q273" s="831"/>
      <c r="R273" s="827"/>
      <c r="S273" s="832"/>
    </row>
    <row r="274" spans="1:19" ht="14.45" customHeight="1" x14ac:dyDescent="0.2">
      <c r="A274" s="821" t="s">
        <v>1569</v>
      </c>
      <c r="B274" s="822" t="s">
        <v>1570</v>
      </c>
      <c r="C274" s="822" t="s">
        <v>557</v>
      </c>
      <c r="D274" s="822" t="s">
        <v>849</v>
      </c>
      <c r="E274" s="822" t="s">
        <v>1574</v>
      </c>
      <c r="F274" s="822" t="s">
        <v>1591</v>
      </c>
      <c r="G274" s="822" t="s">
        <v>1592</v>
      </c>
      <c r="H274" s="831">
        <v>4</v>
      </c>
      <c r="I274" s="831">
        <v>181.16</v>
      </c>
      <c r="J274" s="822"/>
      <c r="K274" s="822">
        <v>45.29</v>
      </c>
      <c r="L274" s="831"/>
      <c r="M274" s="831"/>
      <c r="N274" s="822"/>
      <c r="O274" s="822"/>
      <c r="P274" s="831"/>
      <c r="Q274" s="831"/>
      <c r="R274" s="827"/>
      <c r="S274" s="832"/>
    </row>
    <row r="275" spans="1:19" ht="14.45" customHeight="1" x14ac:dyDescent="0.2">
      <c r="A275" s="821" t="s">
        <v>1569</v>
      </c>
      <c r="B275" s="822" t="s">
        <v>1570</v>
      </c>
      <c r="C275" s="822" t="s">
        <v>557</v>
      </c>
      <c r="D275" s="822" t="s">
        <v>849</v>
      </c>
      <c r="E275" s="822" t="s">
        <v>1574</v>
      </c>
      <c r="F275" s="822" t="s">
        <v>1595</v>
      </c>
      <c r="G275" s="822" t="s">
        <v>1596</v>
      </c>
      <c r="H275" s="831">
        <v>350</v>
      </c>
      <c r="I275" s="831">
        <v>7315</v>
      </c>
      <c r="J275" s="822">
        <v>7.75425940992365E-2</v>
      </c>
      <c r="K275" s="822">
        <v>20.9</v>
      </c>
      <c r="L275" s="831">
        <v>4705</v>
      </c>
      <c r="M275" s="831">
        <v>94335.25</v>
      </c>
      <c r="N275" s="822">
        <v>1</v>
      </c>
      <c r="O275" s="822">
        <v>20.05</v>
      </c>
      <c r="P275" s="831">
        <v>1770</v>
      </c>
      <c r="Q275" s="831">
        <v>35506.199999999997</v>
      </c>
      <c r="R275" s="827">
        <v>0.37638316535971439</v>
      </c>
      <c r="S275" s="832">
        <v>20.059999999999999</v>
      </c>
    </row>
    <row r="276" spans="1:19" ht="14.45" customHeight="1" x14ac:dyDescent="0.2">
      <c r="A276" s="821" t="s">
        <v>1569</v>
      </c>
      <c r="B276" s="822" t="s">
        <v>1570</v>
      </c>
      <c r="C276" s="822" t="s">
        <v>557</v>
      </c>
      <c r="D276" s="822" t="s">
        <v>849</v>
      </c>
      <c r="E276" s="822" t="s">
        <v>1574</v>
      </c>
      <c r="F276" s="822" t="s">
        <v>1597</v>
      </c>
      <c r="G276" s="822" t="s">
        <v>1598</v>
      </c>
      <c r="H276" s="831"/>
      <c r="I276" s="831"/>
      <c r="J276" s="822"/>
      <c r="K276" s="822"/>
      <c r="L276" s="831">
        <v>11.28</v>
      </c>
      <c r="M276" s="831">
        <v>18382.870000000003</v>
      </c>
      <c r="N276" s="822">
        <v>1</v>
      </c>
      <c r="O276" s="822">
        <v>1629.687056737589</v>
      </c>
      <c r="P276" s="831"/>
      <c r="Q276" s="831"/>
      <c r="R276" s="827"/>
      <c r="S276" s="832"/>
    </row>
    <row r="277" spans="1:19" ht="14.45" customHeight="1" x14ac:dyDescent="0.2">
      <c r="A277" s="821" t="s">
        <v>1569</v>
      </c>
      <c r="B277" s="822" t="s">
        <v>1570</v>
      </c>
      <c r="C277" s="822" t="s">
        <v>557</v>
      </c>
      <c r="D277" s="822" t="s">
        <v>849</v>
      </c>
      <c r="E277" s="822" t="s">
        <v>1574</v>
      </c>
      <c r="F277" s="822" t="s">
        <v>1601</v>
      </c>
      <c r="G277" s="822" t="s">
        <v>1602</v>
      </c>
      <c r="H277" s="831">
        <v>3</v>
      </c>
      <c r="I277" s="831">
        <v>6083.67</v>
      </c>
      <c r="J277" s="822">
        <v>7.9684279105004266E-2</v>
      </c>
      <c r="K277" s="822">
        <v>2027.89</v>
      </c>
      <c r="L277" s="831">
        <v>42</v>
      </c>
      <c r="M277" s="831">
        <v>76347.180000000008</v>
      </c>
      <c r="N277" s="822">
        <v>1</v>
      </c>
      <c r="O277" s="822">
        <v>1817.7900000000002</v>
      </c>
      <c r="P277" s="831">
        <v>11</v>
      </c>
      <c r="Q277" s="831">
        <v>20307.319999999992</v>
      </c>
      <c r="R277" s="827">
        <v>0.26598651056921802</v>
      </c>
      <c r="S277" s="832">
        <v>1846.1199999999992</v>
      </c>
    </row>
    <row r="278" spans="1:19" ht="14.45" customHeight="1" x14ac:dyDescent="0.2">
      <c r="A278" s="821" t="s">
        <v>1569</v>
      </c>
      <c r="B278" s="822" t="s">
        <v>1570</v>
      </c>
      <c r="C278" s="822" t="s">
        <v>557</v>
      </c>
      <c r="D278" s="822" t="s">
        <v>849</v>
      </c>
      <c r="E278" s="822" t="s">
        <v>1574</v>
      </c>
      <c r="F278" s="822" t="s">
        <v>1605</v>
      </c>
      <c r="G278" s="822" t="s">
        <v>1606</v>
      </c>
      <c r="H278" s="831">
        <v>10570</v>
      </c>
      <c r="I278" s="831">
        <v>39637.5</v>
      </c>
      <c r="J278" s="822">
        <v>0.14007960727173518</v>
      </c>
      <c r="K278" s="822">
        <v>3.75</v>
      </c>
      <c r="L278" s="831">
        <v>74805</v>
      </c>
      <c r="M278" s="831">
        <v>282964.09999999998</v>
      </c>
      <c r="N278" s="822">
        <v>1</v>
      </c>
      <c r="O278" s="822">
        <v>3.7826896597821</v>
      </c>
      <c r="P278" s="831">
        <v>37061</v>
      </c>
      <c r="Q278" s="831">
        <v>135643.26</v>
      </c>
      <c r="R278" s="827">
        <v>0.4793656156381676</v>
      </c>
      <c r="S278" s="832">
        <v>3.66</v>
      </c>
    </row>
    <row r="279" spans="1:19" ht="14.45" customHeight="1" x14ac:dyDescent="0.2">
      <c r="A279" s="821" t="s">
        <v>1569</v>
      </c>
      <c r="B279" s="822" t="s">
        <v>1570</v>
      </c>
      <c r="C279" s="822" t="s">
        <v>557</v>
      </c>
      <c r="D279" s="822" t="s">
        <v>849</v>
      </c>
      <c r="E279" s="822" t="s">
        <v>1574</v>
      </c>
      <c r="F279" s="822" t="s">
        <v>1609</v>
      </c>
      <c r="G279" s="822" t="s">
        <v>1610</v>
      </c>
      <c r="H279" s="831"/>
      <c r="I279" s="831"/>
      <c r="J279" s="822"/>
      <c r="K279" s="822"/>
      <c r="L279" s="831">
        <v>441</v>
      </c>
      <c r="M279" s="831">
        <v>66061.799999999988</v>
      </c>
      <c r="N279" s="822">
        <v>1</v>
      </c>
      <c r="O279" s="822">
        <v>149.79999999999998</v>
      </c>
      <c r="P279" s="831">
        <v>480</v>
      </c>
      <c r="Q279" s="831">
        <v>74808</v>
      </c>
      <c r="R279" s="827">
        <v>1.1323942126917526</v>
      </c>
      <c r="S279" s="832">
        <v>155.85</v>
      </c>
    </row>
    <row r="280" spans="1:19" ht="14.45" customHeight="1" x14ac:dyDescent="0.2">
      <c r="A280" s="821" t="s">
        <v>1569</v>
      </c>
      <c r="B280" s="822" t="s">
        <v>1570</v>
      </c>
      <c r="C280" s="822" t="s">
        <v>557</v>
      </c>
      <c r="D280" s="822" t="s">
        <v>849</v>
      </c>
      <c r="E280" s="822" t="s">
        <v>1574</v>
      </c>
      <c r="F280" s="822" t="s">
        <v>1611</v>
      </c>
      <c r="G280" s="822" t="s">
        <v>1612</v>
      </c>
      <c r="H280" s="831">
        <v>700</v>
      </c>
      <c r="I280" s="831">
        <v>14518</v>
      </c>
      <c r="J280" s="822">
        <v>0.12577842620155735</v>
      </c>
      <c r="K280" s="822">
        <v>20.74</v>
      </c>
      <c r="L280" s="831">
        <v>5672</v>
      </c>
      <c r="M280" s="831">
        <v>115425.20000000001</v>
      </c>
      <c r="N280" s="822">
        <v>1</v>
      </c>
      <c r="O280" s="822">
        <v>20.350000000000001</v>
      </c>
      <c r="P280" s="831">
        <v>550</v>
      </c>
      <c r="Q280" s="831">
        <v>11330</v>
      </c>
      <c r="R280" s="827">
        <v>9.8158807608737075E-2</v>
      </c>
      <c r="S280" s="832">
        <v>20.6</v>
      </c>
    </row>
    <row r="281" spans="1:19" ht="14.45" customHeight="1" x14ac:dyDescent="0.2">
      <c r="A281" s="821" t="s">
        <v>1569</v>
      </c>
      <c r="B281" s="822" t="s">
        <v>1570</v>
      </c>
      <c r="C281" s="822" t="s">
        <v>557</v>
      </c>
      <c r="D281" s="822" t="s">
        <v>849</v>
      </c>
      <c r="E281" s="822" t="s">
        <v>1574</v>
      </c>
      <c r="F281" s="822" t="s">
        <v>1613</v>
      </c>
      <c r="G281" s="822" t="s">
        <v>1614</v>
      </c>
      <c r="H281" s="831">
        <v>2</v>
      </c>
      <c r="I281" s="831">
        <v>217124.4</v>
      </c>
      <c r="J281" s="822"/>
      <c r="K281" s="822">
        <v>108562.2</v>
      </c>
      <c r="L281" s="831"/>
      <c r="M281" s="831"/>
      <c r="N281" s="822"/>
      <c r="O281" s="822"/>
      <c r="P281" s="831"/>
      <c r="Q281" s="831"/>
      <c r="R281" s="827"/>
      <c r="S281" s="832"/>
    </row>
    <row r="282" spans="1:19" ht="14.45" customHeight="1" x14ac:dyDescent="0.2">
      <c r="A282" s="821" t="s">
        <v>1569</v>
      </c>
      <c r="B282" s="822" t="s">
        <v>1570</v>
      </c>
      <c r="C282" s="822" t="s">
        <v>557</v>
      </c>
      <c r="D282" s="822" t="s">
        <v>849</v>
      </c>
      <c r="E282" s="822" t="s">
        <v>1574</v>
      </c>
      <c r="F282" s="822" t="s">
        <v>1615</v>
      </c>
      <c r="G282" s="822" t="s">
        <v>1616</v>
      </c>
      <c r="H282" s="831">
        <v>1699</v>
      </c>
      <c r="I282" s="831">
        <v>33708.160000000003</v>
      </c>
      <c r="J282" s="822">
        <v>0.26114606849512467</v>
      </c>
      <c r="K282" s="822">
        <v>19.840000000000003</v>
      </c>
      <c r="L282" s="831">
        <v>6758</v>
      </c>
      <c r="M282" s="831">
        <v>129077.79999999999</v>
      </c>
      <c r="N282" s="822">
        <v>1</v>
      </c>
      <c r="O282" s="822">
        <v>19.099999999999998</v>
      </c>
      <c r="P282" s="831">
        <v>2821</v>
      </c>
      <c r="Q282" s="831">
        <v>54868.45</v>
      </c>
      <c r="R282" s="827">
        <v>0.42508045535328309</v>
      </c>
      <c r="S282" s="832">
        <v>19.45</v>
      </c>
    </row>
    <row r="283" spans="1:19" ht="14.45" customHeight="1" x14ac:dyDescent="0.2">
      <c r="A283" s="821" t="s">
        <v>1569</v>
      </c>
      <c r="B283" s="822" t="s">
        <v>1570</v>
      </c>
      <c r="C283" s="822" t="s">
        <v>557</v>
      </c>
      <c r="D283" s="822" t="s">
        <v>849</v>
      </c>
      <c r="E283" s="822" t="s">
        <v>1627</v>
      </c>
      <c r="F283" s="822" t="s">
        <v>1628</v>
      </c>
      <c r="G283" s="822" t="s">
        <v>1629</v>
      </c>
      <c r="H283" s="831">
        <v>35</v>
      </c>
      <c r="I283" s="831">
        <v>1295</v>
      </c>
      <c r="J283" s="822">
        <v>0.83119383825417203</v>
      </c>
      <c r="K283" s="822">
        <v>37</v>
      </c>
      <c r="L283" s="831">
        <v>41</v>
      </c>
      <c r="M283" s="831">
        <v>1558</v>
      </c>
      <c r="N283" s="822">
        <v>1</v>
      </c>
      <c r="O283" s="822">
        <v>38</v>
      </c>
      <c r="P283" s="831">
        <v>32</v>
      </c>
      <c r="Q283" s="831">
        <v>1216</v>
      </c>
      <c r="R283" s="827">
        <v>0.78048780487804881</v>
      </c>
      <c r="S283" s="832">
        <v>38</v>
      </c>
    </row>
    <row r="284" spans="1:19" ht="14.45" customHeight="1" x14ac:dyDescent="0.2">
      <c r="A284" s="821" t="s">
        <v>1569</v>
      </c>
      <c r="B284" s="822" t="s">
        <v>1570</v>
      </c>
      <c r="C284" s="822" t="s">
        <v>557</v>
      </c>
      <c r="D284" s="822" t="s">
        <v>849</v>
      </c>
      <c r="E284" s="822" t="s">
        <v>1627</v>
      </c>
      <c r="F284" s="822" t="s">
        <v>1632</v>
      </c>
      <c r="G284" s="822" t="s">
        <v>1633</v>
      </c>
      <c r="H284" s="831">
        <v>230</v>
      </c>
      <c r="I284" s="831">
        <v>40940</v>
      </c>
      <c r="J284" s="822">
        <v>1.5247672253258846</v>
      </c>
      <c r="K284" s="822">
        <v>178</v>
      </c>
      <c r="L284" s="831">
        <v>150</v>
      </c>
      <c r="M284" s="831">
        <v>26850</v>
      </c>
      <c r="N284" s="822">
        <v>1</v>
      </c>
      <c r="O284" s="822">
        <v>179</v>
      </c>
      <c r="P284" s="831">
        <v>77</v>
      </c>
      <c r="Q284" s="831">
        <v>13860</v>
      </c>
      <c r="R284" s="827">
        <v>0.51620111731843576</v>
      </c>
      <c r="S284" s="832">
        <v>180</v>
      </c>
    </row>
    <row r="285" spans="1:19" ht="14.45" customHeight="1" x14ac:dyDescent="0.2">
      <c r="A285" s="821" t="s">
        <v>1569</v>
      </c>
      <c r="B285" s="822" t="s">
        <v>1570</v>
      </c>
      <c r="C285" s="822" t="s">
        <v>557</v>
      </c>
      <c r="D285" s="822" t="s">
        <v>849</v>
      </c>
      <c r="E285" s="822" t="s">
        <v>1627</v>
      </c>
      <c r="F285" s="822" t="s">
        <v>1634</v>
      </c>
      <c r="G285" s="822" t="s">
        <v>1635</v>
      </c>
      <c r="H285" s="831">
        <v>2</v>
      </c>
      <c r="I285" s="831">
        <v>704</v>
      </c>
      <c r="J285" s="822"/>
      <c r="K285" s="822">
        <v>352</v>
      </c>
      <c r="L285" s="831"/>
      <c r="M285" s="831"/>
      <c r="N285" s="822"/>
      <c r="O285" s="822"/>
      <c r="P285" s="831"/>
      <c r="Q285" s="831"/>
      <c r="R285" s="827"/>
      <c r="S285" s="832"/>
    </row>
    <row r="286" spans="1:19" ht="14.45" customHeight="1" x14ac:dyDescent="0.2">
      <c r="A286" s="821" t="s">
        <v>1569</v>
      </c>
      <c r="B286" s="822" t="s">
        <v>1570</v>
      </c>
      <c r="C286" s="822" t="s">
        <v>557</v>
      </c>
      <c r="D286" s="822" t="s">
        <v>849</v>
      </c>
      <c r="E286" s="822" t="s">
        <v>1627</v>
      </c>
      <c r="F286" s="822" t="s">
        <v>1636</v>
      </c>
      <c r="G286" s="822" t="s">
        <v>1637</v>
      </c>
      <c r="H286" s="831">
        <v>6</v>
      </c>
      <c r="I286" s="831">
        <v>1908</v>
      </c>
      <c r="J286" s="822">
        <v>1.1962382445141067</v>
      </c>
      <c r="K286" s="822">
        <v>318</v>
      </c>
      <c r="L286" s="831">
        <v>5</v>
      </c>
      <c r="M286" s="831">
        <v>1595</v>
      </c>
      <c r="N286" s="822">
        <v>1</v>
      </c>
      <c r="O286" s="822">
        <v>319</v>
      </c>
      <c r="P286" s="831"/>
      <c r="Q286" s="831"/>
      <c r="R286" s="827"/>
      <c r="S286" s="832"/>
    </row>
    <row r="287" spans="1:19" ht="14.45" customHeight="1" x14ac:dyDescent="0.2">
      <c r="A287" s="821" t="s">
        <v>1569</v>
      </c>
      <c r="B287" s="822" t="s">
        <v>1570</v>
      </c>
      <c r="C287" s="822" t="s">
        <v>557</v>
      </c>
      <c r="D287" s="822" t="s">
        <v>849</v>
      </c>
      <c r="E287" s="822" t="s">
        <v>1627</v>
      </c>
      <c r="F287" s="822" t="s">
        <v>1638</v>
      </c>
      <c r="G287" s="822" t="s">
        <v>1639</v>
      </c>
      <c r="H287" s="831"/>
      <c r="I287" s="831"/>
      <c r="J287" s="822"/>
      <c r="K287" s="822"/>
      <c r="L287" s="831">
        <v>11</v>
      </c>
      <c r="M287" s="831">
        <v>22517</v>
      </c>
      <c r="N287" s="822">
        <v>1</v>
      </c>
      <c r="O287" s="822">
        <v>2047</v>
      </c>
      <c r="P287" s="831">
        <v>3</v>
      </c>
      <c r="Q287" s="831">
        <v>6156</v>
      </c>
      <c r="R287" s="827">
        <v>0.27339343607052452</v>
      </c>
      <c r="S287" s="832">
        <v>2052</v>
      </c>
    </row>
    <row r="288" spans="1:19" ht="14.45" customHeight="1" x14ac:dyDescent="0.2">
      <c r="A288" s="821" t="s">
        <v>1569</v>
      </c>
      <c r="B288" s="822" t="s">
        <v>1570</v>
      </c>
      <c r="C288" s="822" t="s">
        <v>557</v>
      </c>
      <c r="D288" s="822" t="s">
        <v>849</v>
      </c>
      <c r="E288" s="822" t="s">
        <v>1627</v>
      </c>
      <c r="F288" s="822" t="s">
        <v>1640</v>
      </c>
      <c r="G288" s="822" t="s">
        <v>1641</v>
      </c>
      <c r="H288" s="831"/>
      <c r="I288" s="831"/>
      <c r="J288" s="822"/>
      <c r="K288" s="822"/>
      <c r="L288" s="831">
        <v>1</v>
      </c>
      <c r="M288" s="831">
        <v>3073</v>
      </c>
      <c r="N288" s="822">
        <v>1</v>
      </c>
      <c r="O288" s="822">
        <v>3073</v>
      </c>
      <c r="P288" s="831"/>
      <c r="Q288" s="831"/>
      <c r="R288" s="827"/>
      <c r="S288" s="832"/>
    </row>
    <row r="289" spans="1:19" ht="14.45" customHeight="1" x14ac:dyDescent="0.2">
      <c r="A289" s="821" t="s">
        <v>1569</v>
      </c>
      <c r="B289" s="822" t="s">
        <v>1570</v>
      </c>
      <c r="C289" s="822" t="s">
        <v>557</v>
      </c>
      <c r="D289" s="822" t="s">
        <v>849</v>
      </c>
      <c r="E289" s="822" t="s">
        <v>1627</v>
      </c>
      <c r="F289" s="822" t="s">
        <v>1642</v>
      </c>
      <c r="G289" s="822" t="s">
        <v>1643</v>
      </c>
      <c r="H289" s="831"/>
      <c r="I289" s="831"/>
      <c r="J289" s="822"/>
      <c r="K289" s="822"/>
      <c r="L289" s="831">
        <v>1</v>
      </c>
      <c r="M289" s="831">
        <v>671</v>
      </c>
      <c r="N289" s="822">
        <v>1</v>
      </c>
      <c r="O289" s="822">
        <v>671</v>
      </c>
      <c r="P289" s="831"/>
      <c r="Q289" s="831"/>
      <c r="R289" s="827"/>
      <c r="S289" s="832"/>
    </row>
    <row r="290" spans="1:19" ht="14.45" customHeight="1" x14ac:dyDescent="0.2">
      <c r="A290" s="821" t="s">
        <v>1569</v>
      </c>
      <c r="B290" s="822" t="s">
        <v>1570</v>
      </c>
      <c r="C290" s="822" t="s">
        <v>557</v>
      </c>
      <c r="D290" s="822" t="s">
        <v>849</v>
      </c>
      <c r="E290" s="822" t="s">
        <v>1627</v>
      </c>
      <c r="F290" s="822" t="s">
        <v>1644</v>
      </c>
      <c r="G290" s="822" t="s">
        <v>1645</v>
      </c>
      <c r="H290" s="831">
        <v>1</v>
      </c>
      <c r="I290" s="831">
        <v>1350</v>
      </c>
      <c r="J290" s="822"/>
      <c r="K290" s="822">
        <v>1350</v>
      </c>
      <c r="L290" s="831"/>
      <c r="M290" s="831"/>
      <c r="N290" s="822"/>
      <c r="O290" s="822"/>
      <c r="P290" s="831"/>
      <c r="Q290" s="831"/>
      <c r="R290" s="827"/>
      <c r="S290" s="832"/>
    </row>
    <row r="291" spans="1:19" ht="14.45" customHeight="1" x14ac:dyDescent="0.2">
      <c r="A291" s="821" t="s">
        <v>1569</v>
      </c>
      <c r="B291" s="822" t="s">
        <v>1570</v>
      </c>
      <c r="C291" s="822" t="s">
        <v>557</v>
      </c>
      <c r="D291" s="822" t="s">
        <v>849</v>
      </c>
      <c r="E291" s="822" t="s">
        <v>1627</v>
      </c>
      <c r="F291" s="822" t="s">
        <v>1646</v>
      </c>
      <c r="G291" s="822" t="s">
        <v>1647</v>
      </c>
      <c r="H291" s="831">
        <v>1</v>
      </c>
      <c r="I291" s="831">
        <v>1432</v>
      </c>
      <c r="J291" s="822">
        <v>8.3043377406634186E-2</v>
      </c>
      <c r="K291" s="822">
        <v>1432</v>
      </c>
      <c r="L291" s="831">
        <v>12</v>
      </c>
      <c r="M291" s="831">
        <v>17244</v>
      </c>
      <c r="N291" s="822">
        <v>1</v>
      </c>
      <c r="O291" s="822">
        <v>1437</v>
      </c>
      <c r="P291" s="831"/>
      <c r="Q291" s="831"/>
      <c r="R291" s="827"/>
      <c r="S291" s="832"/>
    </row>
    <row r="292" spans="1:19" ht="14.45" customHeight="1" x14ac:dyDescent="0.2">
      <c r="A292" s="821" t="s">
        <v>1569</v>
      </c>
      <c r="B292" s="822" t="s">
        <v>1570</v>
      </c>
      <c r="C292" s="822" t="s">
        <v>557</v>
      </c>
      <c r="D292" s="822" t="s">
        <v>849</v>
      </c>
      <c r="E292" s="822" t="s">
        <v>1627</v>
      </c>
      <c r="F292" s="822" t="s">
        <v>1648</v>
      </c>
      <c r="G292" s="822" t="s">
        <v>1649</v>
      </c>
      <c r="H292" s="831">
        <v>1</v>
      </c>
      <c r="I292" s="831">
        <v>1914</v>
      </c>
      <c r="J292" s="822">
        <v>9.0624999999999997E-2</v>
      </c>
      <c r="K292" s="822">
        <v>1914</v>
      </c>
      <c r="L292" s="831">
        <v>11</v>
      </c>
      <c r="M292" s="831">
        <v>21120</v>
      </c>
      <c r="N292" s="822">
        <v>1</v>
      </c>
      <c r="O292" s="822">
        <v>1920</v>
      </c>
      <c r="P292" s="831">
        <v>1</v>
      </c>
      <c r="Q292" s="831">
        <v>1925</v>
      </c>
      <c r="R292" s="827">
        <v>9.1145833333333329E-2</v>
      </c>
      <c r="S292" s="832">
        <v>1925</v>
      </c>
    </row>
    <row r="293" spans="1:19" ht="14.45" customHeight="1" x14ac:dyDescent="0.2">
      <c r="A293" s="821" t="s">
        <v>1569</v>
      </c>
      <c r="B293" s="822" t="s">
        <v>1570</v>
      </c>
      <c r="C293" s="822" t="s">
        <v>557</v>
      </c>
      <c r="D293" s="822" t="s">
        <v>849</v>
      </c>
      <c r="E293" s="822" t="s">
        <v>1627</v>
      </c>
      <c r="F293" s="822" t="s">
        <v>1652</v>
      </c>
      <c r="G293" s="822" t="s">
        <v>1653</v>
      </c>
      <c r="H293" s="831">
        <v>1</v>
      </c>
      <c r="I293" s="831">
        <v>1214</v>
      </c>
      <c r="J293" s="822">
        <v>0.24897456931911402</v>
      </c>
      <c r="K293" s="822">
        <v>1214</v>
      </c>
      <c r="L293" s="831">
        <v>4</v>
      </c>
      <c r="M293" s="831">
        <v>4876</v>
      </c>
      <c r="N293" s="822">
        <v>1</v>
      </c>
      <c r="O293" s="822">
        <v>1219</v>
      </c>
      <c r="P293" s="831">
        <v>1</v>
      </c>
      <c r="Q293" s="831">
        <v>1223</v>
      </c>
      <c r="R293" s="827">
        <v>0.25082034454470875</v>
      </c>
      <c r="S293" s="832">
        <v>1223</v>
      </c>
    </row>
    <row r="294" spans="1:19" ht="14.45" customHeight="1" x14ac:dyDescent="0.2">
      <c r="A294" s="821" t="s">
        <v>1569</v>
      </c>
      <c r="B294" s="822" t="s">
        <v>1570</v>
      </c>
      <c r="C294" s="822" t="s">
        <v>557</v>
      </c>
      <c r="D294" s="822" t="s">
        <v>849</v>
      </c>
      <c r="E294" s="822" t="s">
        <v>1627</v>
      </c>
      <c r="F294" s="822" t="s">
        <v>1654</v>
      </c>
      <c r="G294" s="822" t="s">
        <v>1655</v>
      </c>
      <c r="H294" s="831">
        <v>3</v>
      </c>
      <c r="I294" s="831">
        <v>2046</v>
      </c>
      <c r="J294" s="822">
        <v>7.1115745568300318E-2</v>
      </c>
      <c r="K294" s="822">
        <v>682</v>
      </c>
      <c r="L294" s="831">
        <v>42</v>
      </c>
      <c r="M294" s="831">
        <v>28770</v>
      </c>
      <c r="N294" s="822">
        <v>1</v>
      </c>
      <c r="O294" s="822">
        <v>685</v>
      </c>
      <c r="P294" s="831">
        <v>11</v>
      </c>
      <c r="Q294" s="831">
        <v>7557</v>
      </c>
      <c r="R294" s="827">
        <v>0.26266944734098019</v>
      </c>
      <c r="S294" s="832">
        <v>687</v>
      </c>
    </row>
    <row r="295" spans="1:19" ht="14.45" customHeight="1" x14ac:dyDescent="0.2">
      <c r="A295" s="821" t="s">
        <v>1569</v>
      </c>
      <c r="B295" s="822" t="s">
        <v>1570</v>
      </c>
      <c r="C295" s="822" t="s">
        <v>557</v>
      </c>
      <c r="D295" s="822" t="s">
        <v>849</v>
      </c>
      <c r="E295" s="822" t="s">
        <v>1627</v>
      </c>
      <c r="F295" s="822" t="s">
        <v>1656</v>
      </c>
      <c r="G295" s="822" t="s">
        <v>1657</v>
      </c>
      <c r="H295" s="831">
        <v>1</v>
      </c>
      <c r="I295" s="831">
        <v>717</v>
      </c>
      <c r="J295" s="822">
        <v>6.6388888888888886E-2</v>
      </c>
      <c r="K295" s="822">
        <v>717</v>
      </c>
      <c r="L295" s="831">
        <v>15</v>
      </c>
      <c r="M295" s="831">
        <v>10800</v>
      </c>
      <c r="N295" s="822">
        <v>1</v>
      </c>
      <c r="O295" s="822">
        <v>720</v>
      </c>
      <c r="P295" s="831">
        <v>1</v>
      </c>
      <c r="Q295" s="831">
        <v>722</v>
      </c>
      <c r="R295" s="827">
        <v>6.6851851851851857E-2</v>
      </c>
      <c r="S295" s="832">
        <v>722</v>
      </c>
    </row>
    <row r="296" spans="1:19" ht="14.45" customHeight="1" x14ac:dyDescent="0.2">
      <c r="A296" s="821" t="s">
        <v>1569</v>
      </c>
      <c r="B296" s="822" t="s">
        <v>1570</v>
      </c>
      <c r="C296" s="822" t="s">
        <v>557</v>
      </c>
      <c r="D296" s="822" t="s">
        <v>849</v>
      </c>
      <c r="E296" s="822" t="s">
        <v>1627</v>
      </c>
      <c r="F296" s="822" t="s">
        <v>1660</v>
      </c>
      <c r="G296" s="822" t="s">
        <v>1661</v>
      </c>
      <c r="H296" s="831">
        <v>32</v>
      </c>
      <c r="I296" s="831">
        <v>58432</v>
      </c>
      <c r="J296" s="822">
        <v>0.10261291336591499</v>
      </c>
      <c r="K296" s="822">
        <v>1826</v>
      </c>
      <c r="L296" s="831">
        <v>311</v>
      </c>
      <c r="M296" s="831">
        <v>569441</v>
      </c>
      <c r="N296" s="822">
        <v>1</v>
      </c>
      <c r="O296" s="822">
        <v>1831</v>
      </c>
      <c r="P296" s="831">
        <v>140</v>
      </c>
      <c r="Q296" s="831">
        <v>256900</v>
      </c>
      <c r="R296" s="827">
        <v>0.45114419228682162</v>
      </c>
      <c r="S296" s="832">
        <v>1835</v>
      </c>
    </row>
    <row r="297" spans="1:19" ht="14.45" customHeight="1" x14ac:dyDescent="0.2">
      <c r="A297" s="821" t="s">
        <v>1569</v>
      </c>
      <c r="B297" s="822" t="s">
        <v>1570</v>
      </c>
      <c r="C297" s="822" t="s">
        <v>557</v>
      </c>
      <c r="D297" s="822" t="s">
        <v>849</v>
      </c>
      <c r="E297" s="822" t="s">
        <v>1627</v>
      </c>
      <c r="F297" s="822" t="s">
        <v>1662</v>
      </c>
      <c r="G297" s="822" t="s">
        <v>1663</v>
      </c>
      <c r="H297" s="831">
        <v>1</v>
      </c>
      <c r="I297" s="831">
        <v>430</v>
      </c>
      <c r="J297" s="822">
        <v>9.0698164944104626E-2</v>
      </c>
      <c r="K297" s="822">
        <v>430</v>
      </c>
      <c r="L297" s="831">
        <v>11</v>
      </c>
      <c r="M297" s="831">
        <v>4741</v>
      </c>
      <c r="N297" s="822">
        <v>1</v>
      </c>
      <c r="O297" s="822">
        <v>431</v>
      </c>
      <c r="P297" s="831">
        <v>7</v>
      </c>
      <c r="Q297" s="831">
        <v>3031</v>
      </c>
      <c r="R297" s="827">
        <v>0.63931659987344447</v>
      </c>
      <c r="S297" s="832">
        <v>433</v>
      </c>
    </row>
    <row r="298" spans="1:19" ht="14.45" customHeight="1" x14ac:dyDescent="0.2">
      <c r="A298" s="821" t="s">
        <v>1569</v>
      </c>
      <c r="B298" s="822" t="s">
        <v>1570</v>
      </c>
      <c r="C298" s="822" t="s">
        <v>557</v>
      </c>
      <c r="D298" s="822" t="s">
        <v>849</v>
      </c>
      <c r="E298" s="822" t="s">
        <v>1627</v>
      </c>
      <c r="F298" s="822" t="s">
        <v>1664</v>
      </c>
      <c r="G298" s="822" t="s">
        <v>1665</v>
      </c>
      <c r="H298" s="831">
        <v>4</v>
      </c>
      <c r="I298" s="831">
        <v>14088</v>
      </c>
      <c r="J298" s="822">
        <v>0.1375015860312131</v>
      </c>
      <c r="K298" s="822">
        <v>3522</v>
      </c>
      <c r="L298" s="831">
        <v>29</v>
      </c>
      <c r="M298" s="831">
        <v>102457</v>
      </c>
      <c r="N298" s="822">
        <v>1</v>
      </c>
      <c r="O298" s="822">
        <v>3533</v>
      </c>
      <c r="P298" s="831">
        <v>3</v>
      </c>
      <c r="Q298" s="831">
        <v>10629</v>
      </c>
      <c r="R298" s="827">
        <v>0.10374108162448636</v>
      </c>
      <c r="S298" s="832">
        <v>3543</v>
      </c>
    </row>
    <row r="299" spans="1:19" ht="14.45" customHeight="1" x14ac:dyDescent="0.2">
      <c r="A299" s="821" t="s">
        <v>1569</v>
      </c>
      <c r="B299" s="822" t="s">
        <v>1570</v>
      </c>
      <c r="C299" s="822" t="s">
        <v>557</v>
      </c>
      <c r="D299" s="822" t="s">
        <v>849</v>
      </c>
      <c r="E299" s="822" t="s">
        <v>1627</v>
      </c>
      <c r="F299" s="822" t="s">
        <v>1668</v>
      </c>
      <c r="G299" s="822" t="s">
        <v>1669</v>
      </c>
      <c r="H299" s="831">
        <v>220</v>
      </c>
      <c r="I299" s="831">
        <v>7333.33</v>
      </c>
      <c r="J299" s="822">
        <v>1.6176475129761125</v>
      </c>
      <c r="K299" s="822">
        <v>33.333318181818179</v>
      </c>
      <c r="L299" s="831">
        <v>136</v>
      </c>
      <c r="M299" s="831">
        <v>4533.33</v>
      </c>
      <c r="N299" s="822">
        <v>1</v>
      </c>
      <c r="O299" s="822">
        <v>33.333308823529414</v>
      </c>
      <c r="P299" s="831">
        <v>100</v>
      </c>
      <c r="Q299" s="831">
        <v>3431.11</v>
      </c>
      <c r="R299" s="827">
        <v>0.7568630565169534</v>
      </c>
      <c r="S299" s="832">
        <v>34.311100000000003</v>
      </c>
    </row>
    <row r="300" spans="1:19" ht="14.45" customHeight="1" x14ac:dyDescent="0.2">
      <c r="A300" s="821" t="s">
        <v>1569</v>
      </c>
      <c r="B300" s="822" t="s">
        <v>1570</v>
      </c>
      <c r="C300" s="822" t="s">
        <v>557</v>
      </c>
      <c r="D300" s="822" t="s">
        <v>849</v>
      </c>
      <c r="E300" s="822" t="s">
        <v>1627</v>
      </c>
      <c r="F300" s="822" t="s">
        <v>1670</v>
      </c>
      <c r="G300" s="822" t="s">
        <v>1671</v>
      </c>
      <c r="H300" s="831">
        <v>229</v>
      </c>
      <c r="I300" s="831">
        <v>8473</v>
      </c>
      <c r="J300" s="822">
        <v>1.4864912280701754</v>
      </c>
      <c r="K300" s="822">
        <v>37</v>
      </c>
      <c r="L300" s="831">
        <v>150</v>
      </c>
      <c r="M300" s="831">
        <v>5700</v>
      </c>
      <c r="N300" s="822">
        <v>1</v>
      </c>
      <c r="O300" s="822">
        <v>38</v>
      </c>
      <c r="P300" s="831">
        <v>77</v>
      </c>
      <c r="Q300" s="831">
        <v>2926</v>
      </c>
      <c r="R300" s="827">
        <v>0.51333333333333331</v>
      </c>
      <c r="S300" s="832">
        <v>38</v>
      </c>
    </row>
    <row r="301" spans="1:19" ht="14.45" customHeight="1" x14ac:dyDescent="0.2">
      <c r="A301" s="821" t="s">
        <v>1569</v>
      </c>
      <c r="B301" s="822" t="s">
        <v>1570</v>
      </c>
      <c r="C301" s="822" t="s">
        <v>557</v>
      </c>
      <c r="D301" s="822" t="s">
        <v>849</v>
      </c>
      <c r="E301" s="822" t="s">
        <v>1627</v>
      </c>
      <c r="F301" s="822" t="s">
        <v>1674</v>
      </c>
      <c r="G301" s="822" t="s">
        <v>1675</v>
      </c>
      <c r="H301" s="831">
        <v>2</v>
      </c>
      <c r="I301" s="831">
        <v>876</v>
      </c>
      <c r="J301" s="822">
        <v>0.33333333333333331</v>
      </c>
      <c r="K301" s="822">
        <v>438</v>
      </c>
      <c r="L301" s="831">
        <v>6</v>
      </c>
      <c r="M301" s="831">
        <v>2628</v>
      </c>
      <c r="N301" s="822">
        <v>1</v>
      </c>
      <c r="O301" s="822">
        <v>438</v>
      </c>
      <c r="P301" s="831"/>
      <c r="Q301" s="831"/>
      <c r="R301" s="827"/>
      <c r="S301" s="832"/>
    </row>
    <row r="302" spans="1:19" ht="14.45" customHeight="1" x14ac:dyDescent="0.2">
      <c r="A302" s="821" t="s">
        <v>1569</v>
      </c>
      <c r="B302" s="822" t="s">
        <v>1570</v>
      </c>
      <c r="C302" s="822" t="s">
        <v>557</v>
      </c>
      <c r="D302" s="822" t="s">
        <v>849</v>
      </c>
      <c r="E302" s="822" t="s">
        <v>1627</v>
      </c>
      <c r="F302" s="822" t="s">
        <v>1676</v>
      </c>
      <c r="G302" s="822" t="s">
        <v>1677</v>
      </c>
      <c r="H302" s="831">
        <v>14</v>
      </c>
      <c r="I302" s="831">
        <v>18802</v>
      </c>
      <c r="J302" s="822">
        <v>0.13551870031209232</v>
      </c>
      <c r="K302" s="822">
        <v>1343</v>
      </c>
      <c r="L302" s="831">
        <v>103</v>
      </c>
      <c r="M302" s="831">
        <v>138741</v>
      </c>
      <c r="N302" s="822">
        <v>1</v>
      </c>
      <c r="O302" s="822">
        <v>1347</v>
      </c>
      <c r="P302" s="831">
        <v>52</v>
      </c>
      <c r="Q302" s="831">
        <v>70252</v>
      </c>
      <c r="R302" s="827">
        <v>0.50635356527630626</v>
      </c>
      <c r="S302" s="832">
        <v>1351</v>
      </c>
    </row>
    <row r="303" spans="1:19" ht="14.45" customHeight="1" x14ac:dyDescent="0.2">
      <c r="A303" s="821" t="s">
        <v>1569</v>
      </c>
      <c r="B303" s="822" t="s">
        <v>1570</v>
      </c>
      <c r="C303" s="822" t="s">
        <v>557</v>
      </c>
      <c r="D303" s="822" t="s">
        <v>849</v>
      </c>
      <c r="E303" s="822" t="s">
        <v>1627</v>
      </c>
      <c r="F303" s="822" t="s">
        <v>1678</v>
      </c>
      <c r="G303" s="822" t="s">
        <v>1679</v>
      </c>
      <c r="H303" s="831">
        <v>5</v>
      </c>
      <c r="I303" s="831">
        <v>2550</v>
      </c>
      <c r="J303" s="822">
        <v>9.9609375E-2</v>
      </c>
      <c r="K303" s="822">
        <v>510</v>
      </c>
      <c r="L303" s="831">
        <v>50</v>
      </c>
      <c r="M303" s="831">
        <v>25600</v>
      </c>
      <c r="N303" s="822">
        <v>1</v>
      </c>
      <c r="O303" s="822">
        <v>512</v>
      </c>
      <c r="P303" s="831">
        <v>14</v>
      </c>
      <c r="Q303" s="831">
        <v>7196</v>
      </c>
      <c r="R303" s="827">
        <v>0.28109374999999998</v>
      </c>
      <c r="S303" s="832">
        <v>514</v>
      </c>
    </row>
    <row r="304" spans="1:19" ht="14.45" customHeight="1" x14ac:dyDescent="0.2">
      <c r="A304" s="821" t="s">
        <v>1569</v>
      </c>
      <c r="B304" s="822" t="s">
        <v>1570</v>
      </c>
      <c r="C304" s="822" t="s">
        <v>557</v>
      </c>
      <c r="D304" s="822" t="s">
        <v>849</v>
      </c>
      <c r="E304" s="822" t="s">
        <v>1627</v>
      </c>
      <c r="F304" s="822" t="s">
        <v>1680</v>
      </c>
      <c r="G304" s="822" t="s">
        <v>1681</v>
      </c>
      <c r="H304" s="831">
        <v>1</v>
      </c>
      <c r="I304" s="831">
        <v>2333</v>
      </c>
      <c r="J304" s="822">
        <v>0.1245196413321947</v>
      </c>
      <c r="K304" s="822">
        <v>2333</v>
      </c>
      <c r="L304" s="831">
        <v>8</v>
      </c>
      <c r="M304" s="831">
        <v>18736</v>
      </c>
      <c r="N304" s="822">
        <v>1</v>
      </c>
      <c r="O304" s="822">
        <v>2342</v>
      </c>
      <c r="P304" s="831">
        <v>3</v>
      </c>
      <c r="Q304" s="831">
        <v>7053</v>
      </c>
      <c r="R304" s="827">
        <v>0.37644107600341586</v>
      </c>
      <c r="S304" s="832">
        <v>2351</v>
      </c>
    </row>
    <row r="305" spans="1:19" ht="14.45" customHeight="1" x14ac:dyDescent="0.2">
      <c r="A305" s="821" t="s">
        <v>1569</v>
      </c>
      <c r="B305" s="822" t="s">
        <v>1570</v>
      </c>
      <c r="C305" s="822" t="s">
        <v>557</v>
      </c>
      <c r="D305" s="822" t="s">
        <v>849</v>
      </c>
      <c r="E305" s="822" t="s">
        <v>1627</v>
      </c>
      <c r="F305" s="822" t="s">
        <v>1682</v>
      </c>
      <c r="G305" s="822" t="s">
        <v>1683</v>
      </c>
      <c r="H305" s="831">
        <v>2</v>
      </c>
      <c r="I305" s="831">
        <v>5298</v>
      </c>
      <c r="J305" s="822">
        <v>0.18120254463369587</v>
      </c>
      <c r="K305" s="822">
        <v>2649</v>
      </c>
      <c r="L305" s="831">
        <v>11</v>
      </c>
      <c r="M305" s="831">
        <v>29238</v>
      </c>
      <c r="N305" s="822">
        <v>1</v>
      </c>
      <c r="O305" s="822">
        <v>2658</v>
      </c>
      <c r="P305" s="831">
        <v>5</v>
      </c>
      <c r="Q305" s="831">
        <v>13335</v>
      </c>
      <c r="R305" s="827">
        <v>0.45608454750666938</v>
      </c>
      <c r="S305" s="832">
        <v>2667</v>
      </c>
    </row>
    <row r="306" spans="1:19" ht="14.45" customHeight="1" x14ac:dyDescent="0.2">
      <c r="A306" s="821" t="s">
        <v>1569</v>
      </c>
      <c r="B306" s="822" t="s">
        <v>1570</v>
      </c>
      <c r="C306" s="822" t="s">
        <v>557</v>
      </c>
      <c r="D306" s="822" t="s">
        <v>849</v>
      </c>
      <c r="E306" s="822" t="s">
        <v>1627</v>
      </c>
      <c r="F306" s="822" t="s">
        <v>1684</v>
      </c>
      <c r="G306" s="822" t="s">
        <v>1685</v>
      </c>
      <c r="H306" s="831"/>
      <c r="I306" s="831"/>
      <c r="J306" s="822"/>
      <c r="K306" s="822"/>
      <c r="L306" s="831"/>
      <c r="M306" s="831"/>
      <c r="N306" s="822"/>
      <c r="O306" s="822"/>
      <c r="P306" s="831">
        <v>23</v>
      </c>
      <c r="Q306" s="831">
        <v>8280</v>
      </c>
      <c r="R306" s="827"/>
      <c r="S306" s="832">
        <v>360</v>
      </c>
    </row>
    <row r="307" spans="1:19" ht="14.45" customHeight="1" x14ac:dyDescent="0.2">
      <c r="A307" s="821" t="s">
        <v>1569</v>
      </c>
      <c r="B307" s="822" t="s">
        <v>1570</v>
      </c>
      <c r="C307" s="822" t="s">
        <v>557</v>
      </c>
      <c r="D307" s="822" t="s">
        <v>849</v>
      </c>
      <c r="E307" s="822" t="s">
        <v>1627</v>
      </c>
      <c r="F307" s="822" t="s">
        <v>1686</v>
      </c>
      <c r="G307" s="822" t="s">
        <v>1687</v>
      </c>
      <c r="H307" s="831">
        <v>2</v>
      </c>
      <c r="I307" s="831">
        <v>1404</v>
      </c>
      <c r="J307" s="822"/>
      <c r="K307" s="822">
        <v>702</v>
      </c>
      <c r="L307" s="831"/>
      <c r="M307" s="831"/>
      <c r="N307" s="822"/>
      <c r="O307" s="822"/>
      <c r="P307" s="831"/>
      <c r="Q307" s="831"/>
      <c r="R307" s="827"/>
      <c r="S307" s="832"/>
    </row>
    <row r="308" spans="1:19" ht="14.45" customHeight="1" x14ac:dyDescent="0.2">
      <c r="A308" s="821" t="s">
        <v>1569</v>
      </c>
      <c r="B308" s="822" t="s">
        <v>1570</v>
      </c>
      <c r="C308" s="822" t="s">
        <v>557</v>
      </c>
      <c r="D308" s="822" t="s">
        <v>849</v>
      </c>
      <c r="E308" s="822" t="s">
        <v>1627</v>
      </c>
      <c r="F308" s="822" t="s">
        <v>1688</v>
      </c>
      <c r="G308" s="822" t="s">
        <v>1689</v>
      </c>
      <c r="H308" s="831"/>
      <c r="I308" s="831"/>
      <c r="J308" s="822"/>
      <c r="K308" s="822"/>
      <c r="L308" s="831"/>
      <c r="M308" s="831"/>
      <c r="N308" s="822"/>
      <c r="O308" s="822"/>
      <c r="P308" s="831">
        <v>2</v>
      </c>
      <c r="Q308" s="831">
        <v>396</v>
      </c>
      <c r="R308" s="827"/>
      <c r="S308" s="832">
        <v>198</v>
      </c>
    </row>
    <row r="309" spans="1:19" ht="14.45" customHeight="1" x14ac:dyDescent="0.2">
      <c r="A309" s="821" t="s">
        <v>1569</v>
      </c>
      <c r="B309" s="822" t="s">
        <v>1570</v>
      </c>
      <c r="C309" s="822" t="s">
        <v>557</v>
      </c>
      <c r="D309" s="822" t="s">
        <v>849</v>
      </c>
      <c r="E309" s="822" t="s">
        <v>1627</v>
      </c>
      <c r="F309" s="822" t="s">
        <v>1690</v>
      </c>
      <c r="G309" s="822" t="s">
        <v>1691</v>
      </c>
      <c r="H309" s="831">
        <v>4</v>
      </c>
      <c r="I309" s="831">
        <v>4160</v>
      </c>
      <c r="J309" s="822"/>
      <c r="K309" s="822">
        <v>1040</v>
      </c>
      <c r="L309" s="831"/>
      <c r="M309" s="831"/>
      <c r="N309" s="822"/>
      <c r="O309" s="822"/>
      <c r="P309" s="831"/>
      <c r="Q309" s="831"/>
      <c r="R309" s="827"/>
      <c r="S309" s="832"/>
    </row>
    <row r="310" spans="1:19" ht="14.45" customHeight="1" x14ac:dyDescent="0.2">
      <c r="A310" s="821" t="s">
        <v>1569</v>
      </c>
      <c r="B310" s="822" t="s">
        <v>1570</v>
      </c>
      <c r="C310" s="822" t="s">
        <v>557</v>
      </c>
      <c r="D310" s="822" t="s">
        <v>849</v>
      </c>
      <c r="E310" s="822" t="s">
        <v>1627</v>
      </c>
      <c r="F310" s="822" t="s">
        <v>1692</v>
      </c>
      <c r="G310" s="822" t="s">
        <v>1693</v>
      </c>
      <c r="H310" s="831">
        <v>1</v>
      </c>
      <c r="I310" s="831">
        <v>526</v>
      </c>
      <c r="J310" s="822"/>
      <c r="K310" s="822">
        <v>526</v>
      </c>
      <c r="L310" s="831"/>
      <c r="M310" s="831"/>
      <c r="N310" s="822"/>
      <c r="O310" s="822"/>
      <c r="P310" s="831"/>
      <c r="Q310" s="831"/>
      <c r="R310" s="827"/>
      <c r="S310" s="832"/>
    </row>
    <row r="311" spans="1:19" ht="14.45" customHeight="1" x14ac:dyDescent="0.2">
      <c r="A311" s="821" t="s">
        <v>1569</v>
      </c>
      <c r="B311" s="822" t="s">
        <v>1570</v>
      </c>
      <c r="C311" s="822" t="s">
        <v>557</v>
      </c>
      <c r="D311" s="822" t="s">
        <v>849</v>
      </c>
      <c r="E311" s="822" t="s">
        <v>1627</v>
      </c>
      <c r="F311" s="822" t="s">
        <v>1694</v>
      </c>
      <c r="G311" s="822" t="s">
        <v>1695</v>
      </c>
      <c r="H311" s="831"/>
      <c r="I311" s="831"/>
      <c r="J311" s="822"/>
      <c r="K311" s="822"/>
      <c r="L311" s="831">
        <v>4</v>
      </c>
      <c r="M311" s="831">
        <v>572</v>
      </c>
      <c r="N311" s="822">
        <v>1</v>
      </c>
      <c r="O311" s="822">
        <v>143</v>
      </c>
      <c r="P311" s="831"/>
      <c r="Q311" s="831"/>
      <c r="R311" s="827"/>
      <c r="S311" s="832"/>
    </row>
    <row r="312" spans="1:19" ht="14.45" customHeight="1" x14ac:dyDescent="0.2">
      <c r="A312" s="821" t="s">
        <v>1569</v>
      </c>
      <c r="B312" s="822" t="s">
        <v>1570</v>
      </c>
      <c r="C312" s="822" t="s">
        <v>557</v>
      </c>
      <c r="D312" s="822" t="s">
        <v>849</v>
      </c>
      <c r="E312" s="822" t="s">
        <v>1627</v>
      </c>
      <c r="F312" s="822" t="s">
        <v>1700</v>
      </c>
      <c r="G312" s="822" t="s">
        <v>1701</v>
      </c>
      <c r="H312" s="831">
        <v>1</v>
      </c>
      <c r="I312" s="831">
        <v>719</v>
      </c>
      <c r="J312" s="822">
        <v>0.12448060941828255</v>
      </c>
      <c r="K312" s="822">
        <v>719</v>
      </c>
      <c r="L312" s="831">
        <v>8</v>
      </c>
      <c r="M312" s="831">
        <v>5776</v>
      </c>
      <c r="N312" s="822">
        <v>1</v>
      </c>
      <c r="O312" s="822">
        <v>722</v>
      </c>
      <c r="P312" s="831">
        <v>3</v>
      </c>
      <c r="Q312" s="831">
        <v>2172</v>
      </c>
      <c r="R312" s="827">
        <v>0.37603878116343492</v>
      </c>
      <c r="S312" s="832">
        <v>724</v>
      </c>
    </row>
    <row r="313" spans="1:19" ht="14.45" customHeight="1" x14ac:dyDescent="0.2">
      <c r="A313" s="821" t="s">
        <v>1569</v>
      </c>
      <c r="B313" s="822" t="s">
        <v>1570</v>
      </c>
      <c r="C313" s="822" t="s">
        <v>557</v>
      </c>
      <c r="D313" s="822" t="s">
        <v>850</v>
      </c>
      <c r="E313" s="822" t="s">
        <v>1574</v>
      </c>
      <c r="F313" s="822" t="s">
        <v>1575</v>
      </c>
      <c r="G313" s="822" t="s">
        <v>1576</v>
      </c>
      <c r="H313" s="831">
        <v>536</v>
      </c>
      <c r="I313" s="831">
        <v>12435.2</v>
      </c>
      <c r="J313" s="822">
        <v>1.0795269083054955</v>
      </c>
      <c r="K313" s="822">
        <v>23.200000000000003</v>
      </c>
      <c r="L313" s="831">
        <v>436</v>
      </c>
      <c r="M313" s="831">
        <v>11519.12</v>
      </c>
      <c r="N313" s="822">
        <v>1</v>
      </c>
      <c r="O313" s="822">
        <v>26.42</v>
      </c>
      <c r="P313" s="831"/>
      <c r="Q313" s="831"/>
      <c r="R313" s="827"/>
      <c r="S313" s="832"/>
    </row>
    <row r="314" spans="1:19" ht="14.45" customHeight="1" x14ac:dyDescent="0.2">
      <c r="A314" s="821" t="s">
        <v>1569</v>
      </c>
      <c r="B314" s="822" t="s">
        <v>1570</v>
      </c>
      <c r="C314" s="822" t="s">
        <v>557</v>
      </c>
      <c r="D314" s="822" t="s">
        <v>850</v>
      </c>
      <c r="E314" s="822" t="s">
        <v>1574</v>
      </c>
      <c r="F314" s="822" t="s">
        <v>1577</v>
      </c>
      <c r="G314" s="822" t="s">
        <v>1578</v>
      </c>
      <c r="H314" s="831">
        <v>1554</v>
      </c>
      <c r="I314" s="831">
        <v>4009.3199999999997</v>
      </c>
      <c r="J314" s="822">
        <v>0.32759789974947984</v>
      </c>
      <c r="K314" s="822">
        <v>2.5799999999999996</v>
      </c>
      <c r="L314" s="831">
        <v>4705</v>
      </c>
      <c r="M314" s="831">
        <v>12238.540000000003</v>
      </c>
      <c r="N314" s="822">
        <v>1</v>
      </c>
      <c r="O314" s="822">
        <v>2.6011774707757711</v>
      </c>
      <c r="P314" s="831">
        <v>4235</v>
      </c>
      <c r="Q314" s="831">
        <v>10545.15</v>
      </c>
      <c r="R314" s="827">
        <v>0.86163463942594443</v>
      </c>
      <c r="S314" s="832">
        <v>2.4899999999999998</v>
      </c>
    </row>
    <row r="315" spans="1:19" ht="14.45" customHeight="1" x14ac:dyDescent="0.2">
      <c r="A315" s="821" t="s">
        <v>1569</v>
      </c>
      <c r="B315" s="822" t="s">
        <v>1570</v>
      </c>
      <c r="C315" s="822" t="s">
        <v>557</v>
      </c>
      <c r="D315" s="822" t="s">
        <v>850</v>
      </c>
      <c r="E315" s="822" t="s">
        <v>1574</v>
      </c>
      <c r="F315" s="822" t="s">
        <v>1579</v>
      </c>
      <c r="G315" s="822" t="s">
        <v>1580</v>
      </c>
      <c r="H315" s="831">
        <v>7565</v>
      </c>
      <c r="I315" s="831">
        <v>54392.349999999991</v>
      </c>
      <c r="J315" s="822">
        <v>1.5115695800524784</v>
      </c>
      <c r="K315" s="822">
        <v>7.1899999999999986</v>
      </c>
      <c r="L315" s="831">
        <v>4991.5</v>
      </c>
      <c r="M315" s="831">
        <v>35984.020000000004</v>
      </c>
      <c r="N315" s="822">
        <v>1</v>
      </c>
      <c r="O315" s="822">
        <v>7.20905940098167</v>
      </c>
      <c r="P315" s="831">
        <v>5460</v>
      </c>
      <c r="Q315" s="831">
        <v>38909.899999999994</v>
      </c>
      <c r="R315" s="827">
        <v>1.0813105372884961</v>
      </c>
      <c r="S315" s="832">
        <v>7.1263553113553106</v>
      </c>
    </row>
    <row r="316" spans="1:19" ht="14.45" customHeight="1" x14ac:dyDescent="0.2">
      <c r="A316" s="821" t="s">
        <v>1569</v>
      </c>
      <c r="B316" s="822" t="s">
        <v>1570</v>
      </c>
      <c r="C316" s="822" t="s">
        <v>557</v>
      </c>
      <c r="D316" s="822" t="s">
        <v>850</v>
      </c>
      <c r="E316" s="822" t="s">
        <v>1574</v>
      </c>
      <c r="F316" s="822" t="s">
        <v>1583</v>
      </c>
      <c r="G316" s="822" t="s">
        <v>1584</v>
      </c>
      <c r="H316" s="831">
        <v>6406</v>
      </c>
      <c r="I316" s="831">
        <v>34143.979999999996</v>
      </c>
      <c r="J316" s="822">
        <v>0.32552495028553047</v>
      </c>
      <c r="K316" s="822">
        <v>5.3299999999999992</v>
      </c>
      <c r="L316" s="831">
        <v>19894</v>
      </c>
      <c r="M316" s="831">
        <v>104888.98</v>
      </c>
      <c r="N316" s="822">
        <v>1</v>
      </c>
      <c r="O316" s="822">
        <v>5.2723926812104152</v>
      </c>
      <c r="P316" s="831">
        <v>6690</v>
      </c>
      <c r="Q316" s="831">
        <v>34640.26</v>
      </c>
      <c r="R316" s="827">
        <v>0.33025642922640686</v>
      </c>
      <c r="S316" s="832">
        <v>5.1779162929745892</v>
      </c>
    </row>
    <row r="317" spans="1:19" ht="14.45" customHeight="1" x14ac:dyDescent="0.2">
      <c r="A317" s="821" t="s">
        <v>1569</v>
      </c>
      <c r="B317" s="822" t="s">
        <v>1570</v>
      </c>
      <c r="C317" s="822" t="s">
        <v>557</v>
      </c>
      <c r="D317" s="822" t="s">
        <v>850</v>
      </c>
      <c r="E317" s="822" t="s">
        <v>1574</v>
      </c>
      <c r="F317" s="822" t="s">
        <v>1585</v>
      </c>
      <c r="G317" s="822" t="s">
        <v>1586</v>
      </c>
      <c r="H317" s="831">
        <v>76</v>
      </c>
      <c r="I317" s="831">
        <v>694.64</v>
      </c>
      <c r="J317" s="822">
        <v>0.57884254822715708</v>
      </c>
      <c r="K317" s="822">
        <v>9.14</v>
      </c>
      <c r="L317" s="831">
        <v>129.1</v>
      </c>
      <c r="M317" s="831">
        <v>1200.0500000000002</v>
      </c>
      <c r="N317" s="822">
        <v>1</v>
      </c>
      <c r="O317" s="822">
        <v>9.2955073586367174</v>
      </c>
      <c r="P317" s="831">
        <v>1113</v>
      </c>
      <c r="Q317" s="831">
        <v>10264</v>
      </c>
      <c r="R317" s="827">
        <v>8.5529769592933622</v>
      </c>
      <c r="S317" s="832">
        <v>9.2219227313566936</v>
      </c>
    </row>
    <row r="318" spans="1:19" ht="14.45" customHeight="1" x14ac:dyDescent="0.2">
      <c r="A318" s="821" t="s">
        <v>1569</v>
      </c>
      <c r="B318" s="822" t="s">
        <v>1570</v>
      </c>
      <c r="C318" s="822" t="s">
        <v>557</v>
      </c>
      <c r="D318" s="822" t="s">
        <v>850</v>
      </c>
      <c r="E318" s="822" t="s">
        <v>1574</v>
      </c>
      <c r="F318" s="822" t="s">
        <v>1587</v>
      </c>
      <c r="G318" s="822" t="s">
        <v>1588</v>
      </c>
      <c r="H318" s="831">
        <v>151</v>
      </c>
      <c r="I318" s="831">
        <v>1386.18</v>
      </c>
      <c r="J318" s="822">
        <v>0.50502040221509759</v>
      </c>
      <c r="K318" s="822">
        <v>9.18</v>
      </c>
      <c r="L318" s="831">
        <v>292</v>
      </c>
      <c r="M318" s="831">
        <v>2744.8</v>
      </c>
      <c r="N318" s="822">
        <v>1</v>
      </c>
      <c r="O318" s="822">
        <v>9.4</v>
      </c>
      <c r="P318" s="831">
        <v>676</v>
      </c>
      <c r="Q318" s="831">
        <v>6278.64</v>
      </c>
      <c r="R318" s="827">
        <v>2.2874672107257359</v>
      </c>
      <c r="S318" s="832">
        <v>9.28792899408284</v>
      </c>
    </row>
    <row r="319" spans="1:19" ht="14.45" customHeight="1" x14ac:dyDescent="0.2">
      <c r="A319" s="821" t="s">
        <v>1569</v>
      </c>
      <c r="B319" s="822" t="s">
        <v>1570</v>
      </c>
      <c r="C319" s="822" t="s">
        <v>557</v>
      </c>
      <c r="D319" s="822" t="s">
        <v>850</v>
      </c>
      <c r="E319" s="822" t="s">
        <v>1574</v>
      </c>
      <c r="F319" s="822" t="s">
        <v>1589</v>
      </c>
      <c r="G319" s="822" t="s">
        <v>1590</v>
      </c>
      <c r="H319" s="831"/>
      <c r="I319" s="831"/>
      <c r="J319" s="822"/>
      <c r="K319" s="822"/>
      <c r="L319" s="831">
        <v>1171</v>
      </c>
      <c r="M319" s="831">
        <v>12036.66</v>
      </c>
      <c r="N319" s="822">
        <v>1</v>
      </c>
      <c r="O319" s="822">
        <v>10.278958155422716</v>
      </c>
      <c r="P319" s="831">
        <v>657</v>
      </c>
      <c r="Q319" s="831">
        <v>6786.8099999999995</v>
      </c>
      <c r="R319" s="827">
        <v>0.56384495366654863</v>
      </c>
      <c r="S319" s="832">
        <v>10.33</v>
      </c>
    </row>
    <row r="320" spans="1:19" ht="14.45" customHeight="1" x14ac:dyDescent="0.2">
      <c r="A320" s="821" t="s">
        <v>1569</v>
      </c>
      <c r="B320" s="822" t="s">
        <v>1570</v>
      </c>
      <c r="C320" s="822" t="s">
        <v>557</v>
      </c>
      <c r="D320" s="822" t="s">
        <v>850</v>
      </c>
      <c r="E320" s="822" t="s">
        <v>1574</v>
      </c>
      <c r="F320" s="822" t="s">
        <v>1591</v>
      </c>
      <c r="G320" s="822" t="s">
        <v>1592</v>
      </c>
      <c r="H320" s="831">
        <v>4</v>
      </c>
      <c r="I320" s="831">
        <v>181.16</v>
      </c>
      <c r="J320" s="822">
        <v>10.405514072372199</v>
      </c>
      <c r="K320" s="822">
        <v>45.29</v>
      </c>
      <c r="L320" s="831">
        <v>1.7599999999999998</v>
      </c>
      <c r="M320" s="831">
        <v>17.41</v>
      </c>
      <c r="N320" s="822">
        <v>1</v>
      </c>
      <c r="O320" s="822">
        <v>9.892045454545455</v>
      </c>
      <c r="P320" s="831">
        <v>2</v>
      </c>
      <c r="Q320" s="831">
        <v>133.5</v>
      </c>
      <c r="R320" s="827">
        <v>7.6680068925904648</v>
      </c>
      <c r="S320" s="832">
        <v>66.75</v>
      </c>
    </row>
    <row r="321" spans="1:19" ht="14.45" customHeight="1" x14ac:dyDescent="0.2">
      <c r="A321" s="821" t="s">
        <v>1569</v>
      </c>
      <c r="B321" s="822" t="s">
        <v>1570</v>
      </c>
      <c r="C321" s="822" t="s">
        <v>557</v>
      </c>
      <c r="D321" s="822" t="s">
        <v>850</v>
      </c>
      <c r="E321" s="822" t="s">
        <v>1574</v>
      </c>
      <c r="F321" s="822" t="s">
        <v>1595</v>
      </c>
      <c r="G321" s="822" t="s">
        <v>1596</v>
      </c>
      <c r="H321" s="831">
        <v>7120</v>
      </c>
      <c r="I321" s="831">
        <v>148808</v>
      </c>
      <c r="J321" s="822">
        <v>0.8320454469208145</v>
      </c>
      <c r="K321" s="822">
        <v>20.9</v>
      </c>
      <c r="L321" s="831">
        <v>8920</v>
      </c>
      <c r="M321" s="831">
        <v>178846</v>
      </c>
      <c r="N321" s="822">
        <v>1</v>
      </c>
      <c r="O321" s="822">
        <v>20.05</v>
      </c>
      <c r="P321" s="831">
        <v>5890</v>
      </c>
      <c r="Q321" s="831">
        <v>118153.4</v>
      </c>
      <c r="R321" s="827">
        <v>0.66064323496192257</v>
      </c>
      <c r="S321" s="832">
        <v>20.059999999999999</v>
      </c>
    </row>
    <row r="322" spans="1:19" ht="14.45" customHeight="1" x14ac:dyDescent="0.2">
      <c r="A322" s="821" t="s">
        <v>1569</v>
      </c>
      <c r="B322" s="822" t="s">
        <v>1570</v>
      </c>
      <c r="C322" s="822" t="s">
        <v>557</v>
      </c>
      <c r="D322" s="822" t="s">
        <v>850</v>
      </c>
      <c r="E322" s="822" t="s">
        <v>1574</v>
      </c>
      <c r="F322" s="822" t="s">
        <v>1601</v>
      </c>
      <c r="G322" s="822" t="s">
        <v>1602</v>
      </c>
      <c r="H322" s="831">
        <v>30</v>
      </c>
      <c r="I322" s="831">
        <v>60836.69999999999</v>
      </c>
      <c r="J322" s="822">
        <v>1.394474884337574</v>
      </c>
      <c r="K322" s="822">
        <v>2027.8899999999996</v>
      </c>
      <c r="L322" s="831">
        <v>24</v>
      </c>
      <c r="M322" s="831">
        <v>43626.960000000014</v>
      </c>
      <c r="N322" s="822">
        <v>1</v>
      </c>
      <c r="O322" s="822">
        <v>1817.7900000000006</v>
      </c>
      <c r="P322" s="831">
        <v>30</v>
      </c>
      <c r="Q322" s="831">
        <v>55369.319999999992</v>
      </c>
      <c r="R322" s="827">
        <v>1.269153752633692</v>
      </c>
      <c r="S322" s="832">
        <v>1845.6439999999998</v>
      </c>
    </row>
    <row r="323" spans="1:19" ht="14.45" customHeight="1" x14ac:dyDescent="0.2">
      <c r="A323" s="821" t="s">
        <v>1569</v>
      </c>
      <c r="B323" s="822" t="s">
        <v>1570</v>
      </c>
      <c r="C323" s="822" t="s">
        <v>557</v>
      </c>
      <c r="D323" s="822" t="s">
        <v>850</v>
      </c>
      <c r="E323" s="822" t="s">
        <v>1574</v>
      </c>
      <c r="F323" s="822" t="s">
        <v>1605</v>
      </c>
      <c r="G323" s="822" t="s">
        <v>1606</v>
      </c>
      <c r="H323" s="831">
        <v>110302</v>
      </c>
      <c r="I323" s="831">
        <v>413632.5</v>
      </c>
      <c r="J323" s="822">
        <v>1.2462009824450107</v>
      </c>
      <c r="K323" s="822">
        <v>3.75</v>
      </c>
      <c r="L323" s="831">
        <v>87266</v>
      </c>
      <c r="M323" s="831">
        <v>331914.76000000007</v>
      </c>
      <c r="N323" s="822">
        <v>1</v>
      </c>
      <c r="O323" s="822">
        <v>3.8034831434923118</v>
      </c>
      <c r="P323" s="831">
        <v>83804</v>
      </c>
      <c r="Q323" s="831">
        <v>306722.63999999996</v>
      </c>
      <c r="R323" s="827">
        <v>0.92410063354820349</v>
      </c>
      <c r="S323" s="832">
        <v>3.6599999999999993</v>
      </c>
    </row>
    <row r="324" spans="1:19" ht="14.45" customHeight="1" x14ac:dyDescent="0.2">
      <c r="A324" s="821" t="s">
        <v>1569</v>
      </c>
      <c r="B324" s="822" t="s">
        <v>1570</v>
      </c>
      <c r="C324" s="822" t="s">
        <v>557</v>
      </c>
      <c r="D324" s="822" t="s">
        <v>850</v>
      </c>
      <c r="E324" s="822" t="s">
        <v>1574</v>
      </c>
      <c r="F324" s="822" t="s">
        <v>1611</v>
      </c>
      <c r="G324" s="822" t="s">
        <v>1612</v>
      </c>
      <c r="H324" s="831">
        <v>5920</v>
      </c>
      <c r="I324" s="831">
        <v>122780.8</v>
      </c>
      <c r="J324" s="822">
        <v>2.4085646888042098</v>
      </c>
      <c r="K324" s="822">
        <v>20.740000000000002</v>
      </c>
      <c r="L324" s="831">
        <v>2505</v>
      </c>
      <c r="M324" s="831">
        <v>50976.75</v>
      </c>
      <c r="N324" s="822">
        <v>1</v>
      </c>
      <c r="O324" s="822">
        <v>20.350000000000001</v>
      </c>
      <c r="P324" s="831">
        <v>4321</v>
      </c>
      <c r="Q324" s="831">
        <v>88868.599999999991</v>
      </c>
      <c r="R324" s="827">
        <v>1.7433163157714053</v>
      </c>
      <c r="S324" s="832">
        <v>20.566674380930337</v>
      </c>
    </row>
    <row r="325" spans="1:19" ht="14.45" customHeight="1" x14ac:dyDescent="0.2">
      <c r="A325" s="821" t="s">
        <v>1569</v>
      </c>
      <c r="B325" s="822" t="s">
        <v>1570</v>
      </c>
      <c r="C325" s="822" t="s">
        <v>557</v>
      </c>
      <c r="D325" s="822" t="s">
        <v>850</v>
      </c>
      <c r="E325" s="822" t="s">
        <v>1574</v>
      </c>
      <c r="F325" s="822" t="s">
        <v>1615</v>
      </c>
      <c r="G325" s="822" t="s">
        <v>1616</v>
      </c>
      <c r="H325" s="831"/>
      <c r="I325" s="831"/>
      <c r="J325" s="822"/>
      <c r="K325" s="822"/>
      <c r="L325" s="831">
        <v>4842</v>
      </c>
      <c r="M325" s="831">
        <v>92482.200000000012</v>
      </c>
      <c r="N325" s="822">
        <v>1</v>
      </c>
      <c r="O325" s="822">
        <v>19.100000000000001</v>
      </c>
      <c r="P325" s="831">
        <v>1370</v>
      </c>
      <c r="Q325" s="831">
        <v>26646.5</v>
      </c>
      <c r="R325" s="827">
        <v>0.28812571500245449</v>
      </c>
      <c r="S325" s="832">
        <v>19.45</v>
      </c>
    </row>
    <row r="326" spans="1:19" ht="14.45" customHeight="1" x14ac:dyDescent="0.2">
      <c r="A326" s="821" t="s">
        <v>1569</v>
      </c>
      <c r="B326" s="822" t="s">
        <v>1570</v>
      </c>
      <c r="C326" s="822" t="s">
        <v>557</v>
      </c>
      <c r="D326" s="822" t="s">
        <v>850</v>
      </c>
      <c r="E326" s="822" t="s">
        <v>1627</v>
      </c>
      <c r="F326" s="822" t="s">
        <v>1628</v>
      </c>
      <c r="G326" s="822" t="s">
        <v>1629</v>
      </c>
      <c r="H326" s="831">
        <v>34</v>
      </c>
      <c r="I326" s="831">
        <v>1258</v>
      </c>
      <c r="J326" s="822">
        <v>0.97368421052631582</v>
      </c>
      <c r="K326" s="822">
        <v>37</v>
      </c>
      <c r="L326" s="831">
        <v>34</v>
      </c>
      <c r="M326" s="831">
        <v>1292</v>
      </c>
      <c r="N326" s="822">
        <v>1</v>
      </c>
      <c r="O326" s="822">
        <v>38</v>
      </c>
      <c r="P326" s="831">
        <v>96</v>
      </c>
      <c r="Q326" s="831">
        <v>3648</v>
      </c>
      <c r="R326" s="827">
        <v>2.8235294117647061</v>
      </c>
      <c r="S326" s="832">
        <v>38</v>
      </c>
    </row>
    <row r="327" spans="1:19" ht="14.45" customHeight="1" x14ac:dyDescent="0.2">
      <c r="A327" s="821" t="s">
        <v>1569</v>
      </c>
      <c r="B327" s="822" t="s">
        <v>1570</v>
      </c>
      <c r="C327" s="822" t="s">
        <v>557</v>
      </c>
      <c r="D327" s="822" t="s">
        <v>850</v>
      </c>
      <c r="E327" s="822" t="s">
        <v>1627</v>
      </c>
      <c r="F327" s="822" t="s">
        <v>1632</v>
      </c>
      <c r="G327" s="822" t="s">
        <v>1633</v>
      </c>
      <c r="H327" s="831">
        <v>261</v>
      </c>
      <c r="I327" s="831">
        <v>46458</v>
      </c>
      <c r="J327" s="822">
        <v>1.2071716253085618</v>
      </c>
      <c r="K327" s="822">
        <v>178</v>
      </c>
      <c r="L327" s="831">
        <v>215</v>
      </c>
      <c r="M327" s="831">
        <v>38485</v>
      </c>
      <c r="N327" s="822">
        <v>1</v>
      </c>
      <c r="O327" s="822">
        <v>179</v>
      </c>
      <c r="P327" s="831">
        <v>214</v>
      </c>
      <c r="Q327" s="831">
        <v>38520</v>
      </c>
      <c r="R327" s="827">
        <v>1.0009094452384046</v>
      </c>
      <c r="S327" s="832">
        <v>180</v>
      </c>
    </row>
    <row r="328" spans="1:19" ht="14.45" customHeight="1" x14ac:dyDescent="0.2">
      <c r="A328" s="821" t="s">
        <v>1569</v>
      </c>
      <c r="B328" s="822" t="s">
        <v>1570</v>
      </c>
      <c r="C328" s="822" t="s">
        <v>557</v>
      </c>
      <c r="D328" s="822" t="s">
        <v>850</v>
      </c>
      <c r="E328" s="822" t="s">
        <v>1627</v>
      </c>
      <c r="F328" s="822" t="s">
        <v>1636</v>
      </c>
      <c r="G328" s="822" t="s">
        <v>1637</v>
      </c>
      <c r="H328" s="831">
        <v>3</v>
      </c>
      <c r="I328" s="831">
        <v>954</v>
      </c>
      <c r="J328" s="822">
        <v>1.4952978056426331</v>
      </c>
      <c r="K328" s="822">
        <v>318</v>
      </c>
      <c r="L328" s="831">
        <v>2</v>
      </c>
      <c r="M328" s="831">
        <v>638</v>
      </c>
      <c r="N328" s="822">
        <v>1</v>
      </c>
      <c r="O328" s="822">
        <v>319</v>
      </c>
      <c r="P328" s="831"/>
      <c r="Q328" s="831"/>
      <c r="R328" s="827"/>
      <c r="S328" s="832"/>
    </row>
    <row r="329" spans="1:19" ht="14.45" customHeight="1" x14ac:dyDescent="0.2">
      <c r="A329" s="821" t="s">
        <v>1569</v>
      </c>
      <c r="B329" s="822" t="s">
        <v>1570</v>
      </c>
      <c r="C329" s="822" t="s">
        <v>557</v>
      </c>
      <c r="D329" s="822" t="s">
        <v>850</v>
      </c>
      <c r="E329" s="822" t="s">
        <v>1627</v>
      </c>
      <c r="F329" s="822" t="s">
        <v>1638</v>
      </c>
      <c r="G329" s="822" t="s">
        <v>1639</v>
      </c>
      <c r="H329" s="831">
        <v>7</v>
      </c>
      <c r="I329" s="831">
        <v>14280</v>
      </c>
      <c r="J329" s="822">
        <v>0.29066927210552029</v>
      </c>
      <c r="K329" s="822">
        <v>2040</v>
      </c>
      <c r="L329" s="831">
        <v>24</v>
      </c>
      <c r="M329" s="831">
        <v>49128</v>
      </c>
      <c r="N329" s="822">
        <v>1</v>
      </c>
      <c r="O329" s="822">
        <v>2047</v>
      </c>
      <c r="P329" s="831">
        <v>9</v>
      </c>
      <c r="Q329" s="831">
        <v>18468</v>
      </c>
      <c r="R329" s="827">
        <v>0.37591597459697118</v>
      </c>
      <c r="S329" s="832">
        <v>2052</v>
      </c>
    </row>
    <row r="330" spans="1:19" ht="14.45" customHeight="1" x14ac:dyDescent="0.2">
      <c r="A330" s="821" t="s">
        <v>1569</v>
      </c>
      <c r="B330" s="822" t="s">
        <v>1570</v>
      </c>
      <c r="C330" s="822" t="s">
        <v>557</v>
      </c>
      <c r="D330" s="822" t="s">
        <v>850</v>
      </c>
      <c r="E330" s="822" t="s">
        <v>1627</v>
      </c>
      <c r="F330" s="822" t="s">
        <v>1646</v>
      </c>
      <c r="G330" s="822" t="s">
        <v>1647</v>
      </c>
      <c r="H330" s="831">
        <v>3</v>
      </c>
      <c r="I330" s="831">
        <v>4296</v>
      </c>
      <c r="J330" s="822">
        <v>0.49826026443980515</v>
      </c>
      <c r="K330" s="822">
        <v>1432</v>
      </c>
      <c r="L330" s="831">
        <v>6</v>
      </c>
      <c r="M330" s="831">
        <v>8622</v>
      </c>
      <c r="N330" s="822">
        <v>1</v>
      </c>
      <c r="O330" s="822">
        <v>1437</v>
      </c>
      <c r="P330" s="831">
        <v>8</v>
      </c>
      <c r="Q330" s="831">
        <v>11528</v>
      </c>
      <c r="R330" s="827">
        <v>1.3370447691950824</v>
      </c>
      <c r="S330" s="832">
        <v>1441</v>
      </c>
    </row>
    <row r="331" spans="1:19" ht="14.45" customHeight="1" x14ac:dyDescent="0.2">
      <c r="A331" s="821" t="s">
        <v>1569</v>
      </c>
      <c r="B331" s="822" t="s">
        <v>1570</v>
      </c>
      <c r="C331" s="822" t="s">
        <v>557</v>
      </c>
      <c r="D331" s="822" t="s">
        <v>850</v>
      </c>
      <c r="E331" s="822" t="s">
        <v>1627</v>
      </c>
      <c r="F331" s="822" t="s">
        <v>1648</v>
      </c>
      <c r="G331" s="822" t="s">
        <v>1649</v>
      </c>
      <c r="H331" s="831">
        <v>1</v>
      </c>
      <c r="I331" s="831">
        <v>1914</v>
      </c>
      <c r="J331" s="822">
        <v>9.9687499999999998E-2</v>
      </c>
      <c r="K331" s="822">
        <v>1914</v>
      </c>
      <c r="L331" s="831">
        <v>10</v>
      </c>
      <c r="M331" s="831">
        <v>19200</v>
      </c>
      <c r="N331" s="822">
        <v>1</v>
      </c>
      <c r="O331" s="822">
        <v>1920</v>
      </c>
      <c r="P331" s="831">
        <v>7</v>
      </c>
      <c r="Q331" s="831">
        <v>13475</v>
      </c>
      <c r="R331" s="827">
        <v>0.70182291666666663</v>
      </c>
      <c r="S331" s="832">
        <v>1925</v>
      </c>
    </row>
    <row r="332" spans="1:19" ht="14.45" customHeight="1" x14ac:dyDescent="0.2">
      <c r="A332" s="821" t="s">
        <v>1569</v>
      </c>
      <c r="B332" s="822" t="s">
        <v>1570</v>
      </c>
      <c r="C332" s="822" t="s">
        <v>557</v>
      </c>
      <c r="D332" s="822" t="s">
        <v>850</v>
      </c>
      <c r="E332" s="822" t="s">
        <v>1627</v>
      </c>
      <c r="F332" s="822" t="s">
        <v>1652</v>
      </c>
      <c r="G332" s="822" t="s">
        <v>1653</v>
      </c>
      <c r="H332" s="831">
        <v>7</v>
      </c>
      <c r="I332" s="831">
        <v>8498</v>
      </c>
      <c r="J332" s="822">
        <v>0.43570549630844957</v>
      </c>
      <c r="K332" s="822">
        <v>1214</v>
      </c>
      <c r="L332" s="831">
        <v>16</v>
      </c>
      <c r="M332" s="831">
        <v>19504</v>
      </c>
      <c r="N332" s="822">
        <v>1</v>
      </c>
      <c r="O332" s="822">
        <v>1219</v>
      </c>
      <c r="P332" s="831">
        <v>9</v>
      </c>
      <c r="Q332" s="831">
        <v>11007</v>
      </c>
      <c r="R332" s="827">
        <v>0.5643457752255947</v>
      </c>
      <c r="S332" s="832">
        <v>1223</v>
      </c>
    </row>
    <row r="333" spans="1:19" ht="14.45" customHeight="1" x14ac:dyDescent="0.2">
      <c r="A333" s="821" t="s">
        <v>1569</v>
      </c>
      <c r="B333" s="822" t="s">
        <v>1570</v>
      </c>
      <c r="C333" s="822" t="s">
        <v>557</v>
      </c>
      <c r="D333" s="822" t="s">
        <v>850</v>
      </c>
      <c r="E333" s="822" t="s">
        <v>1627</v>
      </c>
      <c r="F333" s="822" t="s">
        <v>1654</v>
      </c>
      <c r="G333" s="822" t="s">
        <v>1655</v>
      </c>
      <c r="H333" s="831">
        <v>30</v>
      </c>
      <c r="I333" s="831">
        <v>20460</v>
      </c>
      <c r="J333" s="822">
        <v>1.2445255474452555</v>
      </c>
      <c r="K333" s="822">
        <v>682</v>
      </c>
      <c r="L333" s="831">
        <v>24</v>
      </c>
      <c r="M333" s="831">
        <v>16440</v>
      </c>
      <c r="N333" s="822">
        <v>1</v>
      </c>
      <c r="O333" s="822">
        <v>685</v>
      </c>
      <c r="P333" s="831">
        <v>30</v>
      </c>
      <c r="Q333" s="831">
        <v>20610</v>
      </c>
      <c r="R333" s="827">
        <v>1.2536496350364963</v>
      </c>
      <c r="S333" s="832">
        <v>687</v>
      </c>
    </row>
    <row r="334" spans="1:19" ht="14.45" customHeight="1" x14ac:dyDescent="0.2">
      <c r="A334" s="821" t="s">
        <v>1569</v>
      </c>
      <c r="B334" s="822" t="s">
        <v>1570</v>
      </c>
      <c r="C334" s="822" t="s">
        <v>557</v>
      </c>
      <c r="D334" s="822" t="s">
        <v>850</v>
      </c>
      <c r="E334" s="822" t="s">
        <v>1627</v>
      </c>
      <c r="F334" s="822" t="s">
        <v>1656</v>
      </c>
      <c r="G334" s="822" t="s">
        <v>1657</v>
      </c>
      <c r="H334" s="831">
        <v>15</v>
      </c>
      <c r="I334" s="831">
        <v>10755</v>
      </c>
      <c r="J334" s="822">
        <v>2.9874999999999998</v>
      </c>
      <c r="K334" s="822">
        <v>717</v>
      </c>
      <c r="L334" s="831">
        <v>5</v>
      </c>
      <c r="M334" s="831">
        <v>3600</v>
      </c>
      <c r="N334" s="822">
        <v>1</v>
      </c>
      <c r="O334" s="822">
        <v>720</v>
      </c>
      <c r="P334" s="831">
        <v>14</v>
      </c>
      <c r="Q334" s="831">
        <v>10108</v>
      </c>
      <c r="R334" s="827">
        <v>2.8077777777777779</v>
      </c>
      <c r="S334" s="832">
        <v>722</v>
      </c>
    </row>
    <row r="335" spans="1:19" ht="14.45" customHeight="1" x14ac:dyDescent="0.2">
      <c r="A335" s="821" t="s">
        <v>1569</v>
      </c>
      <c r="B335" s="822" t="s">
        <v>1570</v>
      </c>
      <c r="C335" s="822" t="s">
        <v>557</v>
      </c>
      <c r="D335" s="822" t="s">
        <v>850</v>
      </c>
      <c r="E335" s="822" t="s">
        <v>1627</v>
      </c>
      <c r="F335" s="822" t="s">
        <v>1658</v>
      </c>
      <c r="G335" s="822" t="s">
        <v>1659</v>
      </c>
      <c r="H335" s="831"/>
      <c r="I335" s="831"/>
      <c r="J335" s="822"/>
      <c r="K335" s="822"/>
      <c r="L335" s="831">
        <v>1</v>
      </c>
      <c r="M335" s="831">
        <v>2650</v>
      </c>
      <c r="N335" s="822">
        <v>1</v>
      </c>
      <c r="O335" s="822">
        <v>2650</v>
      </c>
      <c r="P335" s="831"/>
      <c r="Q335" s="831"/>
      <c r="R335" s="827"/>
      <c r="S335" s="832"/>
    </row>
    <row r="336" spans="1:19" ht="14.45" customHeight="1" x14ac:dyDescent="0.2">
      <c r="A336" s="821" t="s">
        <v>1569</v>
      </c>
      <c r="B336" s="822" t="s">
        <v>1570</v>
      </c>
      <c r="C336" s="822" t="s">
        <v>557</v>
      </c>
      <c r="D336" s="822" t="s">
        <v>850</v>
      </c>
      <c r="E336" s="822" t="s">
        <v>1627</v>
      </c>
      <c r="F336" s="822" t="s">
        <v>1660</v>
      </c>
      <c r="G336" s="822" t="s">
        <v>1661</v>
      </c>
      <c r="H336" s="831">
        <v>334</v>
      </c>
      <c r="I336" s="831">
        <v>609884</v>
      </c>
      <c r="J336" s="822">
        <v>1.1140064551600182</v>
      </c>
      <c r="K336" s="822">
        <v>1826</v>
      </c>
      <c r="L336" s="831">
        <v>299</v>
      </c>
      <c r="M336" s="831">
        <v>547469</v>
      </c>
      <c r="N336" s="822">
        <v>1</v>
      </c>
      <c r="O336" s="822">
        <v>1831</v>
      </c>
      <c r="P336" s="831">
        <v>290</v>
      </c>
      <c r="Q336" s="831">
        <v>532150</v>
      </c>
      <c r="R336" s="827">
        <v>0.97201850698395709</v>
      </c>
      <c r="S336" s="832">
        <v>1835</v>
      </c>
    </row>
    <row r="337" spans="1:19" ht="14.45" customHeight="1" x14ac:dyDescent="0.2">
      <c r="A337" s="821" t="s">
        <v>1569</v>
      </c>
      <c r="B337" s="822" t="s">
        <v>1570</v>
      </c>
      <c r="C337" s="822" t="s">
        <v>557</v>
      </c>
      <c r="D337" s="822" t="s">
        <v>850</v>
      </c>
      <c r="E337" s="822" t="s">
        <v>1627</v>
      </c>
      <c r="F337" s="822" t="s">
        <v>1662</v>
      </c>
      <c r="G337" s="822" t="s">
        <v>1663</v>
      </c>
      <c r="H337" s="831">
        <v>13</v>
      </c>
      <c r="I337" s="831">
        <v>5590</v>
      </c>
      <c r="J337" s="822">
        <v>0.76293162276511528</v>
      </c>
      <c r="K337" s="822">
        <v>430</v>
      </c>
      <c r="L337" s="831">
        <v>17</v>
      </c>
      <c r="M337" s="831">
        <v>7327</v>
      </c>
      <c r="N337" s="822">
        <v>1</v>
      </c>
      <c r="O337" s="822">
        <v>431</v>
      </c>
      <c r="P337" s="831">
        <v>12</v>
      </c>
      <c r="Q337" s="831">
        <v>5196</v>
      </c>
      <c r="R337" s="827">
        <v>0.70915790910331655</v>
      </c>
      <c r="S337" s="832">
        <v>433</v>
      </c>
    </row>
    <row r="338" spans="1:19" ht="14.45" customHeight="1" x14ac:dyDescent="0.2">
      <c r="A338" s="821" t="s">
        <v>1569</v>
      </c>
      <c r="B338" s="822" t="s">
        <v>1570</v>
      </c>
      <c r="C338" s="822" t="s">
        <v>557</v>
      </c>
      <c r="D338" s="822" t="s">
        <v>850</v>
      </c>
      <c r="E338" s="822" t="s">
        <v>1627</v>
      </c>
      <c r="F338" s="822" t="s">
        <v>1664</v>
      </c>
      <c r="G338" s="822" t="s">
        <v>1665</v>
      </c>
      <c r="H338" s="831">
        <v>29</v>
      </c>
      <c r="I338" s="831">
        <v>102138</v>
      </c>
      <c r="J338" s="822">
        <v>2.0649791759330394</v>
      </c>
      <c r="K338" s="822">
        <v>3522</v>
      </c>
      <c r="L338" s="831">
        <v>14</v>
      </c>
      <c r="M338" s="831">
        <v>49462</v>
      </c>
      <c r="N338" s="822">
        <v>1</v>
      </c>
      <c r="O338" s="822">
        <v>3533</v>
      </c>
      <c r="P338" s="831">
        <v>22</v>
      </c>
      <c r="Q338" s="831">
        <v>77946</v>
      </c>
      <c r="R338" s="827">
        <v>1.5758764303910073</v>
      </c>
      <c r="S338" s="832">
        <v>3543</v>
      </c>
    </row>
    <row r="339" spans="1:19" ht="14.45" customHeight="1" x14ac:dyDescent="0.2">
      <c r="A339" s="821" t="s">
        <v>1569</v>
      </c>
      <c r="B339" s="822" t="s">
        <v>1570</v>
      </c>
      <c r="C339" s="822" t="s">
        <v>557</v>
      </c>
      <c r="D339" s="822" t="s">
        <v>850</v>
      </c>
      <c r="E339" s="822" t="s">
        <v>1627</v>
      </c>
      <c r="F339" s="822" t="s">
        <v>1668</v>
      </c>
      <c r="G339" s="822" t="s">
        <v>1669</v>
      </c>
      <c r="H339" s="831">
        <v>262</v>
      </c>
      <c r="I339" s="831">
        <v>8733.33</v>
      </c>
      <c r="J339" s="822">
        <v>1.4886374870880534</v>
      </c>
      <c r="K339" s="822">
        <v>33.333320610687025</v>
      </c>
      <c r="L339" s="831">
        <v>176</v>
      </c>
      <c r="M339" s="831">
        <v>5866.66</v>
      </c>
      <c r="N339" s="822">
        <v>1</v>
      </c>
      <c r="O339" s="822">
        <v>33.333295454545457</v>
      </c>
      <c r="P339" s="831">
        <v>258</v>
      </c>
      <c r="Q339" s="831">
        <v>8697.7800000000007</v>
      </c>
      <c r="R339" s="827">
        <v>1.4825778211111604</v>
      </c>
      <c r="S339" s="832">
        <v>33.712325581395355</v>
      </c>
    </row>
    <row r="340" spans="1:19" ht="14.45" customHeight="1" x14ac:dyDescent="0.2">
      <c r="A340" s="821" t="s">
        <v>1569</v>
      </c>
      <c r="B340" s="822" t="s">
        <v>1570</v>
      </c>
      <c r="C340" s="822" t="s">
        <v>557</v>
      </c>
      <c r="D340" s="822" t="s">
        <v>850</v>
      </c>
      <c r="E340" s="822" t="s">
        <v>1627</v>
      </c>
      <c r="F340" s="822" t="s">
        <v>1670</v>
      </c>
      <c r="G340" s="822" t="s">
        <v>1671</v>
      </c>
      <c r="H340" s="831">
        <v>259</v>
      </c>
      <c r="I340" s="831">
        <v>9583</v>
      </c>
      <c r="J340" s="822">
        <v>1.1784308903098868</v>
      </c>
      <c r="K340" s="822">
        <v>37</v>
      </c>
      <c r="L340" s="831">
        <v>214</v>
      </c>
      <c r="M340" s="831">
        <v>8132</v>
      </c>
      <c r="N340" s="822">
        <v>1</v>
      </c>
      <c r="O340" s="822">
        <v>38</v>
      </c>
      <c r="P340" s="831">
        <v>213</v>
      </c>
      <c r="Q340" s="831">
        <v>8094</v>
      </c>
      <c r="R340" s="827">
        <v>0.99532710280373837</v>
      </c>
      <c r="S340" s="832">
        <v>38</v>
      </c>
    </row>
    <row r="341" spans="1:19" ht="14.45" customHeight="1" x14ac:dyDescent="0.2">
      <c r="A341" s="821" t="s">
        <v>1569</v>
      </c>
      <c r="B341" s="822" t="s">
        <v>1570</v>
      </c>
      <c r="C341" s="822" t="s">
        <v>557</v>
      </c>
      <c r="D341" s="822" t="s">
        <v>850</v>
      </c>
      <c r="E341" s="822" t="s">
        <v>1627</v>
      </c>
      <c r="F341" s="822" t="s">
        <v>1674</v>
      </c>
      <c r="G341" s="822" t="s">
        <v>1675</v>
      </c>
      <c r="H341" s="831">
        <v>4</v>
      </c>
      <c r="I341" s="831">
        <v>1752</v>
      </c>
      <c r="J341" s="822">
        <v>0.36363636363636365</v>
      </c>
      <c r="K341" s="822">
        <v>438</v>
      </c>
      <c r="L341" s="831">
        <v>11</v>
      </c>
      <c r="M341" s="831">
        <v>4818</v>
      </c>
      <c r="N341" s="822">
        <v>1</v>
      </c>
      <c r="O341" s="822">
        <v>438</v>
      </c>
      <c r="P341" s="831">
        <v>17</v>
      </c>
      <c r="Q341" s="831">
        <v>7480</v>
      </c>
      <c r="R341" s="827">
        <v>1.5525114155251141</v>
      </c>
      <c r="S341" s="832">
        <v>440</v>
      </c>
    </row>
    <row r="342" spans="1:19" ht="14.45" customHeight="1" x14ac:dyDescent="0.2">
      <c r="A342" s="821" t="s">
        <v>1569</v>
      </c>
      <c r="B342" s="822" t="s">
        <v>1570</v>
      </c>
      <c r="C342" s="822" t="s">
        <v>557</v>
      </c>
      <c r="D342" s="822" t="s">
        <v>850</v>
      </c>
      <c r="E342" s="822" t="s">
        <v>1627</v>
      </c>
      <c r="F342" s="822" t="s">
        <v>1676</v>
      </c>
      <c r="G342" s="822" t="s">
        <v>1677</v>
      </c>
      <c r="H342" s="831">
        <v>154</v>
      </c>
      <c r="I342" s="831">
        <v>206822</v>
      </c>
      <c r="J342" s="822">
        <v>1.2795223954466717</v>
      </c>
      <c r="K342" s="822">
        <v>1343</v>
      </c>
      <c r="L342" s="831">
        <v>120</v>
      </c>
      <c r="M342" s="831">
        <v>161640</v>
      </c>
      <c r="N342" s="822">
        <v>1</v>
      </c>
      <c r="O342" s="822">
        <v>1347</v>
      </c>
      <c r="P342" s="831">
        <v>116</v>
      </c>
      <c r="Q342" s="831">
        <v>156716</v>
      </c>
      <c r="R342" s="827">
        <v>0.96953724325661961</v>
      </c>
      <c r="S342" s="832">
        <v>1351</v>
      </c>
    </row>
    <row r="343" spans="1:19" ht="14.45" customHeight="1" x14ac:dyDescent="0.2">
      <c r="A343" s="821" t="s">
        <v>1569</v>
      </c>
      <c r="B343" s="822" t="s">
        <v>1570</v>
      </c>
      <c r="C343" s="822" t="s">
        <v>557</v>
      </c>
      <c r="D343" s="822" t="s">
        <v>850</v>
      </c>
      <c r="E343" s="822" t="s">
        <v>1627</v>
      </c>
      <c r="F343" s="822" t="s">
        <v>1678</v>
      </c>
      <c r="G343" s="822" t="s">
        <v>1679</v>
      </c>
      <c r="H343" s="831">
        <v>41</v>
      </c>
      <c r="I343" s="831">
        <v>20910</v>
      </c>
      <c r="J343" s="822">
        <v>1.2762451171875</v>
      </c>
      <c r="K343" s="822">
        <v>510</v>
      </c>
      <c r="L343" s="831">
        <v>32</v>
      </c>
      <c r="M343" s="831">
        <v>16384</v>
      </c>
      <c r="N343" s="822">
        <v>1</v>
      </c>
      <c r="O343" s="822">
        <v>512</v>
      </c>
      <c r="P343" s="831">
        <v>37</v>
      </c>
      <c r="Q343" s="831">
        <v>19018</v>
      </c>
      <c r="R343" s="827">
        <v>1.1607666015625</v>
      </c>
      <c r="S343" s="832">
        <v>514</v>
      </c>
    </row>
    <row r="344" spans="1:19" ht="14.45" customHeight="1" x14ac:dyDescent="0.2">
      <c r="A344" s="821" t="s">
        <v>1569</v>
      </c>
      <c r="B344" s="822" t="s">
        <v>1570</v>
      </c>
      <c r="C344" s="822" t="s">
        <v>557</v>
      </c>
      <c r="D344" s="822" t="s">
        <v>850</v>
      </c>
      <c r="E344" s="822" t="s">
        <v>1627</v>
      </c>
      <c r="F344" s="822" t="s">
        <v>1680</v>
      </c>
      <c r="G344" s="822" t="s">
        <v>1681</v>
      </c>
      <c r="H344" s="831">
        <v>13</v>
      </c>
      <c r="I344" s="831">
        <v>30329</v>
      </c>
      <c r="J344" s="822">
        <v>0.80937766865926564</v>
      </c>
      <c r="K344" s="822">
        <v>2333</v>
      </c>
      <c r="L344" s="831">
        <v>16</v>
      </c>
      <c r="M344" s="831">
        <v>37472</v>
      </c>
      <c r="N344" s="822">
        <v>1</v>
      </c>
      <c r="O344" s="822">
        <v>2342</v>
      </c>
      <c r="P344" s="831">
        <v>11</v>
      </c>
      <c r="Q344" s="831">
        <v>25861</v>
      </c>
      <c r="R344" s="827">
        <v>0.69014197267292909</v>
      </c>
      <c r="S344" s="832">
        <v>2351</v>
      </c>
    </row>
    <row r="345" spans="1:19" ht="14.45" customHeight="1" x14ac:dyDescent="0.2">
      <c r="A345" s="821" t="s">
        <v>1569</v>
      </c>
      <c r="B345" s="822" t="s">
        <v>1570</v>
      </c>
      <c r="C345" s="822" t="s">
        <v>557</v>
      </c>
      <c r="D345" s="822" t="s">
        <v>850</v>
      </c>
      <c r="E345" s="822" t="s">
        <v>1627</v>
      </c>
      <c r="F345" s="822" t="s">
        <v>1682</v>
      </c>
      <c r="G345" s="822" t="s">
        <v>1683</v>
      </c>
      <c r="H345" s="831">
        <v>1</v>
      </c>
      <c r="I345" s="831">
        <v>2649</v>
      </c>
      <c r="J345" s="822">
        <v>0.14237342792647534</v>
      </c>
      <c r="K345" s="822">
        <v>2649</v>
      </c>
      <c r="L345" s="831">
        <v>7</v>
      </c>
      <c r="M345" s="831">
        <v>18606</v>
      </c>
      <c r="N345" s="822">
        <v>1</v>
      </c>
      <c r="O345" s="822">
        <v>2658</v>
      </c>
      <c r="P345" s="831">
        <v>2</v>
      </c>
      <c r="Q345" s="831">
        <v>5334</v>
      </c>
      <c r="R345" s="827">
        <v>0.28668171557562078</v>
      </c>
      <c r="S345" s="832">
        <v>2667</v>
      </c>
    </row>
    <row r="346" spans="1:19" ht="14.45" customHeight="1" x14ac:dyDescent="0.2">
      <c r="A346" s="821" t="s">
        <v>1569</v>
      </c>
      <c r="B346" s="822" t="s">
        <v>1570</v>
      </c>
      <c r="C346" s="822" t="s">
        <v>557</v>
      </c>
      <c r="D346" s="822" t="s">
        <v>850</v>
      </c>
      <c r="E346" s="822" t="s">
        <v>1627</v>
      </c>
      <c r="F346" s="822" t="s">
        <v>1684</v>
      </c>
      <c r="G346" s="822" t="s">
        <v>1685</v>
      </c>
      <c r="H346" s="831"/>
      <c r="I346" s="831"/>
      <c r="J346" s="822"/>
      <c r="K346" s="822"/>
      <c r="L346" s="831"/>
      <c r="M346" s="831"/>
      <c r="N346" s="822"/>
      <c r="O346" s="822"/>
      <c r="P346" s="831">
        <v>45</v>
      </c>
      <c r="Q346" s="831">
        <v>16200</v>
      </c>
      <c r="R346" s="827"/>
      <c r="S346" s="832">
        <v>360</v>
      </c>
    </row>
    <row r="347" spans="1:19" ht="14.45" customHeight="1" x14ac:dyDescent="0.2">
      <c r="A347" s="821" t="s">
        <v>1569</v>
      </c>
      <c r="B347" s="822" t="s">
        <v>1570</v>
      </c>
      <c r="C347" s="822" t="s">
        <v>557</v>
      </c>
      <c r="D347" s="822" t="s">
        <v>850</v>
      </c>
      <c r="E347" s="822" t="s">
        <v>1627</v>
      </c>
      <c r="F347" s="822" t="s">
        <v>1690</v>
      </c>
      <c r="G347" s="822" t="s">
        <v>1691</v>
      </c>
      <c r="H347" s="831">
        <v>4</v>
      </c>
      <c r="I347" s="831">
        <v>4160</v>
      </c>
      <c r="J347" s="822">
        <v>0.78713339640491964</v>
      </c>
      <c r="K347" s="822">
        <v>1040</v>
      </c>
      <c r="L347" s="831">
        <v>5</v>
      </c>
      <c r="M347" s="831">
        <v>5285</v>
      </c>
      <c r="N347" s="822">
        <v>1</v>
      </c>
      <c r="O347" s="822">
        <v>1057</v>
      </c>
      <c r="P347" s="831">
        <v>2</v>
      </c>
      <c r="Q347" s="831">
        <v>2144</v>
      </c>
      <c r="R347" s="827">
        <v>0.40567644276253551</v>
      </c>
      <c r="S347" s="832">
        <v>1072</v>
      </c>
    </row>
    <row r="348" spans="1:19" ht="14.45" customHeight="1" x14ac:dyDescent="0.2">
      <c r="A348" s="821" t="s">
        <v>1569</v>
      </c>
      <c r="B348" s="822" t="s">
        <v>1570</v>
      </c>
      <c r="C348" s="822" t="s">
        <v>557</v>
      </c>
      <c r="D348" s="822" t="s">
        <v>850</v>
      </c>
      <c r="E348" s="822" t="s">
        <v>1627</v>
      </c>
      <c r="F348" s="822" t="s">
        <v>1692</v>
      </c>
      <c r="G348" s="822" t="s">
        <v>1693</v>
      </c>
      <c r="H348" s="831"/>
      <c r="I348" s="831"/>
      <c r="J348" s="822"/>
      <c r="K348" s="822"/>
      <c r="L348" s="831"/>
      <c r="M348" s="831"/>
      <c r="N348" s="822"/>
      <c r="O348" s="822"/>
      <c r="P348" s="831">
        <v>2</v>
      </c>
      <c r="Q348" s="831">
        <v>1058</v>
      </c>
      <c r="R348" s="827"/>
      <c r="S348" s="832">
        <v>529</v>
      </c>
    </row>
    <row r="349" spans="1:19" ht="14.45" customHeight="1" x14ac:dyDescent="0.2">
      <c r="A349" s="821" t="s">
        <v>1569</v>
      </c>
      <c r="B349" s="822" t="s">
        <v>1570</v>
      </c>
      <c r="C349" s="822" t="s">
        <v>557</v>
      </c>
      <c r="D349" s="822" t="s">
        <v>850</v>
      </c>
      <c r="E349" s="822" t="s">
        <v>1627</v>
      </c>
      <c r="F349" s="822" t="s">
        <v>1700</v>
      </c>
      <c r="G349" s="822" t="s">
        <v>1701</v>
      </c>
      <c r="H349" s="831">
        <v>12</v>
      </c>
      <c r="I349" s="831">
        <v>8628</v>
      </c>
      <c r="J349" s="822">
        <v>0.7029493237738309</v>
      </c>
      <c r="K349" s="822">
        <v>719</v>
      </c>
      <c r="L349" s="831">
        <v>17</v>
      </c>
      <c r="M349" s="831">
        <v>12274</v>
      </c>
      <c r="N349" s="822">
        <v>1</v>
      </c>
      <c r="O349" s="822">
        <v>722</v>
      </c>
      <c r="P349" s="831">
        <v>10</v>
      </c>
      <c r="Q349" s="831">
        <v>7240</v>
      </c>
      <c r="R349" s="827">
        <v>0.58986475476617239</v>
      </c>
      <c r="S349" s="832">
        <v>724</v>
      </c>
    </row>
    <row r="350" spans="1:19" ht="14.45" customHeight="1" x14ac:dyDescent="0.2">
      <c r="A350" s="821" t="s">
        <v>1569</v>
      </c>
      <c r="B350" s="822" t="s">
        <v>1570</v>
      </c>
      <c r="C350" s="822" t="s">
        <v>557</v>
      </c>
      <c r="D350" s="822" t="s">
        <v>850</v>
      </c>
      <c r="E350" s="822" t="s">
        <v>1627</v>
      </c>
      <c r="F350" s="822" t="s">
        <v>1704</v>
      </c>
      <c r="G350" s="822" t="s">
        <v>1705</v>
      </c>
      <c r="H350" s="831"/>
      <c r="I350" s="831"/>
      <c r="J350" s="822"/>
      <c r="K350" s="822"/>
      <c r="L350" s="831"/>
      <c r="M350" s="831"/>
      <c r="N350" s="822"/>
      <c r="O350" s="822"/>
      <c r="P350" s="831">
        <v>1</v>
      </c>
      <c r="Q350" s="831">
        <v>1745</v>
      </c>
      <c r="R350" s="827"/>
      <c r="S350" s="832">
        <v>1745</v>
      </c>
    </row>
    <row r="351" spans="1:19" ht="14.45" customHeight="1" x14ac:dyDescent="0.2">
      <c r="A351" s="821" t="s">
        <v>1569</v>
      </c>
      <c r="B351" s="822" t="s">
        <v>1570</v>
      </c>
      <c r="C351" s="822" t="s">
        <v>557</v>
      </c>
      <c r="D351" s="822" t="s">
        <v>848</v>
      </c>
      <c r="E351" s="822" t="s">
        <v>1574</v>
      </c>
      <c r="F351" s="822" t="s">
        <v>1575</v>
      </c>
      <c r="G351" s="822" t="s">
        <v>1576</v>
      </c>
      <c r="H351" s="831">
        <v>875</v>
      </c>
      <c r="I351" s="831">
        <v>20300</v>
      </c>
      <c r="J351" s="822"/>
      <c r="K351" s="822">
        <v>23.2</v>
      </c>
      <c r="L351" s="831"/>
      <c r="M351" s="831"/>
      <c r="N351" s="822"/>
      <c r="O351" s="822"/>
      <c r="P351" s="831"/>
      <c r="Q351" s="831"/>
      <c r="R351" s="827"/>
      <c r="S351" s="832"/>
    </row>
    <row r="352" spans="1:19" ht="14.45" customHeight="1" x14ac:dyDescent="0.2">
      <c r="A352" s="821" t="s">
        <v>1569</v>
      </c>
      <c r="B352" s="822" t="s">
        <v>1570</v>
      </c>
      <c r="C352" s="822" t="s">
        <v>557</v>
      </c>
      <c r="D352" s="822" t="s">
        <v>848</v>
      </c>
      <c r="E352" s="822" t="s">
        <v>1574</v>
      </c>
      <c r="F352" s="822" t="s">
        <v>1577</v>
      </c>
      <c r="G352" s="822" t="s">
        <v>1578</v>
      </c>
      <c r="H352" s="831">
        <v>4496</v>
      </c>
      <c r="I352" s="831">
        <v>11599.68</v>
      </c>
      <c r="J352" s="822">
        <v>1.7383214544757017</v>
      </c>
      <c r="K352" s="822">
        <v>2.58</v>
      </c>
      <c r="L352" s="831">
        <v>2543</v>
      </c>
      <c r="M352" s="831">
        <v>6672.92</v>
      </c>
      <c r="N352" s="822">
        <v>1</v>
      </c>
      <c r="O352" s="822">
        <v>2.6240346047974832</v>
      </c>
      <c r="P352" s="831">
        <v>2451</v>
      </c>
      <c r="Q352" s="831">
        <v>6102.9900000000007</v>
      </c>
      <c r="R352" s="827">
        <v>0.91459061400406427</v>
      </c>
      <c r="S352" s="832">
        <v>2.4900000000000002</v>
      </c>
    </row>
    <row r="353" spans="1:19" ht="14.45" customHeight="1" x14ac:dyDescent="0.2">
      <c r="A353" s="821" t="s">
        <v>1569</v>
      </c>
      <c r="B353" s="822" t="s">
        <v>1570</v>
      </c>
      <c r="C353" s="822" t="s">
        <v>557</v>
      </c>
      <c r="D353" s="822" t="s">
        <v>848</v>
      </c>
      <c r="E353" s="822" t="s">
        <v>1574</v>
      </c>
      <c r="F353" s="822" t="s">
        <v>1579</v>
      </c>
      <c r="G353" s="822" t="s">
        <v>1580</v>
      </c>
      <c r="H353" s="831">
        <v>5310</v>
      </c>
      <c r="I353" s="831">
        <v>38178.899999999994</v>
      </c>
      <c r="J353" s="822">
        <v>2.7200504413619164</v>
      </c>
      <c r="K353" s="822">
        <v>7.1899999999999986</v>
      </c>
      <c r="L353" s="831">
        <v>1926</v>
      </c>
      <c r="M353" s="831">
        <v>14036.1</v>
      </c>
      <c r="N353" s="822">
        <v>1</v>
      </c>
      <c r="O353" s="822">
        <v>7.2876947040498443</v>
      </c>
      <c r="P353" s="831">
        <v>870</v>
      </c>
      <c r="Q353" s="831">
        <v>6208</v>
      </c>
      <c r="R353" s="827">
        <v>0.44228809997078961</v>
      </c>
      <c r="S353" s="832">
        <v>7.1356321839080463</v>
      </c>
    </row>
    <row r="354" spans="1:19" ht="14.45" customHeight="1" x14ac:dyDescent="0.2">
      <c r="A354" s="821" t="s">
        <v>1569</v>
      </c>
      <c r="B354" s="822" t="s">
        <v>1570</v>
      </c>
      <c r="C354" s="822" t="s">
        <v>557</v>
      </c>
      <c r="D354" s="822" t="s">
        <v>848</v>
      </c>
      <c r="E354" s="822" t="s">
        <v>1574</v>
      </c>
      <c r="F354" s="822" t="s">
        <v>1583</v>
      </c>
      <c r="G354" s="822" t="s">
        <v>1584</v>
      </c>
      <c r="H354" s="831">
        <v>23899</v>
      </c>
      <c r="I354" s="831">
        <v>127381.67000000001</v>
      </c>
      <c r="J354" s="822">
        <v>1.9438908407744147</v>
      </c>
      <c r="K354" s="822">
        <v>5.330000000000001</v>
      </c>
      <c r="L354" s="831">
        <v>12359</v>
      </c>
      <c r="M354" s="831">
        <v>65529.23000000001</v>
      </c>
      <c r="N354" s="822">
        <v>1</v>
      </c>
      <c r="O354" s="822">
        <v>5.302146613803707</v>
      </c>
      <c r="P354" s="831">
        <v>14722</v>
      </c>
      <c r="Q354" s="831">
        <v>76184.460000000006</v>
      </c>
      <c r="R354" s="827">
        <v>1.1626027041672853</v>
      </c>
      <c r="S354" s="832">
        <v>5.1748716207037093</v>
      </c>
    </row>
    <row r="355" spans="1:19" ht="14.45" customHeight="1" x14ac:dyDescent="0.2">
      <c r="A355" s="821" t="s">
        <v>1569</v>
      </c>
      <c r="B355" s="822" t="s">
        <v>1570</v>
      </c>
      <c r="C355" s="822" t="s">
        <v>557</v>
      </c>
      <c r="D355" s="822" t="s">
        <v>848</v>
      </c>
      <c r="E355" s="822" t="s">
        <v>1574</v>
      </c>
      <c r="F355" s="822" t="s">
        <v>1585</v>
      </c>
      <c r="G355" s="822" t="s">
        <v>1586</v>
      </c>
      <c r="H355" s="831">
        <v>1038.5</v>
      </c>
      <c r="I355" s="831">
        <v>9491.89</v>
      </c>
      <c r="J355" s="822">
        <v>0.33688321211146799</v>
      </c>
      <c r="K355" s="822">
        <v>9.1399999999999988</v>
      </c>
      <c r="L355" s="831">
        <v>3027.6</v>
      </c>
      <c r="M355" s="831">
        <v>28175.61</v>
      </c>
      <c r="N355" s="822">
        <v>1</v>
      </c>
      <c r="O355" s="822">
        <v>9.3062524772096715</v>
      </c>
      <c r="P355" s="831">
        <v>796</v>
      </c>
      <c r="Q355" s="831">
        <v>7346.6400000000012</v>
      </c>
      <c r="R355" s="827">
        <v>0.26074466533288904</v>
      </c>
      <c r="S355" s="832">
        <v>9.2294472361809063</v>
      </c>
    </row>
    <row r="356" spans="1:19" ht="14.45" customHeight="1" x14ac:dyDescent="0.2">
      <c r="A356" s="821" t="s">
        <v>1569</v>
      </c>
      <c r="B356" s="822" t="s">
        <v>1570</v>
      </c>
      <c r="C356" s="822" t="s">
        <v>557</v>
      </c>
      <c r="D356" s="822" t="s">
        <v>848</v>
      </c>
      <c r="E356" s="822" t="s">
        <v>1574</v>
      </c>
      <c r="F356" s="822" t="s">
        <v>1587</v>
      </c>
      <c r="G356" s="822" t="s">
        <v>1588</v>
      </c>
      <c r="H356" s="831">
        <v>1018</v>
      </c>
      <c r="I356" s="831">
        <v>9345.2400000000016</v>
      </c>
      <c r="J356" s="822">
        <v>3.2070144131777631</v>
      </c>
      <c r="K356" s="822">
        <v>9.1800000000000015</v>
      </c>
      <c r="L356" s="831">
        <v>310</v>
      </c>
      <c r="M356" s="831">
        <v>2914</v>
      </c>
      <c r="N356" s="822">
        <v>1</v>
      </c>
      <c r="O356" s="822">
        <v>9.4</v>
      </c>
      <c r="P356" s="831">
        <v>498</v>
      </c>
      <c r="Q356" s="831">
        <v>4641.3599999999997</v>
      </c>
      <c r="R356" s="827">
        <v>1.5927796842827726</v>
      </c>
      <c r="S356" s="832">
        <v>9.3199999999999985</v>
      </c>
    </row>
    <row r="357" spans="1:19" ht="14.45" customHeight="1" x14ac:dyDescent="0.2">
      <c r="A357" s="821" t="s">
        <v>1569</v>
      </c>
      <c r="B357" s="822" t="s">
        <v>1570</v>
      </c>
      <c r="C357" s="822" t="s">
        <v>557</v>
      </c>
      <c r="D357" s="822" t="s">
        <v>848</v>
      </c>
      <c r="E357" s="822" t="s">
        <v>1574</v>
      </c>
      <c r="F357" s="822" t="s">
        <v>1589</v>
      </c>
      <c r="G357" s="822" t="s">
        <v>1590</v>
      </c>
      <c r="H357" s="831">
        <v>200</v>
      </c>
      <c r="I357" s="831">
        <v>2022</v>
      </c>
      <c r="J357" s="822">
        <v>0.55770079435127984</v>
      </c>
      <c r="K357" s="822">
        <v>10.11</v>
      </c>
      <c r="L357" s="831">
        <v>352</v>
      </c>
      <c r="M357" s="831">
        <v>3625.6</v>
      </c>
      <c r="N357" s="822">
        <v>1</v>
      </c>
      <c r="O357" s="822">
        <v>10.299999999999999</v>
      </c>
      <c r="P357" s="831"/>
      <c r="Q357" s="831"/>
      <c r="R357" s="827"/>
      <c r="S357" s="832"/>
    </row>
    <row r="358" spans="1:19" ht="14.45" customHeight="1" x14ac:dyDescent="0.2">
      <c r="A358" s="821" t="s">
        <v>1569</v>
      </c>
      <c r="B358" s="822" t="s">
        <v>1570</v>
      </c>
      <c r="C358" s="822" t="s">
        <v>557</v>
      </c>
      <c r="D358" s="822" t="s">
        <v>848</v>
      </c>
      <c r="E358" s="822" t="s">
        <v>1574</v>
      </c>
      <c r="F358" s="822" t="s">
        <v>1595</v>
      </c>
      <c r="G358" s="822" t="s">
        <v>1596</v>
      </c>
      <c r="H358" s="831">
        <v>8825</v>
      </c>
      <c r="I358" s="831">
        <v>184442.5</v>
      </c>
      <c r="J358" s="822">
        <v>1.698195898476073</v>
      </c>
      <c r="K358" s="822">
        <v>20.9</v>
      </c>
      <c r="L358" s="831">
        <v>5417</v>
      </c>
      <c r="M358" s="831">
        <v>108610.85</v>
      </c>
      <c r="N358" s="822">
        <v>1</v>
      </c>
      <c r="O358" s="822">
        <v>20.05</v>
      </c>
      <c r="P358" s="831">
        <v>1028</v>
      </c>
      <c r="Q358" s="831">
        <v>20621.68</v>
      </c>
      <c r="R358" s="827">
        <v>0.1898675868939429</v>
      </c>
      <c r="S358" s="832">
        <v>20.059999999999999</v>
      </c>
    </row>
    <row r="359" spans="1:19" ht="14.45" customHeight="1" x14ac:dyDescent="0.2">
      <c r="A359" s="821" t="s">
        <v>1569</v>
      </c>
      <c r="B359" s="822" t="s">
        <v>1570</v>
      </c>
      <c r="C359" s="822" t="s">
        <v>557</v>
      </c>
      <c r="D359" s="822" t="s">
        <v>848</v>
      </c>
      <c r="E359" s="822" t="s">
        <v>1574</v>
      </c>
      <c r="F359" s="822" t="s">
        <v>1597</v>
      </c>
      <c r="G359" s="822" t="s">
        <v>1598</v>
      </c>
      <c r="H359" s="831"/>
      <c r="I359" s="831"/>
      <c r="J359" s="822"/>
      <c r="K359" s="822"/>
      <c r="L359" s="831">
        <v>9.1999999999999993</v>
      </c>
      <c r="M359" s="831">
        <v>14993.13</v>
      </c>
      <c r="N359" s="822">
        <v>1</v>
      </c>
      <c r="O359" s="822">
        <v>1629.6880434782609</v>
      </c>
      <c r="P359" s="831"/>
      <c r="Q359" s="831"/>
      <c r="R359" s="827"/>
      <c r="S359" s="832"/>
    </row>
    <row r="360" spans="1:19" ht="14.45" customHeight="1" x14ac:dyDescent="0.2">
      <c r="A360" s="821" t="s">
        <v>1569</v>
      </c>
      <c r="B360" s="822" t="s">
        <v>1570</v>
      </c>
      <c r="C360" s="822" t="s">
        <v>557</v>
      </c>
      <c r="D360" s="822" t="s">
        <v>848</v>
      </c>
      <c r="E360" s="822" t="s">
        <v>1574</v>
      </c>
      <c r="F360" s="822" t="s">
        <v>1601</v>
      </c>
      <c r="G360" s="822" t="s">
        <v>1602</v>
      </c>
      <c r="H360" s="831">
        <v>3</v>
      </c>
      <c r="I360" s="831">
        <v>6083.67</v>
      </c>
      <c r="J360" s="822"/>
      <c r="K360" s="822">
        <v>2027.89</v>
      </c>
      <c r="L360" s="831"/>
      <c r="M360" s="831"/>
      <c r="N360" s="822"/>
      <c r="O360" s="822"/>
      <c r="P360" s="831">
        <v>1</v>
      </c>
      <c r="Q360" s="831">
        <v>1845.28</v>
      </c>
      <c r="R360" s="827"/>
      <c r="S360" s="832">
        <v>1845.28</v>
      </c>
    </row>
    <row r="361" spans="1:19" ht="14.45" customHeight="1" x14ac:dyDescent="0.2">
      <c r="A361" s="821" t="s">
        <v>1569</v>
      </c>
      <c r="B361" s="822" t="s">
        <v>1570</v>
      </c>
      <c r="C361" s="822" t="s">
        <v>557</v>
      </c>
      <c r="D361" s="822" t="s">
        <v>848</v>
      </c>
      <c r="E361" s="822" t="s">
        <v>1574</v>
      </c>
      <c r="F361" s="822" t="s">
        <v>1603</v>
      </c>
      <c r="G361" s="822" t="s">
        <v>1604</v>
      </c>
      <c r="H361" s="831">
        <v>2334</v>
      </c>
      <c r="I361" s="831">
        <v>461268.42</v>
      </c>
      <c r="J361" s="822"/>
      <c r="K361" s="822">
        <v>197.63</v>
      </c>
      <c r="L361" s="831"/>
      <c r="M361" s="831"/>
      <c r="N361" s="822"/>
      <c r="O361" s="822"/>
      <c r="P361" s="831"/>
      <c r="Q361" s="831"/>
      <c r="R361" s="827"/>
      <c r="S361" s="832"/>
    </row>
    <row r="362" spans="1:19" ht="14.45" customHeight="1" x14ac:dyDescent="0.2">
      <c r="A362" s="821" t="s">
        <v>1569</v>
      </c>
      <c r="B362" s="822" t="s">
        <v>1570</v>
      </c>
      <c r="C362" s="822" t="s">
        <v>557</v>
      </c>
      <c r="D362" s="822" t="s">
        <v>848</v>
      </c>
      <c r="E362" s="822" t="s">
        <v>1574</v>
      </c>
      <c r="F362" s="822" t="s">
        <v>1605</v>
      </c>
      <c r="G362" s="822" t="s">
        <v>1606</v>
      </c>
      <c r="H362" s="831">
        <v>138468</v>
      </c>
      <c r="I362" s="831">
        <v>519255</v>
      </c>
      <c r="J362" s="822">
        <v>1.3758512177696212</v>
      </c>
      <c r="K362" s="822">
        <v>3.75</v>
      </c>
      <c r="L362" s="831">
        <v>98416</v>
      </c>
      <c r="M362" s="831">
        <v>377406.36</v>
      </c>
      <c r="N362" s="822">
        <v>1</v>
      </c>
      <c r="O362" s="822">
        <v>3.8348069419606565</v>
      </c>
      <c r="P362" s="831">
        <v>35727</v>
      </c>
      <c r="Q362" s="831">
        <v>130760.81999999999</v>
      </c>
      <c r="R362" s="827">
        <v>0.3464722216127995</v>
      </c>
      <c r="S362" s="832">
        <v>3.6599999999999997</v>
      </c>
    </row>
    <row r="363" spans="1:19" ht="14.45" customHeight="1" x14ac:dyDescent="0.2">
      <c r="A363" s="821" t="s">
        <v>1569</v>
      </c>
      <c r="B363" s="822" t="s">
        <v>1570</v>
      </c>
      <c r="C363" s="822" t="s">
        <v>557</v>
      </c>
      <c r="D363" s="822" t="s">
        <v>848</v>
      </c>
      <c r="E363" s="822" t="s">
        <v>1574</v>
      </c>
      <c r="F363" s="822" t="s">
        <v>1609</v>
      </c>
      <c r="G363" s="822" t="s">
        <v>1610</v>
      </c>
      <c r="H363" s="831">
        <v>290</v>
      </c>
      <c r="I363" s="831">
        <v>46078.1</v>
      </c>
      <c r="J363" s="822"/>
      <c r="K363" s="822">
        <v>158.88999999999999</v>
      </c>
      <c r="L363" s="831"/>
      <c r="M363" s="831"/>
      <c r="N363" s="822"/>
      <c r="O363" s="822"/>
      <c r="P363" s="831">
        <v>480</v>
      </c>
      <c r="Q363" s="831">
        <v>74774.399999999994</v>
      </c>
      <c r="R363" s="827"/>
      <c r="S363" s="832">
        <v>155.78</v>
      </c>
    </row>
    <row r="364" spans="1:19" ht="14.45" customHeight="1" x14ac:dyDescent="0.2">
      <c r="A364" s="821" t="s">
        <v>1569</v>
      </c>
      <c r="B364" s="822" t="s">
        <v>1570</v>
      </c>
      <c r="C364" s="822" t="s">
        <v>557</v>
      </c>
      <c r="D364" s="822" t="s">
        <v>848</v>
      </c>
      <c r="E364" s="822" t="s">
        <v>1574</v>
      </c>
      <c r="F364" s="822" t="s">
        <v>1611</v>
      </c>
      <c r="G364" s="822" t="s">
        <v>1612</v>
      </c>
      <c r="H364" s="831">
        <v>8726</v>
      </c>
      <c r="I364" s="831">
        <v>180977.24000000005</v>
      </c>
      <c r="J364" s="822">
        <v>0.91862725615437124</v>
      </c>
      <c r="K364" s="822">
        <v>20.740000000000006</v>
      </c>
      <c r="L364" s="831">
        <v>9681</v>
      </c>
      <c r="M364" s="831">
        <v>197008.35000000003</v>
      </c>
      <c r="N364" s="822">
        <v>1</v>
      </c>
      <c r="O364" s="822">
        <v>20.350000000000005</v>
      </c>
      <c r="P364" s="831">
        <v>3328</v>
      </c>
      <c r="Q364" s="831">
        <v>68526.559999999998</v>
      </c>
      <c r="R364" s="827">
        <v>0.34783581508093431</v>
      </c>
      <c r="S364" s="832">
        <v>20.590913461538459</v>
      </c>
    </row>
    <row r="365" spans="1:19" ht="14.45" customHeight="1" x14ac:dyDescent="0.2">
      <c r="A365" s="821" t="s">
        <v>1569</v>
      </c>
      <c r="B365" s="822" t="s">
        <v>1570</v>
      </c>
      <c r="C365" s="822" t="s">
        <v>557</v>
      </c>
      <c r="D365" s="822" t="s">
        <v>848</v>
      </c>
      <c r="E365" s="822" t="s">
        <v>1574</v>
      </c>
      <c r="F365" s="822" t="s">
        <v>1613</v>
      </c>
      <c r="G365" s="822" t="s">
        <v>1614</v>
      </c>
      <c r="H365" s="831">
        <v>5</v>
      </c>
      <c r="I365" s="831">
        <v>542811</v>
      </c>
      <c r="J365" s="822"/>
      <c r="K365" s="822">
        <v>108562.2</v>
      </c>
      <c r="L365" s="831"/>
      <c r="M365" s="831"/>
      <c r="N365" s="822"/>
      <c r="O365" s="822"/>
      <c r="P365" s="831"/>
      <c r="Q365" s="831"/>
      <c r="R365" s="827"/>
      <c r="S365" s="832"/>
    </row>
    <row r="366" spans="1:19" ht="14.45" customHeight="1" x14ac:dyDescent="0.2">
      <c r="A366" s="821" t="s">
        <v>1569</v>
      </c>
      <c r="B366" s="822" t="s">
        <v>1570</v>
      </c>
      <c r="C366" s="822" t="s">
        <v>557</v>
      </c>
      <c r="D366" s="822" t="s">
        <v>848</v>
      </c>
      <c r="E366" s="822" t="s">
        <v>1574</v>
      </c>
      <c r="F366" s="822" t="s">
        <v>1615</v>
      </c>
      <c r="G366" s="822" t="s">
        <v>1616</v>
      </c>
      <c r="H366" s="831">
        <v>21590</v>
      </c>
      <c r="I366" s="831">
        <v>428345.60000000003</v>
      </c>
      <c r="J366" s="822">
        <v>1.8785785897293081</v>
      </c>
      <c r="K366" s="822">
        <v>19.84</v>
      </c>
      <c r="L366" s="831">
        <v>11938</v>
      </c>
      <c r="M366" s="831">
        <v>228015.80000000002</v>
      </c>
      <c r="N366" s="822">
        <v>1</v>
      </c>
      <c r="O366" s="822">
        <v>19.100000000000001</v>
      </c>
      <c r="P366" s="831">
        <v>6756</v>
      </c>
      <c r="Q366" s="831">
        <v>131326.18</v>
      </c>
      <c r="R366" s="827">
        <v>0.57595210507342032</v>
      </c>
      <c r="S366" s="832">
        <v>19.438451746595618</v>
      </c>
    </row>
    <row r="367" spans="1:19" ht="14.45" customHeight="1" x14ac:dyDescent="0.2">
      <c r="A367" s="821" t="s">
        <v>1569</v>
      </c>
      <c r="B367" s="822" t="s">
        <v>1570</v>
      </c>
      <c r="C367" s="822" t="s">
        <v>557</v>
      </c>
      <c r="D367" s="822" t="s">
        <v>848</v>
      </c>
      <c r="E367" s="822" t="s">
        <v>1574</v>
      </c>
      <c r="F367" s="822" t="s">
        <v>1619</v>
      </c>
      <c r="G367" s="822" t="s">
        <v>1620</v>
      </c>
      <c r="H367" s="831">
        <v>148</v>
      </c>
      <c r="I367" s="831">
        <v>1219.52</v>
      </c>
      <c r="J367" s="822"/>
      <c r="K367" s="822">
        <v>8.24</v>
      </c>
      <c r="L367" s="831"/>
      <c r="M367" s="831"/>
      <c r="N367" s="822"/>
      <c r="O367" s="822"/>
      <c r="P367" s="831"/>
      <c r="Q367" s="831"/>
      <c r="R367" s="827"/>
      <c r="S367" s="832"/>
    </row>
    <row r="368" spans="1:19" ht="14.45" customHeight="1" x14ac:dyDescent="0.2">
      <c r="A368" s="821" t="s">
        <v>1569</v>
      </c>
      <c r="B368" s="822" t="s">
        <v>1570</v>
      </c>
      <c r="C368" s="822" t="s">
        <v>557</v>
      </c>
      <c r="D368" s="822" t="s">
        <v>848</v>
      </c>
      <c r="E368" s="822" t="s">
        <v>1627</v>
      </c>
      <c r="F368" s="822" t="s">
        <v>1628</v>
      </c>
      <c r="G368" s="822" t="s">
        <v>1629</v>
      </c>
      <c r="H368" s="831">
        <v>6</v>
      </c>
      <c r="I368" s="831">
        <v>222</v>
      </c>
      <c r="J368" s="822">
        <v>1.9473684210526316</v>
      </c>
      <c r="K368" s="822">
        <v>37</v>
      </c>
      <c r="L368" s="831">
        <v>3</v>
      </c>
      <c r="M368" s="831">
        <v>114</v>
      </c>
      <c r="N368" s="822">
        <v>1</v>
      </c>
      <c r="O368" s="822">
        <v>38</v>
      </c>
      <c r="P368" s="831">
        <v>9</v>
      </c>
      <c r="Q368" s="831">
        <v>342</v>
      </c>
      <c r="R368" s="827">
        <v>3</v>
      </c>
      <c r="S368" s="832">
        <v>38</v>
      </c>
    </row>
    <row r="369" spans="1:19" ht="14.45" customHeight="1" x14ac:dyDescent="0.2">
      <c r="A369" s="821" t="s">
        <v>1569</v>
      </c>
      <c r="B369" s="822" t="s">
        <v>1570</v>
      </c>
      <c r="C369" s="822" t="s">
        <v>557</v>
      </c>
      <c r="D369" s="822" t="s">
        <v>848</v>
      </c>
      <c r="E369" s="822" t="s">
        <v>1627</v>
      </c>
      <c r="F369" s="822" t="s">
        <v>1634</v>
      </c>
      <c r="G369" s="822" t="s">
        <v>1635</v>
      </c>
      <c r="H369" s="831">
        <v>5</v>
      </c>
      <c r="I369" s="831">
        <v>1760</v>
      </c>
      <c r="J369" s="822"/>
      <c r="K369" s="822">
        <v>352</v>
      </c>
      <c r="L369" s="831"/>
      <c r="M369" s="831"/>
      <c r="N369" s="822"/>
      <c r="O369" s="822"/>
      <c r="P369" s="831"/>
      <c r="Q369" s="831"/>
      <c r="R369" s="827"/>
      <c r="S369" s="832"/>
    </row>
    <row r="370" spans="1:19" ht="14.45" customHeight="1" x14ac:dyDescent="0.2">
      <c r="A370" s="821" t="s">
        <v>1569</v>
      </c>
      <c r="B370" s="822" t="s">
        <v>1570</v>
      </c>
      <c r="C370" s="822" t="s">
        <v>557</v>
      </c>
      <c r="D370" s="822" t="s">
        <v>848</v>
      </c>
      <c r="E370" s="822" t="s">
        <v>1627</v>
      </c>
      <c r="F370" s="822" t="s">
        <v>1636</v>
      </c>
      <c r="G370" s="822" t="s">
        <v>1637</v>
      </c>
      <c r="H370" s="831">
        <v>5</v>
      </c>
      <c r="I370" s="831">
        <v>1590</v>
      </c>
      <c r="J370" s="822"/>
      <c r="K370" s="822">
        <v>318</v>
      </c>
      <c r="L370" s="831"/>
      <c r="M370" s="831"/>
      <c r="N370" s="822"/>
      <c r="O370" s="822"/>
      <c r="P370" s="831"/>
      <c r="Q370" s="831"/>
      <c r="R370" s="827"/>
      <c r="S370" s="832"/>
    </row>
    <row r="371" spans="1:19" ht="14.45" customHeight="1" x14ac:dyDescent="0.2">
      <c r="A371" s="821" t="s">
        <v>1569</v>
      </c>
      <c r="B371" s="822" t="s">
        <v>1570</v>
      </c>
      <c r="C371" s="822" t="s">
        <v>557</v>
      </c>
      <c r="D371" s="822" t="s">
        <v>848</v>
      </c>
      <c r="E371" s="822" t="s">
        <v>1627</v>
      </c>
      <c r="F371" s="822" t="s">
        <v>1638</v>
      </c>
      <c r="G371" s="822" t="s">
        <v>1639</v>
      </c>
      <c r="H371" s="831">
        <v>27</v>
      </c>
      <c r="I371" s="831">
        <v>55080</v>
      </c>
      <c r="J371" s="822">
        <v>1.7938446507083536</v>
      </c>
      <c r="K371" s="822">
        <v>2040</v>
      </c>
      <c r="L371" s="831">
        <v>15</v>
      </c>
      <c r="M371" s="831">
        <v>30705</v>
      </c>
      <c r="N371" s="822">
        <v>1</v>
      </c>
      <c r="O371" s="822">
        <v>2047</v>
      </c>
      <c r="P371" s="831">
        <v>19</v>
      </c>
      <c r="Q371" s="831">
        <v>38988</v>
      </c>
      <c r="R371" s="827">
        <v>1.2697606253053249</v>
      </c>
      <c r="S371" s="832">
        <v>2052</v>
      </c>
    </row>
    <row r="372" spans="1:19" ht="14.45" customHeight="1" x14ac:dyDescent="0.2">
      <c r="A372" s="821" t="s">
        <v>1569</v>
      </c>
      <c r="B372" s="822" t="s">
        <v>1570</v>
      </c>
      <c r="C372" s="822" t="s">
        <v>557</v>
      </c>
      <c r="D372" s="822" t="s">
        <v>848</v>
      </c>
      <c r="E372" s="822" t="s">
        <v>1627</v>
      </c>
      <c r="F372" s="822" t="s">
        <v>1644</v>
      </c>
      <c r="G372" s="822" t="s">
        <v>1645</v>
      </c>
      <c r="H372" s="831">
        <v>1</v>
      </c>
      <c r="I372" s="831">
        <v>1350</v>
      </c>
      <c r="J372" s="822"/>
      <c r="K372" s="822">
        <v>1350</v>
      </c>
      <c r="L372" s="831"/>
      <c r="M372" s="831"/>
      <c r="N372" s="822"/>
      <c r="O372" s="822"/>
      <c r="P372" s="831"/>
      <c r="Q372" s="831"/>
      <c r="R372" s="827"/>
      <c r="S372" s="832"/>
    </row>
    <row r="373" spans="1:19" ht="14.45" customHeight="1" x14ac:dyDescent="0.2">
      <c r="A373" s="821" t="s">
        <v>1569</v>
      </c>
      <c r="B373" s="822" t="s">
        <v>1570</v>
      </c>
      <c r="C373" s="822" t="s">
        <v>557</v>
      </c>
      <c r="D373" s="822" t="s">
        <v>848</v>
      </c>
      <c r="E373" s="822" t="s">
        <v>1627</v>
      </c>
      <c r="F373" s="822" t="s">
        <v>1646</v>
      </c>
      <c r="G373" s="822" t="s">
        <v>1647</v>
      </c>
      <c r="H373" s="831">
        <v>17</v>
      </c>
      <c r="I373" s="831">
        <v>24344</v>
      </c>
      <c r="J373" s="822">
        <v>0.58416720658459909</v>
      </c>
      <c r="K373" s="822">
        <v>1432</v>
      </c>
      <c r="L373" s="831">
        <v>29</v>
      </c>
      <c r="M373" s="831">
        <v>41673</v>
      </c>
      <c r="N373" s="822">
        <v>1</v>
      </c>
      <c r="O373" s="822">
        <v>1437</v>
      </c>
      <c r="P373" s="831">
        <v>7</v>
      </c>
      <c r="Q373" s="831">
        <v>10087</v>
      </c>
      <c r="R373" s="827">
        <v>0.24205120821635112</v>
      </c>
      <c r="S373" s="832">
        <v>1441</v>
      </c>
    </row>
    <row r="374" spans="1:19" ht="14.45" customHeight="1" x14ac:dyDescent="0.2">
      <c r="A374" s="821" t="s">
        <v>1569</v>
      </c>
      <c r="B374" s="822" t="s">
        <v>1570</v>
      </c>
      <c r="C374" s="822" t="s">
        <v>557</v>
      </c>
      <c r="D374" s="822" t="s">
        <v>848</v>
      </c>
      <c r="E374" s="822" t="s">
        <v>1627</v>
      </c>
      <c r="F374" s="822" t="s">
        <v>1648</v>
      </c>
      <c r="G374" s="822" t="s">
        <v>1649</v>
      </c>
      <c r="H374" s="831">
        <v>10</v>
      </c>
      <c r="I374" s="831">
        <v>19140</v>
      </c>
      <c r="J374" s="822">
        <v>1.9937499999999999</v>
      </c>
      <c r="K374" s="822">
        <v>1914</v>
      </c>
      <c r="L374" s="831">
        <v>5</v>
      </c>
      <c r="M374" s="831">
        <v>9600</v>
      </c>
      <c r="N374" s="822">
        <v>1</v>
      </c>
      <c r="O374" s="822">
        <v>1920</v>
      </c>
      <c r="P374" s="831">
        <v>3</v>
      </c>
      <c r="Q374" s="831">
        <v>5775</v>
      </c>
      <c r="R374" s="827">
        <v>0.6015625</v>
      </c>
      <c r="S374" s="832">
        <v>1925</v>
      </c>
    </row>
    <row r="375" spans="1:19" ht="14.45" customHeight="1" x14ac:dyDescent="0.2">
      <c r="A375" s="821" t="s">
        <v>1569</v>
      </c>
      <c r="B375" s="822" t="s">
        <v>1570</v>
      </c>
      <c r="C375" s="822" t="s">
        <v>557</v>
      </c>
      <c r="D375" s="822" t="s">
        <v>848</v>
      </c>
      <c r="E375" s="822" t="s">
        <v>1627</v>
      </c>
      <c r="F375" s="822" t="s">
        <v>1652</v>
      </c>
      <c r="G375" s="822" t="s">
        <v>1653</v>
      </c>
      <c r="H375" s="831">
        <v>31</v>
      </c>
      <c r="I375" s="831">
        <v>37634</v>
      </c>
      <c r="J375" s="822">
        <v>2.0581897730380092</v>
      </c>
      <c r="K375" s="822">
        <v>1214</v>
      </c>
      <c r="L375" s="831">
        <v>15</v>
      </c>
      <c r="M375" s="831">
        <v>18285</v>
      </c>
      <c r="N375" s="822">
        <v>1</v>
      </c>
      <c r="O375" s="822">
        <v>1219</v>
      </c>
      <c r="P375" s="831">
        <v>8</v>
      </c>
      <c r="Q375" s="831">
        <v>9784</v>
      </c>
      <c r="R375" s="827">
        <v>0.53508340169537871</v>
      </c>
      <c r="S375" s="832">
        <v>1223</v>
      </c>
    </row>
    <row r="376" spans="1:19" ht="14.45" customHeight="1" x14ac:dyDescent="0.2">
      <c r="A376" s="821" t="s">
        <v>1569</v>
      </c>
      <c r="B376" s="822" t="s">
        <v>1570</v>
      </c>
      <c r="C376" s="822" t="s">
        <v>557</v>
      </c>
      <c r="D376" s="822" t="s">
        <v>848</v>
      </c>
      <c r="E376" s="822" t="s">
        <v>1627</v>
      </c>
      <c r="F376" s="822" t="s">
        <v>1654</v>
      </c>
      <c r="G376" s="822" t="s">
        <v>1655</v>
      </c>
      <c r="H376" s="831">
        <v>3</v>
      </c>
      <c r="I376" s="831">
        <v>2046</v>
      </c>
      <c r="J376" s="822"/>
      <c r="K376" s="822">
        <v>682</v>
      </c>
      <c r="L376" s="831"/>
      <c r="M376" s="831"/>
      <c r="N376" s="822"/>
      <c r="O376" s="822"/>
      <c r="P376" s="831"/>
      <c r="Q376" s="831"/>
      <c r="R376" s="827"/>
      <c r="S376" s="832"/>
    </row>
    <row r="377" spans="1:19" ht="14.45" customHeight="1" x14ac:dyDescent="0.2">
      <c r="A377" s="821" t="s">
        <v>1569</v>
      </c>
      <c r="B377" s="822" t="s">
        <v>1570</v>
      </c>
      <c r="C377" s="822" t="s">
        <v>557</v>
      </c>
      <c r="D377" s="822" t="s">
        <v>848</v>
      </c>
      <c r="E377" s="822" t="s">
        <v>1627</v>
      </c>
      <c r="F377" s="822" t="s">
        <v>1656</v>
      </c>
      <c r="G377" s="822" t="s">
        <v>1657</v>
      </c>
      <c r="H377" s="831">
        <v>22</v>
      </c>
      <c r="I377" s="831">
        <v>15774</v>
      </c>
      <c r="J377" s="822">
        <v>0.75545977011494247</v>
      </c>
      <c r="K377" s="822">
        <v>717</v>
      </c>
      <c r="L377" s="831">
        <v>29</v>
      </c>
      <c r="M377" s="831">
        <v>20880</v>
      </c>
      <c r="N377" s="822">
        <v>1</v>
      </c>
      <c r="O377" s="822">
        <v>720</v>
      </c>
      <c r="P377" s="831">
        <v>13</v>
      </c>
      <c r="Q377" s="831">
        <v>9386</v>
      </c>
      <c r="R377" s="827">
        <v>0.44952107279693487</v>
      </c>
      <c r="S377" s="832">
        <v>722</v>
      </c>
    </row>
    <row r="378" spans="1:19" ht="14.45" customHeight="1" x14ac:dyDescent="0.2">
      <c r="A378" s="821" t="s">
        <v>1569</v>
      </c>
      <c r="B378" s="822" t="s">
        <v>1570</v>
      </c>
      <c r="C378" s="822" t="s">
        <v>557</v>
      </c>
      <c r="D378" s="822" t="s">
        <v>848</v>
      </c>
      <c r="E378" s="822" t="s">
        <v>1627</v>
      </c>
      <c r="F378" s="822" t="s">
        <v>1658</v>
      </c>
      <c r="G378" s="822" t="s">
        <v>1659</v>
      </c>
      <c r="H378" s="831">
        <v>1</v>
      </c>
      <c r="I378" s="831">
        <v>2641</v>
      </c>
      <c r="J378" s="822">
        <v>0.99660377358490571</v>
      </c>
      <c r="K378" s="822">
        <v>2641</v>
      </c>
      <c r="L378" s="831">
        <v>1</v>
      </c>
      <c r="M378" s="831">
        <v>2650</v>
      </c>
      <c r="N378" s="822">
        <v>1</v>
      </c>
      <c r="O378" s="822">
        <v>2650</v>
      </c>
      <c r="P378" s="831"/>
      <c r="Q378" s="831"/>
      <c r="R378" s="827"/>
      <c r="S378" s="832"/>
    </row>
    <row r="379" spans="1:19" ht="14.45" customHeight="1" x14ac:dyDescent="0.2">
      <c r="A379" s="821" t="s">
        <v>1569</v>
      </c>
      <c r="B379" s="822" t="s">
        <v>1570</v>
      </c>
      <c r="C379" s="822" t="s">
        <v>557</v>
      </c>
      <c r="D379" s="822" t="s">
        <v>848</v>
      </c>
      <c r="E379" s="822" t="s">
        <v>1627</v>
      </c>
      <c r="F379" s="822" t="s">
        <v>1660</v>
      </c>
      <c r="G379" s="822" t="s">
        <v>1661</v>
      </c>
      <c r="H379" s="831">
        <v>476</v>
      </c>
      <c r="I379" s="831">
        <v>869176</v>
      </c>
      <c r="J379" s="822">
        <v>1.5069846471266459</v>
      </c>
      <c r="K379" s="822">
        <v>1826</v>
      </c>
      <c r="L379" s="831">
        <v>315</v>
      </c>
      <c r="M379" s="831">
        <v>576765</v>
      </c>
      <c r="N379" s="822">
        <v>1</v>
      </c>
      <c r="O379" s="822">
        <v>1831</v>
      </c>
      <c r="P379" s="831">
        <v>133</v>
      </c>
      <c r="Q379" s="831">
        <v>244055</v>
      </c>
      <c r="R379" s="827">
        <v>0.42314460828933792</v>
      </c>
      <c r="S379" s="832">
        <v>1835</v>
      </c>
    </row>
    <row r="380" spans="1:19" ht="14.45" customHeight="1" x14ac:dyDescent="0.2">
      <c r="A380" s="821" t="s">
        <v>1569</v>
      </c>
      <c r="B380" s="822" t="s">
        <v>1570</v>
      </c>
      <c r="C380" s="822" t="s">
        <v>557</v>
      </c>
      <c r="D380" s="822" t="s">
        <v>848</v>
      </c>
      <c r="E380" s="822" t="s">
        <v>1627</v>
      </c>
      <c r="F380" s="822" t="s">
        <v>1662</v>
      </c>
      <c r="G380" s="822" t="s">
        <v>1663</v>
      </c>
      <c r="H380" s="831">
        <v>21</v>
      </c>
      <c r="I380" s="831">
        <v>9030</v>
      </c>
      <c r="J380" s="822">
        <v>1.9046614638261969</v>
      </c>
      <c r="K380" s="822">
        <v>430</v>
      </c>
      <c r="L380" s="831">
        <v>11</v>
      </c>
      <c r="M380" s="831">
        <v>4741</v>
      </c>
      <c r="N380" s="822">
        <v>1</v>
      </c>
      <c r="O380" s="822">
        <v>431</v>
      </c>
      <c r="P380" s="831">
        <v>7</v>
      </c>
      <c r="Q380" s="831">
        <v>3031</v>
      </c>
      <c r="R380" s="827">
        <v>0.63931659987344447</v>
      </c>
      <c r="S380" s="832">
        <v>433</v>
      </c>
    </row>
    <row r="381" spans="1:19" ht="14.45" customHeight="1" x14ac:dyDescent="0.2">
      <c r="A381" s="821" t="s">
        <v>1569</v>
      </c>
      <c r="B381" s="822" t="s">
        <v>1570</v>
      </c>
      <c r="C381" s="822" t="s">
        <v>557</v>
      </c>
      <c r="D381" s="822" t="s">
        <v>848</v>
      </c>
      <c r="E381" s="822" t="s">
        <v>1627</v>
      </c>
      <c r="F381" s="822" t="s">
        <v>1664</v>
      </c>
      <c r="G381" s="822" t="s">
        <v>1665</v>
      </c>
      <c r="H381" s="831">
        <v>45</v>
      </c>
      <c r="I381" s="831">
        <v>158490</v>
      </c>
      <c r="J381" s="822">
        <v>0.93458109255590149</v>
      </c>
      <c r="K381" s="822">
        <v>3522</v>
      </c>
      <c r="L381" s="831">
        <v>48</v>
      </c>
      <c r="M381" s="831">
        <v>169584</v>
      </c>
      <c r="N381" s="822">
        <v>1</v>
      </c>
      <c r="O381" s="822">
        <v>3533</v>
      </c>
      <c r="P381" s="831">
        <v>14</v>
      </c>
      <c r="Q381" s="831">
        <v>49602</v>
      </c>
      <c r="R381" s="827">
        <v>0.29249221624681576</v>
      </c>
      <c r="S381" s="832">
        <v>3543</v>
      </c>
    </row>
    <row r="382" spans="1:19" ht="14.45" customHeight="1" x14ac:dyDescent="0.2">
      <c r="A382" s="821" t="s">
        <v>1569</v>
      </c>
      <c r="B382" s="822" t="s">
        <v>1570</v>
      </c>
      <c r="C382" s="822" t="s">
        <v>557</v>
      </c>
      <c r="D382" s="822" t="s">
        <v>848</v>
      </c>
      <c r="E382" s="822" t="s">
        <v>1627</v>
      </c>
      <c r="F382" s="822" t="s">
        <v>1674</v>
      </c>
      <c r="G382" s="822" t="s">
        <v>1675</v>
      </c>
      <c r="H382" s="831">
        <v>8</v>
      </c>
      <c r="I382" s="831">
        <v>3504</v>
      </c>
      <c r="J382" s="822">
        <v>1.6</v>
      </c>
      <c r="K382" s="822">
        <v>438</v>
      </c>
      <c r="L382" s="831">
        <v>5</v>
      </c>
      <c r="M382" s="831">
        <v>2190</v>
      </c>
      <c r="N382" s="822">
        <v>1</v>
      </c>
      <c r="O382" s="822">
        <v>438</v>
      </c>
      <c r="P382" s="831">
        <v>3</v>
      </c>
      <c r="Q382" s="831">
        <v>1320</v>
      </c>
      <c r="R382" s="827">
        <v>0.60273972602739723</v>
      </c>
      <c r="S382" s="832">
        <v>440</v>
      </c>
    </row>
    <row r="383" spans="1:19" ht="14.45" customHeight="1" x14ac:dyDescent="0.2">
      <c r="A383" s="821" t="s">
        <v>1569</v>
      </c>
      <c r="B383" s="822" t="s">
        <v>1570</v>
      </c>
      <c r="C383" s="822" t="s">
        <v>557</v>
      </c>
      <c r="D383" s="822" t="s">
        <v>848</v>
      </c>
      <c r="E383" s="822" t="s">
        <v>1627</v>
      </c>
      <c r="F383" s="822" t="s">
        <v>1676</v>
      </c>
      <c r="G383" s="822" t="s">
        <v>1677</v>
      </c>
      <c r="H383" s="831">
        <v>191</v>
      </c>
      <c r="I383" s="831">
        <v>256513</v>
      </c>
      <c r="J383" s="822">
        <v>1.4318256666164297</v>
      </c>
      <c r="K383" s="822">
        <v>1343</v>
      </c>
      <c r="L383" s="831">
        <v>133</v>
      </c>
      <c r="M383" s="831">
        <v>179151</v>
      </c>
      <c r="N383" s="822">
        <v>1</v>
      </c>
      <c r="O383" s="822">
        <v>1347</v>
      </c>
      <c r="P383" s="831">
        <v>50</v>
      </c>
      <c r="Q383" s="831">
        <v>67550</v>
      </c>
      <c r="R383" s="827">
        <v>0.37705622631188218</v>
      </c>
      <c r="S383" s="832">
        <v>1351</v>
      </c>
    </row>
    <row r="384" spans="1:19" ht="14.45" customHeight="1" x14ac:dyDescent="0.2">
      <c r="A384" s="821" t="s">
        <v>1569</v>
      </c>
      <c r="B384" s="822" t="s">
        <v>1570</v>
      </c>
      <c r="C384" s="822" t="s">
        <v>557</v>
      </c>
      <c r="D384" s="822" t="s">
        <v>848</v>
      </c>
      <c r="E384" s="822" t="s">
        <v>1627</v>
      </c>
      <c r="F384" s="822" t="s">
        <v>1678</v>
      </c>
      <c r="G384" s="822" t="s">
        <v>1679</v>
      </c>
      <c r="H384" s="831">
        <v>29</v>
      </c>
      <c r="I384" s="831">
        <v>14790</v>
      </c>
      <c r="J384" s="822">
        <v>2.4072265625</v>
      </c>
      <c r="K384" s="822">
        <v>510</v>
      </c>
      <c r="L384" s="831">
        <v>12</v>
      </c>
      <c r="M384" s="831">
        <v>6144</v>
      </c>
      <c r="N384" s="822">
        <v>1</v>
      </c>
      <c r="O384" s="822">
        <v>512</v>
      </c>
      <c r="P384" s="831">
        <v>6</v>
      </c>
      <c r="Q384" s="831">
        <v>3084</v>
      </c>
      <c r="R384" s="827">
        <v>0.501953125</v>
      </c>
      <c r="S384" s="832">
        <v>514</v>
      </c>
    </row>
    <row r="385" spans="1:19" ht="14.45" customHeight="1" x14ac:dyDescent="0.2">
      <c r="A385" s="821" t="s">
        <v>1569</v>
      </c>
      <c r="B385" s="822" t="s">
        <v>1570</v>
      </c>
      <c r="C385" s="822" t="s">
        <v>557</v>
      </c>
      <c r="D385" s="822" t="s">
        <v>848</v>
      </c>
      <c r="E385" s="822" t="s">
        <v>1627</v>
      </c>
      <c r="F385" s="822" t="s">
        <v>1680</v>
      </c>
      <c r="G385" s="822" t="s">
        <v>1681</v>
      </c>
      <c r="H385" s="831">
        <v>17</v>
      </c>
      <c r="I385" s="831">
        <v>39661</v>
      </c>
      <c r="J385" s="822">
        <v>1.6934671221178479</v>
      </c>
      <c r="K385" s="822">
        <v>2333</v>
      </c>
      <c r="L385" s="831">
        <v>10</v>
      </c>
      <c r="M385" s="831">
        <v>23420</v>
      </c>
      <c r="N385" s="822">
        <v>1</v>
      </c>
      <c r="O385" s="822">
        <v>2342</v>
      </c>
      <c r="P385" s="831">
        <v>2</v>
      </c>
      <c r="Q385" s="831">
        <v>4702</v>
      </c>
      <c r="R385" s="827">
        <v>0.20076857386848848</v>
      </c>
      <c r="S385" s="832">
        <v>2351</v>
      </c>
    </row>
    <row r="386" spans="1:19" ht="14.45" customHeight="1" x14ac:dyDescent="0.2">
      <c r="A386" s="821" t="s">
        <v>1569</v>
      </c>
      <c r="B386" s="822" t="s">
        <v>1570</v>
      </c>
      <c r="C386" s="822" t="s">
        <v>557</v>
      </c>
      <c r="D386" s="822" t="s">
        <v>848</v>
      </c>
      <c r="E386" s="822" t="s">
        <v>1627</v>
      </c>
      <c r="F386" s="822" t="s">
        <v>1682</v>
      </c>
      <c r="G386" s="822" t="s">
        <v>1683</v>
      </c>
      <c r="H386" s="831">
        <v>38</v>
      </c>
      <c r="I386" s="831">
        <v>100662</v>
      </c>
      <c r="J386" s="822">
        <v>2.2277254016730845</v>
      </c>
      <c r="K386" s="822">
        <v>2649</v>
      </c>
      <c r="L386" s="831">
        <v>17</v>
      </c>
      <c r="M386" s="831">
        <v>45186</v>
      </c>
      <c r="N386" s="822">
        <v>1</v>
      </c>
      <c r="O386" s="822">
        <v>2658</v>
      </c>
      <c r="P386" s="831">
        <v>9</v>
      </c>
      <c r="Q386" s="831">
        <v>24003</v>
      </c>
      <c r="R386" s="827">
        <v>0.53120435533129728</v>
      </c>
      <c r="S386" s="832">
        <v>2667</v>
      </c>
    </row>
    <row r="387" spans="1:19" ht="14.45" customHeight="1" x14ac:dyDescent="0.2">
      <c r="A387" s="821" t="s">
        <v>1569</v>
      </c>
      <c r="B387" s="822" t="s">
        <v>1570</v>
      </c>
      <c r="C387" s="822" t="s">
        <v>557</v>
      </c>
      <c r="D387" s="822" t="s">
        <v>848</v>
      </c>
      <c r="E387" s="822" t="s">
        <v>1627</v>
      </c>
      <c r="F387" s="822" t="s">
        <v>1688</v>
      </c>
      <c r="G387" s="822" t="s">
        <v>1689</v>
      </c>
      <c r="H387" s="831">
        <v>1</v>
      </c>
      <c r="I387" s="831">
        <v>196</v>
      </c>
      <c r="J387" s="822"/>
      <c r="K387" s="822">
        <v>196</v>
      </c>
      <c r="L387" s="831"/>
      <c r="M387" s="831"/>
      <c r="N387" s="822"/>
      <c r="O387" s="822"/>
      <c r="P387" s="831"/>
      <c r="Q387" s="831"/>
      <c r="R387" s="827"/>
      <c r="S387" s="832"/>
    </row>
    <row r="388" spans="1:19" ht="14.45" customHeight="1" x14ac:dyDescent="0.2">
      <c r="A388" s="821" t="s">
        <v>1569</v>
      </c>
      <c r="B388" s="822" t="s">
        <v>1570</v>
      </c>
      <c r="C388" s="822" t="s">
        <v>557</v>
      </c>
      <c r="D388" s="822" t="s">
        <v>848</v>
      </c>
      <c r="E388" s="822" t="s">
        <v>1627</v>
      </c>
      <c r="F388" s="822" t="s">
        <v>1692</v>
      </c>
      <c r="G388" s="822" t="s">
        <v>1693</v>
      </c>
      <c r="H388" s="831">
        <v>1</v>
      </c>
      <c r="I388" s="831">
        <v>526</v>
      </c>
      <c r="J388" s="822">
        <v>0.24952561669829221</v>
      </c>
      <c r="K388" s="822">
        <v>526</v>
      </c>
      <c r="L388" s="831">
        <v>4</v>
      </c>
      <c r="M388" s="831">
        <v>2108</v>
      </c>
      <c r="N388" s="822">
        <v>1</v>
      </c>
      <c r="O388" s="822">
        <v>527</v>
      </c>
      <c r="P388" s="831">
        <v>1</v>
      </c>
      <c r="Q388" s="831">
        <v>529</v>
      </c>
      <c r="R388" s="827">
        <v>0.25094876660341559</v>
      </c>
      <c r="S388" s="832">
        <v>529</v>
      </c>
    </row>
    <row r="389" spans="1:19" ht="14.45" customHeight="1" x14ac:dyDescent="0.2">
      <c r="A389" s="821" t="s">
        <v>1569</v>
      </c>
      <c r="B389" s="822" t="s">
        <v>1570</v>
      </c>
      <c r="C389" s="822" t="s">
        <v>557</v>
      </c>
      <c r="D389" s="822" t="s">
        <v>848</v>
      </c>
      <c r="E389" s="822" t="s">
        <v>1627</v>
      </c>
      <c r="F389" s="822" t="s">
        <v>1694</v>
      </c>
      <c r="G389" s="822" t="s">
        <v>1695</v>
      </c>
      <c r="H389" s="831"/>
      <c r="I389" s="831"/>
      <c r="J389" s="822"/>
      <c r="K389" s="822"/>
      <c r="L389" s="831">
        <v>4</v>
      </c>
      <c r="M389" s="831">
        <v>572</v>
      </c>
      <c r="N389" s="822">
        <v>1</v>
      </c>
      <c r="O389" s="822">
        <v>143</v>
      </c>
      <c r="P389" s="831"/>
      <c r="Q389" s="831"/>
      <c r="R389" s="827"/>
      <c r="S389" s="832"/>
    </row>
    <row r="390" spans="1:19" ht="14.45" customHeight="1" x14ac:dyDescent="0.2">
      <c r="A390" s="821" t="s">
        <v>1569</v>
      </c>
      <c r="B390" s="822" t="s">
        <v>1570</v>
      </c>
      <c r="C390" s="822" t="s">
        <v>557</v>
      </c>
      <c r="D390" s="822" t="s">
        <v>848</v>
      </c>
      <c r="E390" s="822" t="s">
        <v>1627</v>
      </c>
      <c r="F390" s="822" t="s">
        <v>1700</v>
      </c>
      <c r="G390" s="822" t="s">
        <v>1701</v>
      </c>
      <c r="H390" s="831">
        <v>18</v>
      </c>
      <c r="I390" s="831">
        <v>12942</v>
      </c>
      <c r="J390" s="822">
        <v>1.6295643414756988</v>
      </c>
      <c r="K390" s="822">
        <v>719</v>
      </c>
      <c r="L390" s="831">
        <v>11</v>
      </c>
      <c r="M390" s="831">
        <v>7942</v>
      </c>
      <c r="N390" s="822">
        <v>1</v>
      </c>
      <c r="O390" s="822">
        <v>722</v>
      </c>
      <c r="P390" s="831">
        <v>2</v>
      </c>
      <c r="Q390" s="831">
        <v>1448</v>
      </c>
      <c r="R390" s="827">
        <v>0.18232183329136237</v>
      </c>
      <c r="S390" s="832">
        <v>724</v>
      </c>
    </row>
    <row r="391" spans="1:19" ht="14.45" customHeight="1" x14ac:dyDescent="0.2">
      <c r="A391" s="821" t="s">
        <v>1569</v>
      </c>
      <c r="B391" s="822" t="s">
        <v>1570</v>
      </c>
      <c r="C391" s="822" t="s">
        <v>557</v>
      </c>
      <c r="D391" s="822" t="s">
        <v>848</v>
      </c>
      <c r="E391" s="822" t="s">
        <v>1627</v>
      </c>
      <c r="F391" s="822" t="s">
        <v>1710</v>
      </c>
      <c r="G391" s="822" t="s">
        <v>1711</v>
      </c>
      <c r="H391" s="831">
        <v>1</v>
      </c>
      <c r="I391" s="831">
        <v>671</v>
      </c>
      <c r="J391" s="822"/>
      <c r="K391" s="822">
        <v>671</v>
      </c>
      <c r="L391" s="831"/>
      <c r="M391" s="831"/>
      <c r="N391" s="822"/>
      <c r="O391" s="822"/>
      <c r="P391" s="831"/>
      <c r="Q391" s="831"/>
      <c r="R391" s="827"/>
      <c r="S391" s="832"/>
    </row>
    <row r="392" spans="1:19" ht="14.45" customHeight="1" x14ac:dyDescent="0.2">
      <c r="A392" s="821" t="s">
        <v>1569</v>
      </c>
      <c r="B392" s="822" t="s">
        <v>1570</v>
      </c>
      <c r="C392" s="822" t="s">
        <v>557</v>
      </c>
      <c r="D392" s="822" t="s">
        <v>844</v>
      </c>
      <c r="E392" s="822" t="s">
        <v>1574</v>
      </c>
      <c r="F392" s="822" t="s">
        <v>1577</v>
      </c>
      <c r="G392" s="822" t="s">
        <v>1578</v>
      </c>
      <c r="H392" s="831">
        <v>160</v>
      </c>
      <c r="I392" s="831">
        <v>412.8</v>
      </c>
      <c r="J392" s="822"/>
      <c r="K392" s="822">
        <v>2.58</v>
      </c>
      <c r="L392" s="831"/>
      <c r="M392" s="831"/>
      <c r="N392" s="822"/>
      <c r="O392" s="822"/>
      <c r="P392" s="831">
        <v>1494</v>
      </c>
      <c r="Q392" s="831">
        <v>3720.0599999999995</v>
      </c>
      <c r="R392" s="827"/>
      <c r="S392" s="832">
        <v>2.4899999999999998</v>
      </c>
    </row>
    <row r="393" spans="1:19" ht="14.45" customHeight="1" x14ac:dyDescent="0.2">
      <c r="A393" s="821" t="s">
        <v>1569</v>
      </c>
      <c r="B393" s="822" t="s">
        <v>1570</v>
      </c>
      <c r="C393" s="822" t="s">
        <v>557</v>
      </c>
      <c r="D393" s="822" t="s">
        <v>844</v>
      </c>
      <c r="E393" s="822" t="s">
        <v>1574</v>
      </c>
      <c r="F393" s="822" t="s">
        <v>1579</v>
      </c>
      <c r="G393" s="822" t="s">
        <v>1580</v>
      </c>
      <c r="H393" s="831">
        <v>740</v>
      </c>
      <c r="I393" s="831">
        <v>5320.5999999999995</v>
      </c>
      <c r="J393" s="822">
        <v>4.1632237871674489</v>
      </c>
      <c r="K393" s="822">
        <v>7.1899999999999995</v>
      </c>
      <c r="L393" s="831">
        <v>180</v>
      </c>
      <c r="M393" s="831">
        <v>1278</v>
      </c>
      <c r="N393" s="822">
        <v>1</v>
      </c>
      <c r="O393" s="822">
        <v>7.1</v>
      </c>
      <c r="P393" s="831">
        <v>913</v>
      </c>
      <c r="Q393" s="831">
        <v>6527.9500000000007</v>
      </c>
      <c r="R393" s="827">
        <v>5.107942097026605</v>
      </c>
      <c r="S393" s="832">
        <v>7.15</v>
      </c>
    </row>
    <row r="394" spans="1:19" ht="14.45" customHeight="1" x14ac:dyDescent="0.2">
      <c r="A394" s="821" t="s">
        <v>1569</v>
      </c>
      <c r="B394" s="822" t="s">
        <v>1570</v>
      </c>
      <c r="C394" s="822" t="s">
        <v>557</v>
      </c>
      <c r="D394" s="822" t="s">
        <v>844</v>
      </c>
      <c r="E394" s="822" t="s">
        <v>1574</v>
      </c>
      <c r="F394" s="822" t="s">
        <v>1583</v>
      </c>
      <c r="G394" s="822" t="s">
        <v>1584</v>
      </c>
      <c r="H394" s="831"/>
      <c r="I394" s="831"/>
      <c r="J394" s="822"/>
      <c r="K394" s="822"/>
      <c r="L394" s="831"/>
      <c r="M394" s="831"/>
      <c r="N394" s="822"/>
      <c r="O394" s="822"/>
      <c r="P394" s="831">
        <v>1453</v>
      </c>
      <c r="Q394" s="831">
        <v>7526.54</v>
      </c>
      <c r="R394" s="827"/>
      <c r="S394" s="832">
        <v>5.18</v>
      </c>
    </row>
    <row r="395" spans="1:19" ht="14.45" customHeight="1" x14ac:dyDescent="0.2">
      <c r="A395" s="821" t="s">
        <v>1569</v>
      </c>
      <c r="B395" s="822" t="s">
        <v>1570</v>
      </c>
      <c r="C395" s="822" t="s">
        <v>557</v>
      </c>
      <c r="D395" s="822" t="s">
        <v>844</v>
      </c>
      <c r="E395" s="822" t="s">
        <v>1574</v>
      </c>
      <c r="F395" s="822" t="s">
        <v>1585</v>
      </c>
      <c r="G395" s="822" t="s">
        <v>1586</v>
      </c>
      <c r="H395" s="831">
        <v>120</v>
      </c>
      <c r="I395" s="831">
        <v>1096.8</v>
      </c>
      <c r="J395" s="822">
        <v>0.69749694749694746</v>
      </c>
      <c r="K395" s="822">
        <v>9.1399999999999988</v>
      </c>
      <c r="L395" s="831">
        <v>168</v>
      </c>
      <c r="M395" s="831">
        <v>1572.48</v>
      </c>
      <c r="N395" s="822">
        <v>1</v>
      </c>
      <c r="O395" s="822">
        <v>9.36</v>
      </c>
      <c r="P395" s="831">
        <v>155</v>
      </c>
      <c r="Q395" s="831">
        <v>1438.4</v>
      </c>
      <c r="R395" s="827">
        <v>0.91473341473341474</v>
      </c>
      <c r="S395" s="832">
        <v>9.2800000000000011</v>
      </c>
    </row>
    <row r="396" spans="1:19" ht="14.45" customHeight="1" x14ac:dyDescent="0.2">
      <c r="A396" s="821" t="s">
        <v>1569</v>
      </c>
      <c r="B396" s="822" t="s">
        <v>1570</v>
      </c>
      <c r="C396" s="822" t="s">
        <v>557</v>
      </c>
      <c r="D396" s="822" t="s">
        <v>844</v>
      </c>
      <c r="E396" s="822" t="s">
        <v>1574</v>
      </c>
      <c r="F396" s="822" t="s">
        <v>1587</v>
      </c>
      <c r="G396" s="822" t="s">
        <v>1588</v>
      </c>
      <c r="H396" s="831">
        <v>181</v>
      </c>
      <c r="I396" s="831">
        <v>1661.58</v>
      </c>
      <c r="J396" s="822">
        <v>1.1706213893194306</v>
      </c>
      <c r="K396" s="822">
        <v>9.18</v>
      </c>
      <c r="L396" s="831">
        <v>151</v>
      </c>
      <c r="M396" s="831">
        <v>1419.4</v>
      </c>
      <c r="N396" s="822">
        <v>1</v>
      </c>
      <c r="O396" s="822">
        <v>9.4</v>
      </c>
      <c r="P396" s="831">
        <v>320</v>
      </c>
      <c r="Q396" s="831">
        <v>2982.4</v>
      </c>
      <c r="R396" s="827">
        <v>2.1011695082429194</v>
      </c>
      <c r="S396" s="832">
        <v>9.32</v>
      </c>
    </row>
    <row r="397" spans="1:19" ht="14.45" customHeight="1" x14ac:dyDescent="0.2">
      <c r="A397" s="821" t="s">
        <v>1569</v>
      </c>
      <c r="B397" s="822" t="s">
        <v>1570</v>
      </c>
      <c r="C397" s="822" t="s">
        <v>557</v>
      </c>
      <c r="D397" s="822" t="s">
        <v>844</v>
      </c>
      <c r="E397" s="822" t="s">
        <v>1574</v>
      </c>
      <c r="F397" s="822" t="s">
        <v>1591</v>
      </c>
      <c r="G397" s="822" t="s">
        <v>1592</v>
      </c>
      <c r="H397" s="831"/>
      <c r="I397" s="831"/>
      <c r="J397" s="822"/>
      <c r="K397" s="822"/>
      <c r="L397" s="831"/>
      <c r="M397" s="831"/>
      <c r="N397" s="822"/>
      <c r="O397" s="822"/>
      <c r="P397" s="831">
        <v>1</v>
      </c>
      <c r="Q397" s="831">
        <v>66.75</v>
      </c>
      <c r="R397" s="827"/>
      <c r="S397" s="832">
        <v>66.75</v>
      </c>
    </row>
    <row r="398" spans="1:19" ht="14.45" customHeight="1" x14ac:dyDescent="0.2">
      <c r="A398" s="821" t="s">
        <v>1569</v>
      </c>
      <c r="B398" s="822" t="s">
        <v>1570</v>
      </c>
      <c r="C398" s="822" t="s">
        <v>557</v>
      </c>
      <c r="D398" s="822" t="s">
        <v>844</v>
      </c>
      <c r="E398" s="822" t="s">
        <v>1574</v>
      </c>
      <c r="F398" s="822" t="s">
        <v>1595</v>
      </c>
      <c r="G398" s="822" t="s">
        <v>1596</v>
      </c>
      <c r="H398" s="831"/>
      <c r="I398" s="831"/>
      <c r="J398" s="822"/>
      <c r="K398" s="822"/>
      <c r="L398" s="831"/>
      <c r="M398" s="831"/>
      <c r="N398" s="822"/>
      <c r="O398" s="822"/>
      <c r="P398" s="831">
        <v>1675</v>
      </c>
      <c r="Q398" s="831">
        <v>33600.5</v>
      </c>
      <c r="R398" s="827"/>
      <c r="S398" s="832">
        <v>20.059999999999999</v>
      </c>
    </row>
    <row r="399" spans="1:19" ht="14.45" customHeight="1" x14ac:dyDescent="0.2">
      <c r="A399" s="821" t="s">
        <v>1569</v>
      </c>
      <c r="B399" s="822" t="s">
        <v>1570</v>
      </c>
      <c r="C399" s="822" t="s">
        <v>557</v>
      </c>
      <c r="D399" s="822" t="s">
        <v>844</v>
      </c>
      <c r="E399" s="822" t="s">
        <v>1574</v>
      </c>
      <c r="F399" s="822" t="s">
        <v>1601</v>
      </c>
      <c r="G399" s="822" t="s">
        <v>1602</v>
      </c>
      <c r="H399" s="831">
        <v>4</v>
      </c>
      <c r="I399" s="831">
        <v>8111.56</v>
      </c>
      <c r="J399" s="822"/>
      <c r="K399" s="822">
        <v>2027.89</v>
      </c>
      <c r="L399" s="831"/>
      <c r="M399" s="831"/>
      <c r="N399" s="822"/>
      <c r="O399" s="822"/>
      <c r="P399" s="831">
        <v>5</v>
      </c>
      <c r="Q399" s="831">
        <v>9230.5999999999985</v>
      </c>
      <c r="R399" s="827"/>
      <c r="S399" s="832">
        <v>1846.1199999999997</v>
      </c>
    </row>
    <row r="400" spans="1:19" ht="14.45" customHeight="1" x14ac:dyDescent="0.2">
      <c r="A400" s="821" t="s">
        <v>1569</v>
      </c>
      <c r="B400" s="822" t="s">
        <v>1570</v>
      </c>
      <c r="C400" s="822" t="s">
        <v>557</v>
      </c>
      <c r="D400" s="822" t="s">
        <v>844</v>
      </c>
      <c r="E400" s="822" t="s">
        <v>1574</v>
      </c>
      <c r="F400" s="822" t="s">
        <v>1605</v>
      </c>
      <c r="G400" s="822" t="s">
        <v>1606</v>
      </c>
      <c r="H400" s="831">
        <v>9530</v>
      </c>
      <c r="I400" s="831">
        <v>35737.5</v>
      </c>
      <c r="J400" s="822">
        <v>1.5086472557922768</v>
      </c>
      <c r="K400" s="822">
        <v>3.75</v>
      </c>
      <c r="L400" s="831">
        <v>6304</v>
      </c>
      <c r="M400" s="831">
        <v>23688.44</v>
      </c>
      <c r="N400" s="822">
        <v>1</v>
      </c>
      <c r="O400" s="822">
        <v>3.7576840101522841</v>
      </c>
      <c r="P400" s="831">
        <v>21697</v>
      </c>
      <c r="Q400" s="831">
        <v>79411.02</v>
      </c>
      <c r="R400" s="827">
        <v>3.3523110850693421</v>
      </c>
      <c r="S400" s="832">
        <v>3.66</v>
      </c>
    </row>
    <row r="401" spans="1:19" ht="14.45" customHeight="1" x14ac:dyDescent="0.2">
      <c r="A401" s="821" t="s">
        <v>1569</v>
      </c>
      <c r="B401" s="822" t="s">
        <v>1570</v>
      </c>
      <c r="C401" s="822" t="s">
        <v>557</v>
      </c>
      <c r="D401" s="822" t="s">
        <v>844</v>
      </c>
      <c r="E401" s="822" t="s">
        <v>1574</v>
      </c>
      <c r="F401" s="822" t="s">
        <v>1609</v>
      </c>
      <c r="G401" s="822" t="s">
        <v>1610</v>
      </c>
      <c r="H401" s="831">
        <v>480</v>
      </c>
      <c r="I401" s="831">
        <v>76267.200000000012</v>
      </c>
      <c r="J401" s="822"/>
      <c r="K401" s="822">
        <v>158.89000000000001</v>
      </c>
      <c r="L401" s="831"/>
      <c r="M401" s="831"/>
      <c r="N401" s="822"/>
      <c r="O401" s="822"/>
      <c r="P401" s="831"/>
      <c r="Q401" s="831"/>
      <c r="R401" s="827"/>
      <c r="S401" s="832"/>
    </row>
    <row r="402" spans="1:19" ht="14.45" customHeight="1" x14ac:dyDescent="0.2">
      <c r="A402" s="821" t="s">
        <v>1569</v>
      </c>
      <c r="B402" s="822" t="s">
        <v>1570</v>
      </c>
      <c r="C402" s="822" t="s">
        <v>557</v>
      </c>
      <c r="D402" s="822" t="s">
        <v>844</v>
      </c>
      <c r="E402" s="822" t="s">
        <v>1574</v>
      </c>
      <c r="F402" s="822" t="s">
        <v>1611</v>
      </c>
      <c r="G402" s="822" t="s">
        <v>1612</v>
      </c>
      <c r="H402" s="831">
        <v>1154</v>
      </c>
      <c r="I402" s="831">
        <v>23933.96</v>
      </c>
      <c r="J402" s="822">
        <v>6.3919346223694058</v>
      </c>
      <c r="K402" s="822">
        <v>20.74</v>
      </c>
      <c r="L402" s="831">
        <v>184</v>
      </c>
      <c r="M402" s="831">
        <v>3744.3999999999996</v>
      </c>
      <c r="N402" s="822">
        <v>1</v>
      </c>
      <c r="O402" s="822">
        <v>20.349999999999998</v>
      </c>
      <c r="P402" s="831">
        <v>3507</v>
      </c>
      <c r="Q402" s="831">
        <v>72244.200000000012</v>
      </c>
      <c r="R402" s="827">
        <v>19.293932272193146</v>
      </c>
      <c r="S402" s="832">
        <v>20.600000000000005</v>
      </c>
    </row>
    <row r="403" spans="1:19" ht="14.45" customHeight="1" x14ac:dyDescent="0.2">
      <c r="A403" s="821" t="s">
        <v>1569</v>
      </c>
      <c r="B403" s="822" t="s">
        <v>1570</v>
      </c>
      <c r="C403" s="822" t="s">
        <v>557</v>
      </c>
      <c r="D403" s="822" t="s">
        <v>844</v>
      </c>
      <c r="E403" s="822" t="s">
        <v>1574</v>
      </c>
      <c r="F403" s="822" t="s">
        <v>1615</v>
      </c>
      <c r="G403" s="822" t="s">
        <v>1616</v>
      </c>
      <c r="H403" s="831"/>
      <c r="I403" s="831"/>
      <c r="J403" s="822"/>
      <c r="K403" s="822"/>
      <c r="L403" s="831">
        <v>2597</v>
      </c>
      <c r="M403" s="831">
        <v>49602.7</v>
      </c>
      <c r="N403" s="822">
        <v>1</v>
      </c>
      <c r="O403" s="822">
        <v>19.099999999999998</v>
      </c>
      <c r="P403" s="831"/>
      <c r="Q403" s="831"/>
      <c r="R403" s="827"/>
      <c r="S403" s="832"/>
    </row>
    <row r="404" spans="1:19" ht="14.45" customHeight="1" x14ac:dyDescent="0.2">
      <c r="A404" s="821" t="s">
        <v>1569</v>
      </c>
      <c r="B404" s="822" t="s">
        <v>1570</v>
      </c>
      <c r="C404" s="822" t="s">
        <v>557</v>
      </c>
      <c r="D404" s="822" t="s">
        <v>844</v>
      </c>
      <c r="E404" s="822" t="s">
        <v>1627</v>
      </c>
      <c r="F404" s="822" t="s">
        <v>1628</v>
      </c>
      <c r="G404" s="822" t="s">
        <v>1629</v>
      </c>
      <c r="H404" s="831">
        <v>1</v>
      </c>
      <c r="I404" s="831">
        <v>37</v>
      </c>
      <c r="J404" s="822"/>
      <c r="K404" s="822">
        <v>37</v>
      </c>
      <c r="L404" s="831"/>
      <c r="M404" s="831"/>
      <c r="N404" s="822"/>
      <c r="O404" s="822"/>
      <c r="P404" s="831">
        <v>7</v>
      </c>
      <c r="Q404" s="831">
        <v>266</v>
      </c>
      <c r="R404" s="827"/>
      <c r="S404" s="832">
        <v>38</v>
      </c>
    </row>
    <row r="405" spans="1:19" ht="14.45" customHeight="1" x14ac:dyDescent="0.2">
      <c r="A405" s="821" t="s">
        <v>1569</v>
      </c>
      <c r="B405" s="822" t="s">
        <v>1570</v>
      </c>
      <c r="C405" s="822" t="s">
        <v>557</v>
      </c>
      <c r="D405" s="822" t="s">
        <v>844</v>
      </c>
      <c r="E405" s="822" t="s">
        <v>1627</v>
      </c>
      <c r="F405" s="822" t="s">
        <v>1632</v>
      </c>
      <c r="G405" s="822" t="s">
        <v>1633</v>
      </c>
      <c r="H405" s="831"/>
      <c r="I405" s="831"/>
      <c r="J405" s="822"/>
      <c r="K405" s="822"/>
      <c r="L405" s="831"/>
      <c r="M405" s="831"/>
      <c r="N405" s="822"/>
      <c r="O405" s="822"/>
      <c r="P405" s="831">
        <v>35</v>
      </c>
      <c r="Q405" s="831">
        <v>6300</v>
      </c>
      <c r="R405" s="827"/>
      <c r="S405" s="832">
        <v>180</v>
      </c>
    </row>
    <row r="406" spans="1:19" ht="14.45" customHeight="1" x14ac:dyDescent="0.2">
      <c r="A406" s="821" t="s">
        <v>1569</v>
      </c>
      <c r="B406" s="822" t="s">
        <v>1570</v>
      </c>
      <c r="C406" s="822" t="s">
        <v>557</v>
      </c>
      <c r="D406" s="822" t="s">
        <v>844</v>
      </c>
      <c r="E406" s="822" t="s">
        <v>1627</v>
      </c>
      <c r="F406" s="822" t="s">
        <v>1638</v>
      </c>
      <c r="G406" s="822" t="s">
        <v>1639</v>
      </c>
      <c r="H406" s="831"/>
      <c r="I406" s="831"/>
      <c r="J406" s="822"/>
      <c r="K406" s="822"/>
      <c r="L406" s="831"/>
      <c r="M406" s="831"/>
      <c r="N406" s="822"/>
      <c r="O406" s="822"/>
      <c r="P406" s="831">
        <v>1</v>
      </c>
      <c r="Q406" s="831">
        <v>2052</v>
      </c>
      <c r="R406" s="827"/>
      <c r="S406" s="832">
        <v>2052</v>
      </c>
    </row>
    <row r="407" spans="1:19" ht="14.45" customHeight="1" x14ac:dyDescent="0.2">
      <c r="A407" s="821" t="s">
        <v>1569</v>
      </c>
      <c r="B407" s="822" t="s">
        <v>1570</v>
      </c>
      <c r="C407" s="822" t="s">
        <v>557</v>
      </c>
      <c r="D407" s="822" t="s">
        <v>844</v>
      </c>
      <c r="E407" s="822" t="s">
        <v>1627</v>
      </c>
      <c r="F407" s="822" t="s">
        <v>1646</v>
      </c>
      <c r="G407" s="822" t="s">
        <v>1647</v>
      </c>
      <c r="H407" s="831">
        <v>1</v>
      </c>
      <c r="I407" s="831">
        <v>1432</v>
      </c>
      <c r="J407" s="822"/>
      <c r="K407" s="822">
        <v>1432</v>
      </c>
      <c r="L407" s="831"/>
      <c r="M407" s="831"/>
      <c r="N407" s="822"/>
      <c r="O407" s="822"/>
      <c r="P407" s="831">
        <v>1</v>
      </c>
      <c r="Q407" s="831">
        <v>1441</v>
      </c>
      <c r="R407" s="827"/>
      <c r="S407" s="832">
        <v>1441</v>
      </c>
    </row>
    <row r="408" spans="1:19" ht="14.45" customHeight="1" x14ac:dyDescent="0.2">
      <c r="A408" s="821" t="s">
        <v>1569</v>
      </c>
      <c r="B408" s="822" t="s">
        <v>1570</v>
      </c>
      <c r="C408" s="822" t="s">
        <v>557</v>
      </c>
      <c r="D408" s="822" t="s">
        <v>844</v>
      </c>
      <c r="E408" s="822" t="s">
        <v>1627</v>
      </c>
      <c r="F408" s="822" t="s">
        <v>1648</v>
      </c>
      <c r="G408" s="822" t="s">
        <v>1649</v>
      </c>
      <c r="H408" s="831">
        <v>1</v>
      </c>
      <c r="I408" s="831">
        <v>1914</v>
      </c>
      <c r="J408" s="822">
        <v>0.99687499999999996</v>
      </c>
      <c r="K408" s="822">
        <v>1914</v>
      </c>
      <c r="L408" s="831">
        <v>1</v>
      </c>
      <c r="M408" s="831">
        <v>1920</v>
      </c>
      <c r="N408" s="822">
        <v>1</v>
      </c>
      <c r="O408" s="822">
        <v>1920</v>
      </c>
      <c r="P408" s="831">
        <v>2</v>
      </c>
      <c r="Q408" s="831">
        <v>3850</v>
      </c>
      <c r="R408" s="827">
        <v>2.0052083333333335</v>
      </c>
      <c r="S408" s="832">
        <v>1925</v>
      </c>
    </row>
    <row r="409" spans="1:19" ht="14.45" customHeight="1" x14ac:dyDescent="0.2">
      <c r="A409" s="821" t="s">
        <v>1569</v>
      </c>
      <c r="B409" s="822" t="s">
        <v>1570</v>
      </c>
      <c r="C409" s="822" t="s">
        <v>557</v>
      </c>
      <c r="D409" s="822" t="s">
        <v>844</v>
      </c>
      <c r="E409" s="822" t="s">
        <v>1627</v>
      </c>
      <c r="F409" s="822" t="s">
        <v>1652</v>
      </c>
      <c r="G409" s="822" t="s">
        <v>1653</v>
      </c>
      <c r="H409" s="831">
        <v>3</v>
      </c>
      <c r="I409" s="831">
        <v>3642</v>
      </c>
      <c r="J409" s="822">
        <v>2.9876948318293683</v>
      </c>
      <c r="K409" s="822">
        <v>1214</v>
      </c>
      <c r="L409" s="831">
        <v>1</v>
      </c>
      <c r="M409" s="831">
        <v>1219</v>
      </c>
      <c r="N409" s="822">
        <v>1</v>
      </c>
      <c r="O409" s="822">
        <v>1219</v>
      </c>
      <c r="P409" s="831">
        <v>1</v>
      </c>
      <c r="Q409" s="831">
        <v>1223</v>
      </c>
      <c r="R409" s="827">
        <v>1.003281378178835</v>
      </c>
      <c r="S409" s="832">
        <v>1223</v>
      </c>
    </row>
    <row r="410" spans="1:19" ht="14.45" customHeight="1" x14ac:dyDescent="0.2">
      <c r="A410" s="821" t="s">
        <v>1569</v>
      </c>
      <c r="B410" s="822" t="s">
        <v>1570</v>
      </c>
      <c r="C410" s="822" t="s">
        <v>557</v>
      </c>
      <c r="D410" s="822" t="s">
        <v>844</v>
      </c>
      <c r="E410" s="822" t="s">
        <v>1627</v>
      </c>
      <c r="F410" s="822" t="s">
        <v>1654</v>
      </c>
      <c r="G410" s="822" t="s">
        <v>1655</v>
      </c>
      <c r="H410" s="831">
        <v>4</v>
      </c>
      <c r="I410" s="831">
        <v>2728</v>
      </c>
      <c r="J410" s="822"/>
      <c r="K410" s="822">
        <v>682</v>
      </c>
      <c r="L410" s="831"/>
      <c r="M410" s="831"/>
      <c r="N410" s="822"/>
      <c r="O410" s="822"/>
      <c r="P410" s="831">
        <v>5</v>
      </c>
      <c r="Q410" s="831">
        <v>3435</v>
      </c>
      <c r="R410" s="827"/>
      <c r="S410" s="832">
        <v>687</v>
      </c>
    </row>
    <row r="411" spans="1:19" ht="14.45" customHeight="1" x14ac:dyDescent="0.2">
      <c r="A411" s="821" t="s">
        <v>1569</v>
      </c>
      <c r="B411" s="822" t="s">
        <v>1570</v>
      </c>
      <c r="C411" s="822" t="s">
        <v>557</v>
      </c>
      <c r="D411" s="822" t="s">
        <v>844</v>
      </c>
      <c r="E411" s="822" t="s">
        <v>1627</v>
      </c>
      <c r="F411" s="822" t="s">
        <v>1656</v>
      </c>
      <c r="G411" s="822" t="s">
        <v>1657</v>
      </c>
      <c r="H411" s="831">
        <v>2</v>
      </c>
      <c r="I411" s="831">
        <v>1434</v>
      </c>
      <c r="J411" s="822">
        <v>1.9916666666666667</v>
      </c>
      <c r="K411" s="822">
        <v>717</v>
      </c>
      <c r="L411" s="831">
        <v>1</v>
      </c>
      <c r="M411" s="831">
        <v>720</v>
      </c>
      <c r="N411" s="822">
        <v>1</v>
      </c>
      <c r="O411" s="822">
        <v>720</v>
      </c>
      <c r="P411" s="831">
        <v>3</v>
      </c>
      <c r="Q411" s="831">
        <v>2166</v>
      </c>
      <c r="R411" s="827">
        <v>3.0083333333333333</v>
      </c>
      <c r="S411" s="832">
        <v>722</v>
      </c>
    </row>
    <row r="412" spans="1:19" ht="14.45" customHeight="1" x14ac:dyDescent="0.2">
      <c r="A412" s="821" t="s">
        <v>1569</v>
      </c>
      <c r="B412" s="822" t="s">
        <v>1570</v>
      </c>
      <c r="C412" s="822" t="s">
        <v>557</v>
      </c>
      <c r="D412" s="822" t="s">
        <v>844</v>
      </c>
      <c r="E412" s="822" t="s">
        <v>1627</v>
      </c>
      <c r="F412" s="822" t="s">
        <v>1660</v>
      </c>
      <c r="G412" s="822" t="s">
        <v>1661</v>
      </c>
      <c r="H412" s="831">
        <v>30</v>
      </c>
      <c r="I412" s="831">
        <v>54780</v>
      </c>
      <c r="J412" s="822">
        <v>1.3007859805760691</v>
      </c>
      <c r="K412" s="822">
        <v>1826</v>
      </c>
      <c r="L412" s="831">
        <v>23</v>
      </c>
      <c r="M412" s="831">
        <v>42113</v>
      </c>
      <c r="N412" s="822">
        <v>1</v>
      </c>
      <c r="O412" s="822">
        <v>1831</v>
      </c>
      <c r="P412" s="831">
        <v>75</v>
      </c>
      <c r="Q412" s="831">
        <v>137625</v>
      </c>
      <c r="R412" s="827">
        <v>3.267993256239166</v>
      </c>
      <c r="S412" s="832">
        <v>1835</v>
      </c>
    </row>
    <row r="413" spans="1:19" ht="14.45" customHeight="1" x14ac:dyDescent="0.2">
      <c r="A413" s="821" t="s">
        <v>1569</v>
      </c>
      <c r="B413" s="822" t="s">
        <v>1570</v>
      </c>
      <c r="C413" s="822" t="s">
        <v>557</v>
      </c>
      <c r="D413" s="822" t="s">
        <v>844</v>
      </c>
      <c r="E413" s="822" t="s">
        <v>1627</v>
      </c>
      <c r="F413" s="822" t="s">
        <v>1662</v>
      </c>
      <c r="G413" s="822" t="s">
        <v>1663</v>
      </c>
      <c r="H413" s="831">
        <v>3</v>
      </c>
      <c r="I413" s="831">
        <v>1290</v>
      </c>
      <c r="J413" s="822"/>
      <c r="K413" s="822">
        <v>430</v>
      </c>
      <c r="L413" s="831"/>
      <c r="M413" s="831"/>
      <c r="N413" s="822"/>
      <c r="O413" s="822"/>
      <c r="P413" s="831">
        <v>4</v>
      </c>
      <c r="Q413" s="831">
        <v>1732</v>
      </c>
      <c r="R413" s="827"/>
      <c r="S413" s="832">
        <v>433</v>
      </c>
    </row>
    <row r="414" spans="1:19" ht="14.45" customHeight="1" x14ac:dyDescent="0.2">
      <c r="A414" s="821" t="s">
        <v>1569</v>
      </c>
      <c r="B414" s="822" t="s">
        <v>1570</v>
      </c>
      <c r="C414" s="822" t="s">
        <v>557</v>
      </c>
      <c r="D414" s="822" t="s">
        <v>844</v>
      </c>
      <c r="E414" s="822" t="s">
        <v>1627</v>
      </c>
      <c r="F414" s="822" t="s">
        <v>1664</v>
      </c>
      <c r="G414" s="822" t="s">
        <v>1665</v>
      </c>
      <c r="H414" s="831">
        <v>8</v>
      </c>
      <c r="I414" s="831">
        <v>28176</v>
      </c>
      <c r="J414" s="822">
        <v>7.9750919898103598</v>
      </c>
      <c r="K414" s="822">
        <v>3522</v>
      </c>
      <c r="L414" s="831">
        <v>1</v>
      </c>
      <c r="M414" s="831">
        <v>3533</v>
      </c>
      <c r="N414" s="822">
        <v>1</v>
      </c>
      <c r="O414" s="822">
        <v>3533</v>
      </c>
      <c r="P414" s="831">
        <v>22</v>
      </c>
      <c r="Q414" s="831">
        <v>77946</v>
      </c>
      <c r="R414" s="827">
        <v>22.062270025474103</v>
      </c>
      <c r="S414" s="832">
        <v>3543</v>
      </c>
    </row>
    <row r="415" spans="1:19" ht="14.45" customHeight="1" x14ac:dyDescent="0.2">
      <c r="A415" s="821" t="s">
        <v>1569</v>
      </c>
      <c r="B415" s="822" t="s">
        <v>1570</v>
      </c>
      <c r="C415" s="822" t="s">
        <v>557</v>
      </c>
      <c r="D415" s="822" t="s">
        <v>844</v>
      </c>
      <c r="E415" s="822" t="s">
        <v>1627</v>
      </c>
      <c r="F415" s="822" t="s">
        <v>1668</v>
      </c>
      <c r="G415" s="822" t="s">
        <v>1669</v>
      </c>
      <c r="H415" s="831"/>
      <c r="I415" s="831"/>
      <c r="J415" s="822"/>
      <c r="K415" s="822"/>
      <c r="L415" s="831"/>
      <c r="M415" s="831"/>
      <c r="N415" s="822"/>
      <c r="O415" s="822"/>
      <c r="P415" s="831">
        <v>44</v>
      </c>
      <c r="Q415" s="831">
        <v>1491.1100000000001</v>
      </c>
      <c r="R415" s="827"/>
      <c r="S415" s="832">
        <v>33.888863636363638</v>
      </c>
    </row>
    <row r="416" spans="1:19" ht="14.45" customHeight="1" x14ac:dyDescent="0.2">
      <c r="A416" s="821" t="s">
        <v>1569</v>
      </c>
      <c r="B416" s="822" t="s">
        <v>1570</v>
      </c>
      <c r="C416" s="822" t="s">
        <v>557</v>
      </c>
      <c r="D416" s="822" t="s">
        <v>844</v>
      </c>
      <c r="E416" s="822" t="s">
        <v>1627</v>
      </c>
      <c r="F416" s="822" t="s">
        <v>1670</v>
      </c>
      <c r="G416" s="822" t="s">
        <v>1671</v>
      </c>
      <c r="H416" s="831"/>
      <c r="I416" s="831"/>
      <c r="J416" s="822"/>
      <c r="K416" s="822"/>
      <c r="L416" s="831"/>
      <c r="M416" s="831"/>
      <c r="N416" s="822"/>
      <c r="O416" s="822"/>
      <c r="P416" s="831">
        <v>33</v>
      </c>
      <c r="Q416" s="831">
        <v>1254</v>
      </c>
      <c r="R416" s="827"/>
      <c r="S416" s="832">
        <v>38</v>
      </c>
    </row>
    <row r="417" spans="1:19" ht="14.45" customHeight="1" x14ac:dyDescent="0.2">
      <c r="A417" s="821" t="s">
        <v>1569</v>
      </c>
      <c r="B417" s="822" t="s">
        <v>1570</v>
      </c>
      <c r="C417" s="822" t="s">
        <v>557</v>
      </c>
      <c r="D417" s="822" t="s">
        <v>844</v>
      </c>
      <c r="E417" s="822" t="s">
        <v>1627</v>
      </c>
      <c r="F417" s="822" t="s">
        <v>1674</v>
      </c>
      <c r="G417" s="822" t="s">
        <v>1675</v>
      </c>
      <c r="H417" s="831">
        <v>1</v>
      </c>
      <c r="I417" s="831">
        <v>438</v>
      </c>
      <c r="J417" s="822"/>
      <c r="K417" s="822">
        <v>438</v>
      </c>
      <c r="L417" s="831"/>
      <c r="M417" s="831"/>
      <c r="N417" s="822"/>
      <c r="O417" s="822"/>
      <c r="P417" s="831">
        <v>7</v>
      </c>
      <c r="Q417" s="831">
        <v>3080</v>
      </c>
      <c r="R417" s="827"/>
      <c r="S417" s="832">
        <v>440</v>
      </c>
    </row>
    <row r="418" spans="1:19" ht="14.45" customHeight="1" x14ac:dyDescent="0.2">
      <c r="A418" s="821" t="s">
        <v>1569</v>
      </c>
      <c r="B418" s="822" t="s">
        <v>1570</v>
      </c>
      <c r="C418" s="822" t="s">
        <v>557</v>
      </c>
      <c r="D418" s="822" t="s">
        <v>844</v>
      </c>
      <c r="E418" s="822" t="s">
        <v>1627</v>
      </c>
      <c r="F418" s="822" t="s">
        <v>1676</v>
      </c>
      <c r="G418" s="822" t="s">
        <v>1677</v>
      </c>
      <c r="H418" s="831">
        <v>13</v>
      </c>
      <c r="I418" s="831">
        <v>17459</v>
      </c>
      <c r="J418" s="822">
        <v>1.440155077126124</v>
      </c>
      <c r="K418" s="822">
        <v>1343</v>
      </c>
      <c r="L418" s="831">
        <v>9</v>
      </c>
      <c r="M418" s="831">
        <v>12123</v>
      </c>
      <c r="N418" s="822">
        <v>1</v>
      </c>
      <c r="O418" s="822">
        <v>1347</v>
      </c>
      <c r="P418" s="831">
        <v>31</v>
      </c>
      <c r="Q418" s="831">
        <v>41881</v>
      </c>
      <c r="R418" s="827">
        <v>3.4546729357419781</v>
      </c>
      <c r="S418" s="832">
        <v>1351</v>
      </c>
    </row>
    <row r="419" spans="1:19" ht="14.45" customHeight="1" x14ac:dyDescent="0.2">
      <c r="A419" s="821" t="s">
        <v>1569</v>
      </c>
      <c r="B419" s="822" t="s">
        <v>1570</v>
      </c>
      <c r="C419" s="822" t="s">
        <v>557</v>
      </c>
      <c r="D419" s="822" t="s">
        <v>844</v>
      </c>
      <c r="E419" s="822" t="s">
        <v>1627</v>
      </c>
      <c r="F419" s="822" t="s">
        <v>1678</v>
      </c>
      <c r="G419" s="822" t="s">
        <v>1679</v>
      </c>
      <c r="H419" s="831">
        <v>4</v>
      </c>
      <c r="I419" s="831">
        <v>2040</v>
      </c>
      <c r="J419" s="822">
        <v>3.984375</v>
      </c>
      <c r="K419" s="822">
        <v>510</v>
      </c>
      <c r="L419" s="831">
        <v>1</v>
      </c>
      <c r="M419" s="831">
        <v>512</v>
      </c>
      <c r="N419" s="822">
        <v>1</v>
      </c>
      <c r="O419" s="822">
        <v>512</v>
      </c>
      <c r="P419" s="831">
        <v>6</v>
      </c>
      <c r="Q419" s="831">
        <v>3084</v>
      </c>
      <c r="R419" s="827">
        <v>6.0234375</v>
      </c>
      <c r="S419" s="832">
        <v>514</v>
      </c>
    </row>
    <row r="420" spans="1:19" ht="14.45" customHeight="1" x14ac:dyDescent="0.2">
      <c r="A420" s="821" t="s">
        <v>1569</v>
      </c>
      <c r="B420" s="822" t="s">
        <v>1570</v>
      </c>
      <c r="C420" s="822" t="s">
        <v>557</v>
      </c>
      <c r="D420" s="822" t="s">
        <v>844</v>
      </c>
      <c r="E420" s="822" t="s">
        <v>1627</v>
      </c>
      <c r="F420" s="822" t="s">
        <v>1680</v>
      </c>
      <c r="G420" s="822" t="s">
        <v>1681</v>
      </c>
      <c r="H420" s="831"/>
      <c r="I420" s="831"/>
      <c r="J420" s="822"/>
      <c r="K420" s="822"/>
      <c r="L420" s="831"/>
      <c r="M420" s="831"/>
      <c r="N420" s="822"/>
      <c r="O420" s="822"/>
      <c r="P420" s="831">
        <v>3</v>
      </c>
      <c r="Q420" s="831">
        <v>7053</v>
      </c>
      <c r="R420" s="827"/>
      <c r="S420" s="832">
        <v>2351</v>
      </c>
    </row>
    <row r="421" spans="1:19" ht="14.45" customHeight="1" x14ac:dyDescent="0.2">
      <c r="A421" s="821" t="s">
        <v>1569</v>
      </c>
      <c r="B421" s="822" t="s">
        <v>1570</v>
      </c>
      <c r="C421" s="822" t="s">
        <v>557</v>
      </c>
      <c r="D421" s="822" t="s">
        <v>844</v>
      </c>
      <c r="E421" s="822" t="s">
        <v>1627</v>
      </c>
      <c r="F421" s="822" t="s">
        <v>1682</v>
      </c>
      <c r="G421" s="822" t="s">
        <v>1683</v>
      </c>
      <c r="H421" s="831"/>
      <c r="I421" s="831"/>
      <c r="J421" s="822"/>
      <c r="K421" s="822"/>
      <c r="L421" s="831">
        <v>3</v>
      </c>
      <c r="M421" s="831">
        <v>7974</v>
      </c>
      <c r="N421" s="822">
        <v>1</v>
      </c>
      <c r="O421" s="822">
        <v>2658</v>
      </c>
      <c r="P421" s="831">
        <v>1</v>
      </c>
      <c r="Q421" s="831">
        <v>2667</v>
      </c>
      <c r="R421" s="827">
        <v>0.33446200150489092</v>
      </c>
      <c r="S421" s="832">
        <v>2667</v>
      </c>
    </row>
    <row r="422" spans="1:19" ht="14.45" customHeight="1" x14ac:dyDescent="0.2">
      <c r="A422" s="821" t="s">
        <v>1569</v>
      </c>
      <c r="B422" s="822" t="s">
        <v>1570</v>
      </c>
      <c r="C422" s="822" t="s">
        <v>557</v>
      </c>
      <c r="D422" s="822" t="s">
        <v>844</v>
      </c>
      <c r="E422" s="822" t="s">
        <v>1627</v>
      </c>
      <c r="F422" s="822" t="s">
        <v>1684</v>
      </c>
      <c r="G422" s="822" t="s">
        <v>1685</v>
      </c>
      <c r="H422" s="831"/>
      <c r="I422" s="831"/>
      <c r="J422" s="822"/>
      <c r="K422" s="822"/>
      <c r="L422" s="831"/>
      <c r="M422" s="831"/>
      <c r="N422" s="822"/>
      <c r="O422" s="822"/>
      <c r="P422" s="831">
        <v>9</v>
      </c>
      <c r="Q422" s="831">
        <v>3240</v>
      </c>
      <c r="R422" s="827"/>
      <c r="S422" s="832">
        <v>360</v>
      </c>
    </row>
    <row r="423" spans="1:19" ht="14.45" customHeight="1" x14ac:dyDescent="0.2">
      <c r="A423" s="821" t="s">
        <v>1569</v>
      </c>
      <c r="B423" s="822" t="s">
        <v>1570</v>
      </c>
      <c r="C423" s="822" t="s">
        <v>557</v>
      </c>
      <c r="D423" s="822" t="s">
        <v>844</v>
      </c>
      <c r="E423" s="822" t="s">
        <v>1627</v>
      </c>
      <c r="F423" s="822" t="s">
        <v>1690</v>
      </c>
      <c r="G423" s="822" t="s">
        <v>1691</v>
      </c>
      <c r="H423" s="831"/>
      <c r="I423" s="831"/>
      <c r="J423" s="822"/>
      <c r="K423" s="822"/>
      <c r="L423" s="831"/>
      <c r="M423" s="831"/>
      <c r="N423" s="822"/>
      <c r="O423" s="822"/>
      <c r="P423" s="831">
        <v>1</v>
      </c>
      <c r="Q423" s="831">
        <v>1072</v>
      </c>
      <c r="R423" s="827"/>
      <c r="S423" s="832">
        <v>1072</v>
      </c>
    </row>
    <row r="424" spans="1:19" ht="14.45" customHeight="1" x14ac:dyDescent="0.2">
      <c r="A424" s="821" t="s">
        <v>1569</v>
      </c>
      <c r="B424" s="822" t="s">
        <v>1570</v>
      </c>
      <c r="C424" s="822" t="s">
        <v>557</v>
      </c>
      <c r="D424" s="822" t="s">
        <v>844</v>
      </c>
      <c r="E424" s="822" t="s">
        <v>1627</v>
      </c>
      <c r="F424" s="822" t="s">
        <v>1692</v>
      </c>
      <c r="G424" s="822" t="s">
        <v>1693</v>
      </c>
      <c r="H424" s="831"/>
      <c r="I424" s="831"/>
      <c r="J424" s="822"/>
      <c r="K424" s="822"/>
      <c r="L424" s="831">
        <v>1</v>
      </c>
      <c r="M424" s="831">
        <v>527</v>
      </c>
      <c r="N424" s="822">
        <v>1</v>
      </c>
      <c r="O424" s="822">
        <v>527</v>
      </c>
      <c r="P424" s="831"/>
      <c r="Q424" s="831"/>
      <c r="R424" s="827"/>
      <c r="S424" s="832"/>
    </row>
    <row r="425" spans="1:19" ht="14.45" customHeight="1" x14ac:dyDescent="0.2">
      <c r="A425" s="821" t="s">
        <v>1569</v>
      </c>
      <c r="B425" s="822" t="s">
        <v>1570</v>
      </c>
      <c r="C425" s="822" t="s">
        <v>557</v>
      </c>
      <c r="D425" s="822" t="s">
        <v>844</v>
      </c>
      <c r="E425" s="822" t="s">
        <v>1627</v>
      </c>
      <c r="F425" s="822" t="s">
        <v>1700</v>
      </c>
      <c r="G425" s="822" t="s">
        <v>1701</v>
      </c>
      <c r="H425" s="831"/>
      <c r="I425" s="831"/>
      <c r="J425" s="822"/>
      <c r="K425" s="822"/>
      <c r="L425" s="831"/>
      <c r="M425" s="831"/>
      <c r="N425" s="822"/>
      <c r="O425" s="822"/>
      <c r="P425" s="831">
        <v>3</v>
      </c>
      <c r="Q425" s="831">
        <v>2172</v>
      </c>
      <c r="R425" s="827"/>
      <c r="S425" s="832">
        <v>724</v>
      </c>
    </row>
    <row r="426" spans="1:19" ht="14.45" customHeight="1" x14ac:dyDescent="0.2">
      <c r="A426" s="821" t="s">
        <v>1569</v>
      </c>
      <c r="B426" s="822" t="s">
        <v>1570</v>
      </c>
      <c r="C426" s="822" t="s">
        <v>563</v>
      </c>
      <c r="D426" s="822" t="s">
        <v>839</v>
      </c>
      <c r="E426" s="822" t="s">
        <v>1571</v>
      </c>
      <c r="F426" s="822" t="s">
        <v>1714</v>
      </c>
      <c r="G426" s="822" t="s">
        <v>1715</v>
      </c>
      <c r="H426" s="831">
        <v>35.28</v>
      </c>
      <c r="I426" s="831">
        <v>50553.479999999996</v>
      </c>
      <c r="J426" s="822">
        <v>15.022340292759463</v>
      </c>
      <c r="K426" s="822">
        <v>1432.9217687074829</v>
      </c>
      <c r="L426" s="831">
        <v>1.85</v>
      </c>
      <c r="M426" s="831">
        <v>3365.22</v>
      </c>
      <c r="N426" s="822">
        <v>1</v>
      </c>
      <c r="O426" s="822">
        <v>1819.0378378378377</v>
      </c>
      <c r="P426" s="831"/>
      <c r="Q426" s="831"/>
      <c r="R426" s="827"/>
      <c r="S426" s="832"/>
    </row>
    <row r="427" spans="1:19" ht="14.45" customHeight="1" x14ac:dyDescent="0.2">
      <c r="A427" s="821" t="s">
        <v>1569</v>
      </c>
      <c r="B427" s="822" t="s">
        <v>1570</v>
      </c>
      <c r="C427" s="822" t="s">
        <v>563</v>
      </c>
      <c r="D427" s="822" t="s">
        <v>839</v>
      </c>
      <c r="E427" s="822" t="s">
        <v>1571</v>
      </c>
      <c r="F427" s="822" t="s">
        <v>1717</v>
      </c>
      <c r="G427" s="822" t="s">
        <v>1715</v>
      </c>
      <c r="H427" s="831"/>
      <c r="I427" s="831"/>
      <c r="J427" s="822"/>
      <c r="K427" s="822"/>
      <c r="L427" s="831">
        <v>20.599999999999998</v>
      </c>
      <c r="M427" s="831">
        <v>13503.69</v>
      </c>
      <c r="N427" s="822">
        <v>1</v>
      </c>
      <c r="O427" s="822">
        <v>655.51893203883503</v>
      </c>
      <c r="P427" s="831">
        <v>2</v>
      </c>
      <c r="Q427" s="831">
        <v>1311.03</v>
      </c>
      <c r="R427" s="827">
        <v>9.7086796275684645E-2</v>
      </c>
      <c r="S427" s="832">
        <v>655.51499999999999</v>
      </c>
    </row>
    <row r="428" spans="1:19" ht="14.45" customHeight="1" x14ac:dyDescent="0.2">
      <c r="A428" s="821" t="s">
        <v>1569</v>
      </c>
      <c r="B428" s="822" t="s">
        <v>1570</v>
      </c>
      <c r="C428" s="822" t="s">
        <v>563</v>
      </c>
      <c r="D428" s="822" t="s">
        <v>839</v>
      </c>
      <c r="E428" s="822" t="s">
        <v>1574</v>
      </c>
      <c r="F428" s="822" t="s">
        <v>1719</v>
      </c>
      <c r="G428" s="822" t="s">
        <v>1720</v>
      </c>
      <c r="H428" s="831">
        <v>20270</v>
      </c>
      <c r="I428" s="831">
        <v>693031.29999999993</v>
      </c>
      <c r="J428" s="822">
        <v>0.85903760203430723</v>
      </c>
      <c r="K428" s="822">
        <v>34.19</v>
      </c>
      <c r="L428" s="831">
        <v>23742</v>
      </c>
      <c r="M428" s="831">
        <v>806753.16000000015</v>
      </c>
      <c r="N428" s="822">
        <v>1</v>
      </c>
      <c r="O428" s="822">
        <v>33.980000000000004</v>
      </c>
      <c r="P428" s="831">
        <v>20348</v>
      </c>
      <c r="Q428" s="831">
        <v>694465.17</v>
      </c>
      <c r="R428" s="827">
        <v>0.86081493625633887</v>
      </c>
      <c r="S428" s="832">
        <v>34.129406821309225</v>
      </c>
    </row>
    <row r="429" spans="1:19" ht="14.45" customHeight="1" x14ac:dyDescent="0.2">
      <c r="A429" s="821" t="s">
        <v>1569</v>
      </c>
      <c r="B429" s="822" t="s">
        <v>1570</v>
      </c>
      <c r="C429" s="822" t="s">
        <v>563</v>
      </c>
      <c r="D429" s="822" t="s">
        <v>839</v>
      </c>
      <c r="E429" s="822" t="s">
        <v>1574</v>
      </c>
      <c r="F429" s="822" t="s">
        <v>1721</v>
      </c>
      <c r="G429" s="822" t="s">
        <v>1722</v>
      </c>
      <c r="H429" s="831"/>
      <c r="I429" s="831"/>
      <c r="J429" s="822"/>
      <c r="K429" s="822"/>
      <c r="L429" s="831">
        <v>1549</v>
      </c>
      <c r="M429" s="831">
        <v>79277.820000000007</v>
      </c>
      <c r="N429" s="822">
        <v>1</v>
      </c>
      <c r="O429" s="822">
        <v>51.180000000000007</v>
      </c>
      <c r="P429" s="831"/>
      <c r="Q429" s="831"/>
      <c r="R429" s="827"/>
      <c r="S429" s="832"/>
    </row>
    <row r="430" spans="1:19" ht="14.45" customHeight="1" x14ac:dyDescent="0.2">
      <c r="A430" s="821" t="s">
        <v>1569</v>
      </c>
      <c r="B430" s="822" t="s">
        <v>1570</v>
      </c>
      <c r="C430" s="822" t="s">
        <v>563</v>
      </c>
      <c r="D430" s="822" t="s">
        <v>839</v>
      </c>
      <c r="E430" s="822" t="s">
        <v>1574</v>
      </c>
      <c r="F430" s="822" t="s">
        <v>1723</v>
      </c>
      <c r="G430" s="822" t="s">
        <v>1724</v>
      </c>
      <c r="H430" s="831">
        <v>262</v>
      </c>
      <c r="I430" s="831">
        <v>15358.44</v>
      </c>
      <c r="J430" s="822"/>
      <c r="K430" s="822">
        <v>58.620000000000005</v>
      </c>
      <c r="L430" s="831"/>
      <c r="M430" s="831"/>
      <c r="N430" s="822"/>
      <c r="O430" s="822"/>
      <c r="P430" s="831"/>
      <c r="Q430" s="831"/>
      <c r="R430" s="827"/>
      <c r="S430" s="832"/>
    </row>
    <row r="431" spans="1:19" ht="14.45" customHeight="1" x14ac:dyDescent="0.2">
      <c r="A431" s="821" t="s">
        <v>1569</v>
      </c>
      <c r="B431" s="822" t="s">
        <v>1570</v>
      </c>
      <c r="C431" s="822" t="s">
        <v>563</v>
      </c>
      <c r="D431" s="822" t="s">
        <v>839</v>
      </c>
      <c r="E431" s="822" t="s">
        <v>1627</v>
      </c>
      <c r="F431" s="822" t="s">
        <v>1731</v>
      </c>
      <c r="G431" s="822" t="s">
        <v>1732</v>
      </c>
      <c r="H431" s="831">
        <v>81</v>
      </c>
      <c r="I431" s="831">
        <v>1175229</v>
      </c>
      <c r="J431" s="822">
        <v>0.8434012228728901</v>
      </c>
      <c r="K431" s="822">
        <v>14509</v>
      </c>
      <c r="L431" s="831">
        <v>96</v>
      </c>
      <c r="M431" s="831">
        <v>1393440</v>
      </c>
      <c r="N431" s="822">
        <v>1</v>
      </c>
      <c r="O431" s="822">
        <v>14515</v>
      </c>
      <c r="P431" s="831">
        <v>73</v>
      </c>
      <c r="Q431" s="831">
        <v>1060033</v>
      </c>
      <c r="R431" s="827">
        <v>0.76073099667011135</v>
      </c>
      <c r="S431" s="832">
        <v>14521</v>
      </c>
    </row>
    <row r="432" spans="1:19" ht="14.45" customHeight="1" x14ac:dyDescent="0.2">
      <c r="A432" s="821" t="s">
        <v>1569</v>
      </c>
      <c r="B432" s="822" t="s">
        <v>1570</v>
      </c>
      <c r="C432" s="822" t="s">
        <v>563</v>
      </c>
      <c r="D432" s="822" t="s">
        <v>840</v>
      </c>
      <c r="E432" s="822" t="s">
        <v>1571</v>
      </c>
      <c r="F432" s="822" t="s">
        <v>1712</v>
      </c>
      <c r="G432" s="822" t="s">
        <v>1713</v>
      </c>
      <c r="H432" s="831">
        <v>2.1</v>
      </c>
      <c r="I432" s="831">
        <v>4220.25</v>
      </c>
      <c r="J432" s="822"/>
      <c r="K432" s="822">
        <v>2009.6428571428571</v>
      </c>
      <c r="L432" s="831"/>
      <c r="M432" s="831"/>
      <c r="N432" s="822"/>
      <c r="O432" s="822"/>
      <c r="P432" s="831"/>
      <c r="Q432" s="831"/>
      <c r="R432" s="827"/>
      <c r="S432" s="832"/>
    </row>
    <row r="433" spans="1:19" ht="14.45" customHeight="1" x14ac:dyDescent="0.2">
      <c r="A433" s="821" t="s">
        <v>1569</v>
      </c>
      <c r="B433" s="822" t="s">
        <v>1570</v>
      </c>
      <c r="C433" s="822" t="s">
        <v>563</v>
      </c>
      <c r="D433" s="822" t="s">
        <v>840</v>
      </c>
      <c r="E433" s="822" t="s">
        <v>1571</v>
      </c>
      <c r="F433" s="822" t="s">
        <v>1714</v>
      </c>
      <c r="G433" s="822" t="s">
        <v>1715</v>
      </c>
      <c r="H433" s="831">
        <v>226.04999999999995</v>
      </c>
      <c r="I433" s="831">
        <v>356567.13999999996</v>
      </c>
      <c r="J433" s="822">
        <v>108.89940383840111</v>
      </c>
      <c r="K433" s="822">
        <v>1577.3817297058174</v>
      </c>
      <c r="L433" s="831">
        <v>1.8</v>
      </c>
      <c r="M433" s="831">
        <v>3274.2799999999997</v>
      </c>
      <c r="N433" s="822">
        <v>1</v>
      </c>
      <c r="O433" s="822">
        <v>1819.0444444444443</v>
      </c>
      <c r="P433" s="831"/>
      <c r="Q433" s="831"/>
      <c r="R433" s="827"/>
      <c r="S433" s="832"/>
    </row>
    <row r="434" spans="1:19" ht="14.45" customHeight="1" x14ac:dyDescent="0.2">
      <c r="A434" s="821" t="s">
        <v>1569</v>
      </c>
      <c r="B434" s="822" t="s">
        <v>1570</v>
      </c>
      <c r="C434" s="822" t="s">
        <v>563</v>
      </c>
      <c r="D434" s="822" t="s">
        <v>840</v>
      </c>
      <c r="E434" s="822" t="s">
        <v>1571</v>
      </c>
      <c r="F434" s="822" t="s">
        <v>1716</v>
      </c>
      <c r="G434" s="822" t="s">
        <v>780</v>
      </c>
      <c r="H434" s="831"/>
      <c r="I434" s="831"/>
      <c r="J434" s="822"/>
      <c r="K434" s="822"/>
      <c r="L434" s="831"/>
      <c r="M434" s="831"/>
      <c r="N434" s="822"/>
      <c r="O434" s="822"/>
      <c r="P434" s="831">
        <v>0.2</v>
      </c>
      <c r="Q434" s="831">
        <v>143.63999999999999</v>
      </c>
      <c r="R434" s="827"/>
      <c r="S434" s="832">
        <v>718.19999999999993</v>
      </c>
    </row>
    <row r="435" spans="1:19" ht="14.45" customHeight="1" x14ac:dyDescent="0.2">
      <c r="A435" s="821" t="s">
        <v>1569</v>
      </c>
      <c r="B435" s="822" t="s">
        <v>1570</v>
      </c>
      <c r="C435" s="822" t="s">
        <v>563</v>
      </c>
      <c r="D435" s="822" t="s">
        <v>840</v>
      </c>
      <c r="E435" s="822" t="s">
        <v>1571</v>
      </c>
      <c r="F435" s="822" t="s">
        <v>1717</v>
      </c>
      <c r="G435" s="822" t="s">
        <v>1715</v>
      </c>
      <c r="H435" s="831"/>
      <c r="I435" s="831"/>
      <c r="J435" s="822"/>
      <c r="K435" s="822"/>
      <c r="L435" s="831">
        <v>160.66999999999996</v>
      </c>
      <c r="M435" s="831">
        <v>105321.06000000003</v>
      </c>
      <c r="N435" s="822">
        <v>1</v>
      </c>
      <c r="O435" s="822">
        <v>655.51166988236787</v>
      </c>
      <c r="P435" s="831">
        <v>16.05</v>
      </c>
      <c r="Q435" s="831">
        <v>10523.080000000002</v>
      </c>
      <c r="R435" s="827">
        <v>9.991430014092148E-2</v>
      </c>
      <c r="S435" s="832">
        <v>655.64361370716517</v>
      </c>
    </row>
    <row r="436" spans="1:19" ht="14.45" customHeight="1" x14ac:dyDescent="0.2">
      <c r="A436" s="821" t="s">
        <v>1569</v>
      </c>
      <c r="B436" s="822" t="s">
        <v>1570</v>
      </c>
      <c r="C436" s="822" t="s">
        <v>563</v>
      </c>
      <c r="D436" s="822" t="s">
        <v>840</v>
      </c>
      <c r="E436" s="822" t="s">
        <v>1571</v>
      </c>
      <c r="F436" s="822" t="s">
        <v>1718</v>
      </c>
      <c r="G436" s="822" t="s">
        <v>1715</v>
      </c>
      <c r="H436" s="831"/>
      <c r="I436" s="831"/>
      <c r="J436" s="822"/>
      <c r="K436" s="822"/>
      <c r="L436" s="831">
        <v>0.38</v>
      </c>
      <c r="M436" s="831">
        <v>1244.8400000000001</v>
      </c>
      <c r="N436" s="822">
        <v>1</v>
      </c>
      <c r="O436" s="822">
        <v>3275.8947368421054</v>
      </c>
      <c r="P436" s="831">
        <v>0.43999999999999995</v>
      </c>
      <c r="Q436" s="831">
        <v>1434.85</v>
      </c>
      <c r="R436" s="827">
        <v>1.152638090035667</v>
      </c>
      <c r="S436" s="832">
        <v>3261.0227272727275</v>
      </c>
    </row>
    <row r="437" spans="1:19" ht="14.45" customHeight="1" x14ac:dyDescent="0.2">
      <c r="A437" s="821" t="s">
        <v>1569</v>
      </c>
      <c r="B437" s="822" t="s">
        <v>1570</v>
      </c>
      <c r="C437" s="822" t="s">
        <v>563</v>
      </c>
      <c r="D437" s="822" t="s">
        <v>840</v>
      </c>
      <c r="E437" s="822" t="s">
        <v>1574</v>
      </c>
      <c r="F437" s="822" t="s">
        <v>1719</v>
      </c>
      <c r="G437" s="822" t="s">
        <v>1720</v>
      </c>
      <c r="H437" s="831">
        <v>126702</v>
      </c>
      <c r="I437" s="831">
        <v>4331941.38</v>
      </c>
      <c r="J437" s="822">
        <v>0.81277275255273751</v>
      </c>
      <c r="K437" s="822">
        <v>34.19</v>
      </c>
      <c r="L437" s="831">
        <v>156852</v>
      </c>
      <c r="M437" s="831">
        <v>5329830.9600000009</v>
      </c>
      <c r="N437" s="822">
        <v>1</v>
      </c>
      <c r="O437" s="822">
        <v>33.980000000000004</v>
      </c>
      <c r="P437" s="831">
        <v>173774</v>
      </c>
      <c r="Q437" s="831">
        <v>5930538.0199999977</v>
      </c>
      <c r="R437" s="827">
        <v>1.112706587602545</v>
      </c>
      <c r="S437" s="832">
        <v>34.127878854143873</v>
      </c>
    </row>
    <row r="438" spans="1:19" ht="14.45" customHeight="1" x14ac:dyDescent="0.2">
      <c r="A438" s="821" t="s">
        <v>1569</v>
      </c>
      <c r="B438" s="822" t="s">
        <v>1570</v>
      </c>
      <c r="C438" s="822" t="s">
        <v>563</v>
      </c>
      <c r="D438" s="822" t="s">
        <v>840</v>
      </c>
      <c r="E438" s="822" t="s">
        <v>1574</v>
      </c>
      <c r="F438" s="822" t="s">
        <v>1721</v>
      </c>
      <c r="G438" s="822" t="s">
        <v>1722</v>
      </c>
      <c r="H438" s="831">
        <v>40</v>
      </c>
      <c r="I438" s="831">
        <v>2264.7999999999988</v>
      </c>
      <c r="J438" s="822">
        <v>4.2533314883700431E-3</v>
      </c>
      <c r="K438" s="822">
        <v>56.619999999999969</v>
      </c>
      <c r="L438" s="831">
        <v>10404</v>
      </c>
      <c r="M438" s="831">
        <v>532476.72</v>
      </c>
      <c r="N438" s="822">
        <v>1</v>
      </c>
      <c r="O438" s="822">
        <v>51.18</v>
      </c>
      <c r="P438" s="831">
        <v>3432</v>
      </c>
      <c r="Q438" s="831">
        <v>252354.96</v>
      </c>
      <c r="R438" s="827">
        <v>0.47392674744540947</v>
      </c>
      <c r="S438" s="832">
        <v>73.53</v>
      </c>
    </row>
    <row r="439" spans="1:19" ht="14.45" customHeight="1" x14ac:dyDescent="0.2">
      <c r="A439" s="821" t="s">
        <v>1569</v>
      </c>
      <c r="B439" s="822" t="s">
        <v>1570</v>
      </c>
      <c r="C439" s="822" t="s">
        <v>563</v>
      </c>
      <c r="D439" s="822" t="s">
        <v>840</v>
      </c>
      <c r="E439" s="822" t="s">
        <v>1574</v>
      </c>
      <c r="F439" s="822" t="s">
        <v>1723</v>
      </c>
      <c r="G439" s="822" t="s">
        <v>1724</v>
      </c>
      <c r="H439" s="831">
        <v>1081</v>
      </c>
      <c r="I439" s="831">
        <v>63368.22</v>
      </c>
      <c r="J439" s="822">
        <v>0.41504663265376307</v>
      </c>
      <c r="K439" s="822">
        <v>58.620000000000005</v>
      </c>
      <c r="L439" s="831">
        <v>2551</v>
      </c>
      <c r="M439" s="831">
        <v>152677.34999999998</v>
      </c>
      <c r="N439" s="822">
        <v>1</v>
      </c>
      <c r="O439" s="822">
        <v>59.849999999999994</v>
      </c>
      <c r="P439" s="831"/>
      <c r="Q439" s="831"/>
      <c r="R439" s="827"/>
      <c r="S439" s="832"/>
    </row>
    <row r="440" spans="1:19" ht="14.45" customHeight="1" x14ac:dyDescent="0.2">
      <c r="A440" s="821" t="s">
        <v>1569</v>
      </c>
      <c r="B440" s="822" t="s">
        <v>1570</v>
      </c>
      <c r="C440" s="822" t="s">
        <v>563</v>
      </c>
      <c r="D440" s="822" t="s">
        <v>840</v>
      </c>
      <c r="E440" s="822" t="s">
        <v>1574</v>
      </c>
      <c r="F440" s="822" t="s">
        <v>1725</v>
      </c>
      <c r="G440" s="822" t="s">
        <v>1726</v>
      </c>
      <c r="H440" s="831"/>
      <c r="I440" s="831"/>
      <c r="J440" s="822"/>
      <c r="K440" s="822"/>
      <c r="L440" s="831"/>
      <c r="M440" s="831"/>
      <c r="N440" s="822"/>
      <c r="O440" s="822"/>
      <c r="P440" s="831">
        <v>1</v>
      </c>
      <c r="Q440" s="831">
        <v>45339.43</v>
      </c>
      <c r="R440" s="827"/>
      <c r="S440" s="832">
        <v>45339.43</v>
      </c>
    </row>
    <row r="441" spans="1:19" ht="14.45" customHeight="1" x14ac:dyDescent="0.2">
      <c r="A441" s="821" t="s">
        <v>1569</v>
      </c>
      <c r="B441" s="822" t="s">
        <v>1570</v>
      </c>
      <c r="C441" s="822" t="s">
        <v>563</v>
      </c>
      <c r="D441" s="822" t="s">
        <v>840</v>
      </c>
      <c r="E441" s="822" t="s">
        <v>1574</v>
      </c>
      <c r="F441" s="822" t="s">
        <v>1727</v>
      </c>
      <c r="G441" s="822" t="s">
        <v>1728</v>
      </c>
      <c r="H441" s="831"/>
      <c r="I441" s="831"/>
      <c r="J441" s="822"/>
      <c r="K441" s="822"/>
      <c r="L441" s="831"/>
      <c r="M441" s="831"/>
      <c r="N441" s="822"/>
      <c r="O441" s="822"/>
      <c r="P441" s="831">
        <v>2</v>
      </c>
      <c r="Q441" s="831">
        <v>53429.279999999999</v>
      </c>
      <c r="R441" s="827"/>
      <c r="S441" s="832">
        <v>26714.639999999999</v>
      </c>
    </row>
    <row r="442" spans="1:19" ht="14.45" customHeight="1" x14ac:dyDescent="0.2">
      <c r="A442" s="821" t="s">
        <v>1569</v>
      </c>
      <c r="B442" s="822" t="s">
        <v>1570</v>
      </c>
      <c r="C442" s="822" t="s">
        <v>563</v>
      </c>
      <c r="D442" s="822" t="s">
        <v>840</v>
      </c>
      <c r="E442" s="822" t="s">
        <v>1627</v>
      </c>
      <c r="F442" s="822" t="s">
        <v>1731</v>
      </c>
      <c r="G442" s="822" t="s">
        <v>1732</v>
      </c>
      <c r="H442" s="831">
        <v>510</v>
      </c>
      <c r="I442" s="831">
        <v>7399590</v>
      </c>
      <c r="J442" s="822">
        <v>0.79282921244660831</v>
      </c>
      <c r="K442" s="822">
        <v>14509</v>
      </c>
      <c r="L442" s="831">
        <v>643</v>
      </c>
      <c r="M442" s="831">
        <v>9333145</v>
      </c>
      <c r="N442" s="822">
        <v>1</v>
      </c>
      <c r="O442" s="822">
        <v>14515</v>
      </c>
      <c r="P442" s="831">
        <v>687</v>
      </c>
      <c r="Q442" s="831">
        <v>9975927</v>
      </c>
      <c r="R442" s="827">
        <v>1.0688708897161674</v>
      </c>
      <c r="S442" s="832">
        <v>14521</v>
      </c>
    </row>
    <row r="443" spans="1:19" ht="14.45" customHeight="1" x14ac:dyDescent="0.2">
      <c r="A443" s="821" t="s">
        <v>1569</v>
      </c>
      <c r="B443" s="822" t="s">
        <v>1570</v>
      </c>
      <c r="C443" s="822" t="s">
        <v>563</v>
      </c>
      <c r="D443" s="822" t="s">
        <v>841</v>
      </c>
      <c r="E443" s="822" t="s">
        <v>1571</v>
      </c>
      <c r="F443" s="822" t="s">
        <v>1712</v>
      </c>
      <c r="G443" s="822" t="s">
        <v>1713</v>
      </c>
      <c r="H443" s="831"/>
      <c r="I443" s="831"/>
      <c r="J443" s="822"/>
      <c r="K443" s="822"/>
      <c r="L443" s="831">
        <v>0.6</v>
      </c>
      <c r="M443" s="831">
        <v>1205.79</v>
      </c>
      <c r="N443" s="822">
        <v>1</v>
      </c>
      <c r="O443" s="822">
        <v>2009.65</v>
      </c>
      <c r="P443" s="831"/>
      <c r="Q443" s="831"/>
      <c r="R443" s="827"/>
      <c r="S443" s="832"/>
    </row>
    <row r="444" spans="1:19" ht="14.45" customHeight="1" x14ac:dyDescent="0.2">
      <c r="A444" s="821" t="s">
        <v>1569</v>
      </c>
      <c r="B444" s="822" t="s">
        <v>1570</v>
      </c>
      <c r="C444" s="822" t="s">
        <v>563</v>
      </c>
      <c r="D444" s="822" t="s">
        <v>841</v>
      </c>
      <c r="E444" s="822" t="s">
        <v>1571</v>
      </c>
      <c r="F444" s="822" t="s">
        <v>1714</v>
      </c>
      <c r="G444" s="822" t="s">
        <v>1715</v>
      </c>
      <c r="H444" s="831">
        <v>19.25</v>
      </c>
      <c r="I444" s="831">
        <v>31642.340000000007</v>
      </c>
      <c r="J444" s="822"/>
      <c r="K444" s="822">
        <v>1643.7579220779226</v>
      </c>
      <c r="L444" s="831"/>
      <c r="M444" s="831"/>
      <c r="N444" s="822"/>
      <c r="O444" s="822"/>
      <c r="P444" s="831"/>
      <c r="Q444" s="831"/>
      <c r="R444" s="827"/>
      <c r="S444" s="832"/>
    </row>
    <row r="445" spans="1:19" ht="14.45" customHeight="1" x14ac:dyDescent="0.2">
      <c r="A445" s="821" t="s">
        <v>1569</v>
      </c>
      <c r="B445" s="822" t="s">
        <v>1570</v>
      </c>
      <c r="C445" s="822" t="s">
        <v>563</v>
      </c>
      <c r="D445" s="822" t="s">
        <v>841</v>
      </c>
      <c r="E445" s="822" t="s">
        <v>1571</v>
      </c>
      <c r="F445" s="822" t="s">
        <v>1717</v>
      </c>
      <c r="G445" s="822" t="s">
        <v>1715</v>
      </c>
      <c r="H445" s="831"/>
      <c r="I445" s="831"/>
      <c r="J445" s="822"/>
      <c r="K445" s="822"/>
      <c r="L445" s="831">
        <v>24.750000000000004</v>
      </c>
      <c r="M445" s="831">
        <v>16224.130000000003</v>
      </c>
      <c r="N445" s="822">
        <v>1</v>
      </c>
      <c r="O445" s="822">
        <v>655.52040404040406</v>
      </c>
      <c r="P445" s="831">
        <v>1.3</v>
      </c>
      <c r="Q445" s="831">
        <v>852.18</v>
      </c>
      <c r="R445" s="827">
        <v>5.2525466696827491E-2</v>
      </c>
      <c r="S445" s="832">
        <v>655.52307692307681</v>
      </c>
    </row>
    <row r="446" spans="1:19" ht="14.45" customHeight="1" x14ac:dyDescent="0.2">
      <c r="A446" s="821" t="s">
        <v>1569</v>
      </c>
      <c r="B446" s="822" t="s">
        <v>1570</v>
      </c>
      <c r="C446" s="822" t="s">
        <v>563</v>
      </c>
      <c r="D446" s="822" t="s">
        <v>841</v>
      </c>
      <c r="E446" s="822" t="s">
        <v>1571</v>
      </c>
      <c r="F446" s="822" t="s">
        <v>1718</v>
      </c>
      <c r="G446" s="822" t="s">
        <v>1715</v>
      </c>
      <c r="H446" s="831"/>
      <c r="I446" s="831"/>
      <c r="J446" s="822"/>
      <c r="K446" s="822"/>
      <c r="L446" s="831"/>
      <c r="M446" s="831"/>
      <c r="N446" s="822"/>
      <c r="O446" s="822"/>
      <c r="P446" s="831">
        <v>0.52</v>
      </c>
      <c r="Q446" s="831">
        <v>1703.4699999999998</v>
      </c>
      <c r="R446" s="827"/>
      <c r="S446" s="832">
        <v>3275.9038461538457</v>
      </c>
    </row>
    <row r="447" spans="1:19" ht="14.45" customHeight="1" x14ac:dyDescent="0.2">
      <c r="A447" s="821" t="s">
        <v>1569</v>
      </c>
      <c r="B447" s="822" t="s">
        <v>1570</v>
      </c>
      <c r="C447" s="822" t="s">
        <v>563</v>
      </c>
      <c r="D447" s="822" t="s">
        <v>841</v>
      </c>
      <c r="E447" s="822" t="s">
        <v>1574</v>
      </c>
      <c r="F447" s="822" t="s">
        <v>1719</v>
      </c>
      <c r="G447" s="822" t="s">
        <v>1720</v>
      </c>
      <c r="H447" s="831">
        <v>11866</v>
      </c>
      <c r="I447" s="831">
        <v>405698.53999999992</v>
      </c>
      <c r="J447" s="822">
        <v>0.62099933096533311</v>
      </c>
      <c r="K447" s="822">
        <v>34.189999999999991</v>
      </c>
      <c r="L447" s="831">
        <v>19226</v>
      </c>
      <c r="M447" s="831">
        <v>653299.47999999986</v>
      </c>
      <c r="N447" s="822">
        <v>1</v>
      </c>
      <c r="O447" s="822">
        <v>33.97999999999999</v>
      </c>
      <c r="P447" s="831">
        <v>28671</v>
      </c>
      <c r="Q447" s="831">
        <v>978451.48</v>
      </c>
      <c r="R447" s="827">
        <v>1.4977074220233577</v>
      </c>
      <c r="S447" s="832">
        <v>34.126869659237556</v>
      </c>
    </row>
    <row r="448" spans="1:19" ht="14.45" customHeight="1" x14ac:dyDescent="0.2">
      <c r="A448" s="821" t="s">
        <v>1569</v>
      </c>
      <c r="B448" s="822" t="s">
        <v>1570</v>
      </c>
      <c r="C448" s="822" t="s">
        <v>563</v>
      </c>
      <c r="D448" s="822" t="s">
        <v>841</v>
      </c>
      <c r="E448" s="822" t="s">
        <v>1574</v>
      </c>
      <c r="F448" s="822" t="s">
        <v>1721</v>
      </c>
      <c r="G448" s="822" t="s">
        <v>1722</v>
      </c>
      <c r="H448" s="831"/>
      <c r="I448" s="831"/>
      <c r="J448" s="822"/>
      <c r="K448" s="822"/>
      <c r="L448" s="831">
        <v>673</v>
      </c>
      <c r="M448" s="831">
        <v>34444.14</v>
      </c>
      <c r="N448" s="822">
        <v>1</v>
      </c>
      <c r="O448" s="822">
        <v>51.18</v>
      </c>
      <c r="P448" s="831">
        <v>865</v>
      </c>
      <c r="Q448" s="831">
        <v>63603.45</v>
      </c>
      <c r="R448" s="827">
        <v>1.8465680954728438</v>
      </c>
      <c r="S448" s="832">
        <v>73.53</v>
      </c>
    </row>
    <row r="449" spans="1:19" ht="14.45" customHeight="1" x14ac:dyDescent="0.2">
      <c r="A449" s="821" t="s">
        <v>1569</v>
      </c>
      <c r="B449" s="822" t="s">
        <v>1570</v>
      </c>
      <c r="C449" s="822" t="s">
        <v>563</v>
      </c>
      <c r="D449" s="822" t="s">
        <v>841</v>
      </c>
      <c r="E449" s="822" t="s">
        <v>1627</v>
      </c>
      <c r="F449" s="822" t="s">
        <v>1731</v>
      </c>
      <c r="G449" s="822" t="s">
        <v>1732</v>
      </c>
      <c r="H449" s="831">
        <v>44</v>
      </c>
      <c r="I449" s="831">
        <v>638396</v>
      </c>
      <c r="J449" s="822">
        <v>0.54298533232968871</v>
      </c>
      <c r="K449" s="822">
        <v>14509</v>
      </c>
      <c r="L449" s="831">
        <v>81</v>
      </c>
      <c r="M449" s="831">
        <v>1175715</v>
      </c>
      <c r="N449" s="822">
        <v>1</v>
      </c>
      <c r="O449" s="822">
        <v>14515</v>
      </c>
      <c r="P449" s="831">
        <v>114</v>
      </c>
      <c r="Q449" s="831">
        <v>1655394</v>
      </c>
      <c r="R449" s="827">
        <v>1.4079891810515304</v>
      </c>
      <c r="S449" s="832">
        <v>14521</v>
      </c>
    </row>
    <row r="450" spans="1:19" ht="14.45" customHeight="1" x14ac:dyDescent="0.2">
      <c r="A450" s="821" t="s">
        <v>1569</v>
      </c>
      <c r="B450" s="822" t="s">
        <v>1570</v>
      </c>
      <c r="C450" s="822" t="s">
        <v>563</v>
      </c>
      <c r="D450" s="822" t="s">
        <v>842</v>
      </c>
      <c r="E450" s="822" t="s">
        <v>1571</v>
      </c>
      <c r="F450" s="822" t="s">
        <v>1712</v>
      </c>
      <c r="G450" s="822" t="s">
        <v>1713</v>
      </c>
      <c r="H450" s="831">
        <v>1</v>
      </c>
      <c r="I450" s="831">
        <v>2009.64</v>
      </c>
      <c r="J450" s="822">
        <v>1</v>
      </c>
      <c r="K450" s="822">
        <v>2009.64</v>
      </c>
      <c r="L450" s="831">
        <v>1</v>
      </c>
      <c r="M450" s="831">
        <v>2009.64</v>
      </c>
      <c r="N450" s="822">
        <v>1</v>
      </c>
      <c r="O450" s="822">
        <v>2009.64</v>
      </c>
      <c r="P450" s="831">
        <v>0.02</v>
      </c>
      <c r="Q450" s="831">
        <v>40.19</v>
      </c>
      <c r="R450" s="827">
        <v>1.9998606715630658E-2</v>
      </c>
      <c r="S450" s="832">
        <v>2009.4999999999998</v>
      </c>
    </row>
    <row r="451" spans="1:19" ht="14.45" customHeight="1" x14ac:dyDescent="0.2">
      <c r="A451" s="821" t="s">
        <v>1569</v>
      </c>
      <c r="B451" s="822" t="s">
        <v>1570</v>
      </c>
      <c r="C451" s="822" t="s">
        <v>563</v>
      </c>
      <c r="D451" s="822" t="s">
        <v>842</v>
      </c>
      <c r="E451" s="822" t="s">
        <v>1571</v>
      </c>
      <c r="F451" s="822" t="s">
        <v>1714</v>
      </c>
      <c r="G451" s="822" t="s">
        <v>1715</v>
      </c>
      <c r="H451" s="831">
        <v>309.75</v>
      </c>
      <c r="I451" s="831">
        <v>461814.68000000011</v>
      </c>
      <c r="J451" s="822">
        <v>40.947987600726371</v>
      </c>
      <c r="K451" s="822">
        <v>1490.9271347861181</v>
      </c>
      <c r="L451" s="831">
        <v>6.2</v>
      </c>
      <c r="M451" s="831">
        <v>11278.080000000002</v>
      </c>
      <c r="N451" s="822">
        <v>1</v>
      </c>
      <c r="O451" s="822">
        <v>1819.0451612903228</v>
      </c>
      <c r="P451" s="831"/>
      <c r="Q451" s="831"/>
      <c r="R451" s="827"/>
      <c r="S451" s="832"/>
    </row>
    <row r="452" spans="1:19" ht="14.45" customHeight="1" x14ac:dyDescent="0.2">
      <c r="A452" s="821" t="s">
        <v>1569</v>
      </c>
      <c r="B452" s="822" t="s">
        <v>1570</v>
      </c>
      <c r="C452" s="822" t="s">
        <v>563</v>
      </c>
      <c r="D452" s="822" t="s">
        <v>842</v>
      </c>
      <c r="E452" s="822" t="s">
        <v>1571</v>
      </c>
      <c r="F452" s="822" t="s">
        <v>1716</v>
      </c>
      <c r="G452" s="822" t="s">
        <v>780</v>
      </c>
      <c r="H452" s="831">
        <v>0.35</v>
      </c>
      <c r="I452" s="831">
        <v>316.39</v>
      </c>
      <c r="J452" s="822"/>
      <c r="K452" s="822">
        <v>903.97142857142865</v>
      </c>
      <c r="L452" s="831"/>
      <c r="M452" s="831"/>
      <c r="N452" s="822"/>
      <c r="O452" s="822"/>
      <c r="P452" s="831">
        <v>0.1</v>
      </c>
      <c r="Q452" s="831">
        <v>71.819999999999993</v>
      </c>
      <c r="R452" s="827"/>
      <c r="S452" s="832">
        <v>718.19999999999993</v>
      </c>
    </row>
    <row r="453" spans="1:19" ht="14.45" customHeight="1" x14ac:dyDescent="0.2">
      <c r="A453" s="821" t="s">
        <v>1569</v>
      </c>
      <c r="B453" s="822" t="s">
        <v>1570</v>
      </c>
      <c r="C453" s="822" t="s">
        <v>563</v>
      </c>
      <c r="D453" s="822" t="s">
        <v>842</v>
      </c>
      <c r="E453" s="822" t="s">
        <v>1571</v>
      </c>
      <c r="F453" s="822" t="s">
        <v>1717</v>
      </c>
      <c r="G453" s="822" t="s">
        <v>1715</v>
      </c>
      <c r="H453" s="831"/>
      <c r="I453" s="831"/>
      <c r="J453" s="822"/>
      <c r="K453" s="822"/>
      <c r="L453" s="831">
        <v>225.84999999999994</v>
      </c>
      <c r="M453" s="831">
        <v>148049.04999999996</v>
      </c>
      <c r="N453" s="822">
        <v>1</v>
      </c>
      <c r="O453" s="822">
        <v>655.51937126411337</v>
      </c>
      <c r="P453" s="831">
        <v>9.8899999999999988</v>
      </c>
      <c r="Q453" s="831">
        <v>6485.0700000000006</v>
      </c>
      <c r="R453" s="827">
        <v>4.3803523224228744E-2</v>
      </c>
      <c r="S453" s="832">
        <v>655.71991911021246</v>
      </c>
    </row>
    <row r="454" spans="1:19" ht="14.45" customHeight="1" x14ac:dyDescent="0.2">
      <c r="A454" s="821" t="s">
        <v>1569</v>
      </c>
      <c r="B454" s="822" t="s">
        <v>1570</v>
      </c>
      <c r="C454" s="822" t="s">
        <v>563</v>
      </c>
      <c r="D454" s="822" t="s">
        <v>842</v>
      </c>
      <c r="E454" s="822" t="s">
        <v>1571</v>
      </c>
      <c r="F454" s="822" t="s">
        <v>1718</v>
      </c>
      <c r="G454" s="822" t="s">
        <v>1715</v>
      </c>
      <c r="H454" s="831"/>
      <c r="I454" s="831"/>
      <c r="J454" s="822"/>
      <c r="K454" s="822"/>
      <c r="L454" s="831">
        <v>0.38</v>
      </c>
      <c r="M454" s="831">
        <v>1244.8399999999999</v>
      </c>
      <c r="N454" s="822">
        <v>1</v>
      </c>
      <c r="O454" s="822">
        <v>3275.894736842105</v>
      </c>
      <c r="P454" s="831">
        <v>0.21000000000000002</v>
      </c>
      <c r="Q454" s="831">
        <v>687.94</v>
      </c>
      <c r="R454" s="827">
        <v>0.55263327013913444</v>
      </c>
      <c r="S454" s="832">
        <v>3275.9047619047619</v>
      </c>
    </row>
    <row r="455" spans="1:19" ht="14.45" customHeight="1" x14ac:dyDescent="0.2">
      <c r="A455" s="821" t="s">
        <v>1569</v>
      </c>
      <c r="B455" s="822" t="s">
        <v>1570</v>
      </c>
      <c r="C455" s="822" t="s">
        <v>563</v>
      </c>
      <c r="D455" s="822" t="s">
        <v>842</v>
      </c>
      <c r="E455" s="822" t="s">
        <v>1574</v>
      </c>
      <c r="F455" s="822" t="s">
        <v>1719</v>
      </c>
      <c r="G455" s="822" t="s">
        <v>1720</v>
      </c>
      <c r="H455" s="831">
        <v>175968</v>
      </c>
      <c r="I455" s="831">
        <v>6016345.9200000018</v>
      </c>
      <c r="J455" s="822">
        <v>0.97122083621064126</v>
      </c>
      <c r="K455" s="822">
        <v>34.190000000000012</v>
      </c>
      <c r="L455" s="831">
        <v>182302</v>
      </c>
      <c r="M455" s="831">
        <v>6194621.96</v>
      </c>
      <c r="N455" s="822">
        <v>1</v>
      </c>
      <c r="O455" s="822">
        <v>33.979999999999997</v>
      </c>
      <c r="P455" s="831">
        <v>181477</v>
      </c>
      <c r="Q455" s="831">
        <v>6193376.9199999999</v>
      </c>
      <c r="R455" s="827">
        <v>0.99979901275525129</v>
      </c>
      <c r="S455" s="832">
        <v>34.127613526783009</v>
      </c>
    </row>
    <row r="456" spans="1:19" ht="14.45" customHeight="1" x14ac:dyDescent="0.2">
      <c r="A456" s="821" t="s">
        <v>1569</v>
      </c>
      <c r="B456" s="822" t="s">
        <v>1570</v>
      </c>
      <c r="C456" s="822" t="s">
        <v>563</v>
      </c>
      <c r="D456" s="822" t="s">
        <v>842</v>
      </c>
      <c r="E456" s="822" t="s">
        <v>1574</v>
      </c>
      <c r="F456" s="822" t="s">
        <v>1721</v>
      </c>
      <c r="G456" s="822" t="s">
        <v>1722</v>
      </c>
      <c r="H456" s="831">
        <v>16</v>
      </c>
      <c r="I456" s="831">
        <v>905.92</v>
      </c>
      <c r="J456" s="822">
        <v>1.3959514449527429E-3</v>
      </c>
      <c r="K456" s="822">
        <v>56.62</v>
      </c>
      <c r="L456" s="831">
        <v>12680</v>
      </c>
      <c r="M456" s="831">
        <v>648962.4</v>
      </c>
      <c r="N456" s="822">
        <v>1</v>
      </c>
      <c r="O456" s="822">
        <v>51.18</v>
      </c>
      <c r="P456" s="831">
        <v>3606</v>
      </c>
      <c r="Q456" s="831">
        <v>265134.59000000003</v>
      </c>
      <c r="R456" s="827">
        <v>0.40855154320188658</v>
      </c>
      <c r="S456" s="832">
        <v>73.525953965612871</v>
      </c>
    </row>
    <row r="457" spans="1:19" ht="14.45" customHeight="1" x14ac:dyDescent="0.2">
      <c r="A457" s="821" t="s">
        <v>1569</v>
      </c>
      <c r="B457" s="822" t="s">
        <v>1570</v>
      </c>
      <c r="C457" s="822" t="s">
        <v>563</v>
      </c>
      <c r="D457" s="822" t="s">
        <v>842</v>
      </c>
      <c r="E457" s="822" t="s">
        <v>1574</v>
      </c>
      <c r="F457" s="822" t="s">
        <v>1723</v>
      </c>
      <c r="G457" s="822" t="s">
        <v>1724</v>
      </c>
      <c r="H457" s="831">
        <v>482</v>
      </c>
      <c r="I457" s="831">
        <v>28254.840000000004</v>
      </c>
      <c r="J457" s="822">
        <v>0.24729923289102804</v>
      </c>
      <c r="K457" s="822">
        <v>58.620000000000005</v>
      </c>
      <c r="L457" s="831">
        <v>1909</v>
      </c>
      <c r="M457" s="831">
        <v>114253.65</v>
      </c>
      <c r="N457" s="822">
        <v>1</v>
      </c>
      <c r="O457" s="822">
        <v>59.849999999999994</v>
      </c>
      <c r="P457" s="831">
        <v>1023</v>
      </c>
      <c r="Q457" s="831">
        <v>63221.399999999994</v>
      </c>
      <c r="R457" s="827">
        <v>0.55334249715435779</v>
      </c>
      <c r="S457" s="832">
        <v>61.8</v>
      </c>
    </row>
    <row r="458" spans="1:19" ht="14.45" customHeight="1" x14ac:dyDescent="0.2">
      <c r="A458" s="821" t="s">
        <v>1569</v>
      </c>
      <c r="B458" s="822" t="s">
        <v>1570</v>
      </c>
      <c r="C458" s="822" t="s">
        <v>563</v>
      </c>
      <c r="D458" s="822" t="s">
        <v>842</v>
      </c>
      <c r="E458" s="822" t="s">
        <v>1627</v>
      </c>
      <c r="F458" s="822" t="s">
        <v>1729</v>
      </c>
      <c r="G458" s="822" t="s">
        <v>1730</v>
      </c>
      <c r="H458" s="831">
        <v>1</v>
      </c>
      <c r="I458" s="831">
        <v>8596</v>
      </c>
      <c r="J458" s="822"/>
      <c r="K458" s="822">
        <v>8596</v>
      </c>
      <c r="L458" s="831"/>
      <c r="M458" s="831"/>
      <c r="N458" s="822"/>
      <c r="O458" s="822"/>
      <c r="P458" s="831"/>
      <c r="Q458" s="831"/>
      <c r="R458" s="827"/>
      <c r="S458" s="832"/>
    </row>
    <row r="459" spans="1:19" ht="14.45" customHeight="1" x14ac:dyDescent="0.2">
      <c r="A459" s="821" t="s">
        <v>1569</v>
      </c>
      <c r="B459" s="822" t="s">
        <v>1570</v>
      </c>
      <c r="C459" s="822" t="s">
        <v>563</v>
      </c>
      <c r="D459" s="822" t="s">
        <v>842</v>
      </c>
      <c r="E459" s="822" t="s">
        <v>1627</v>
      </c>
      <c r="F459" s="822" t="s">
        <v>1731</v>
      </c>
      <c r="G459" s="822" t="s">
        <v>1732</v>
      </c>
      <c r="H459" s="831">
        <v>692</v>
      </c>
      <c r="I459" s="831">
        <v>10040228</v>
      </c>
      <c r="J459" s="822">
        <v>0.94367524022521743</v>
      </c>
      <c r="K459" s="822">
        <v>14509</v>
      </c>
      <c r="L459" s="831">
        <v>733</v>
      </c>
      <c r="M459" s="831">
        <v>10639495</v>
      </c>
      <c r="N459" s="822">
        <v>1</v>
      </c>
      <c r="O459" s="822">
        <v>14515</v>
      </c>
      <c r="P459" s="831">
        <v>707</v>
      </c>
      <c r="Q459" s="831">
        <v>10266347</v>
      </c>
      <c r="R459" s="827">
        <v>0.96492803464826105</v>
      </c>
      <c r="S459" s="832">
        <v>14521</v>
      </c>
    </row>
    <row r="460" spans="1:19" ht="14.45" customHeight="1" x14ac:dyDescent="0.2">
      <c r="A460" s="821" t="s">
        <v>1569</v>
      </c>
      <c r="B460" s="822" t="s">
        <v>1570</v>
      </c>
      <c r="C460" s="822" t="s">
        <v>563</v>
      </c>
      <c r="D460" s="822" t="s">
        <v>1566</v>
      </c>
      <c r="E460" s="822" t="s">
        <v>1571</v>
      </c>
      <c r="F460" s="822" t="s">
        <v>1714</v>
      </c>
      <c r="G460" s="822" t="s">
        <v>1715</v>
      </c>
      <c r="H460" s="831">
        <v>17.799999999999997</v>
      </c>
      <c r="I460" s="831">
        <v>25165.09</v>
      </c>
      <c r="J460" s="822"/>
      <c r="K460" s="822">
        <v>1413.7691011235956</v>
      </c>
      <c r="L460" s="831"/>
      <c r="M460" s="831"/>
      <c r="N460" s="822"/>
      <c r="O460" s="822"/>
      <c r="P460" s="831"/>
      <c r="Q460" s="831"/>
      <c r="R460" s="827"/>
      <c r="S460" s="832"/>
    </row>
    <row r="461" spans="1:19" ht="14.45" customHeight="1" x14ac:dyDescent="0.2">
      <c r="A461" s="821" t="s">
        <v>1569</v>
      </c>
      <c r="B461" s="822" t="s">
        <v>1570</v>
      </c>
      <c r="C461" s="822" t="s">
        <v>563</v>
      </c>
      <c r="D461" s="822" t="s">
        <v>1566</v>
      </c>
      <c r="E461" s="822" t="s">
        <v>1571</v>
      </c>
      <c r="F461" s="822" t="s">
        <v>1716</v>
      </c>
      <c r="G461" s="822" t="s">
        <v>780</v>
      </c>
      <c r="H461" s="831"/>
      <c r="I461" s="831"/>
      <c r="J461" s="822"/>
      <c r="K461" s="822"/>
      <c r="L461" s="831">
        <v>0.05</v>
      </c>
      <c r="M461" s="831">
        <v>35.94</v>
      </c>
      <c r="N461" s="822">
        <v>1</v>
      </c>
      <c r="O461" s="822">
        <v>718.8</v>
      </c>
      <c r="P461" s="831"/>
      <c r="Q461" s="831"/>
      <c r="R461" s="827"/>
      <c r="S461" s="832"/>
    </row>
    <row r="462" spans="1:19" ht="14.45" customHeight="1" x14ac:dyDescent="0.2">
      <c r="A462" s="821" t="s">
        <v>1569</v>
      </c>
      <c r="B462" s="822" t="s">
        <v>1570</v>
      </c>
      <c r="C462" s="822" t="s">
        <v>563</v>
      </c>
      <c r="D462" s="822" t="s">
        <v>1566</v>
      </c>
      <c r="E462" s="822" t="s">
        <v>1571</v>
      </c>
      <c r="F462" s="822" t="s">
        <v>1717</v>
      </c>
      <c r="G462" s="822" t="s">
        <v>1715</v>
      </c>
      <c r="H462" s="831"/>
      <c r="I462" s="831"/>
      <c r="J462" s="822"/>
      <c r="K462" s="822"/>
      <c r="L462" s="831">
        <v>18.849999999999998</v>
      </c>
      <c r="M462" s="831">
        <v>12356.560000000001</v>
      </c>
      <c r="N462" s="822">
        <v>1</v>
      </c>
      <c r="O462" s="822">
        <v>655.52042440318314</v>
      </c>
      <c r="P462" s="831"/>
      <c r="Q462" s="831"/>
      <c r="R462" s="827"/>
      <c r="S462" s="832"/>
    </row>
    <row r="463" spans="1:19" ht="14.45" customHeight="1" x14ac:dyDescent="0.2">
      <c r="A463" s="821" t="s">
        <v>1569</v>
      </c>
      <c r="B463" s="822" t="s">
        <v>1570</v>
      </c>
      <c r="C463" s="822" t="s">
        <v>563</v>
      </c>
      <c r="D463" s="822" t="s">
        <v>1566</v>
      </c>
      <c r="E463" s="822" t="s">
        <v>1574</v>
      </c>
      <c r="F463" s="822" t="s">
        <v>1719</v>
      </c>
      <c r="G463" s="822" t="s">
        <v>1720</v>
      </c>
      <c r="H463" s="831">
        <v>9960</v>
      </c>
      <c r="I463" s="831">
        <v>340532.39999999997</v>
      </c>
      <c r="J463" s="822">
        <v>0.70788683020477106</v>
      </c>
      <c r="K463" s="822">
        <v>34.19</v>
      </c>
      <c r="L463" s="831">
        <v>14157</v>
      </c>
      <c r="M463" s="831">
        <v>481054.86000000004</v>
      </c>
      <c r="N463" s="822">
        <v>1</v>
      </c>
      <c r="O463" s="822">
        <v>33.980000000000004</v>
      </c>
      <c r="P463" s="831">
        <v>1359</v>
      </c>
      <c r="Q463" s="831">
        <v>46369.08</v>
      </c>
      <c r="R463" s="827">
        <v>9.6390420003240371E-2</v>
      </c>
      <c r="S463" s="832">
        <v>34.120000000000005</v>
      </c>
    </row>
    <row r="464" spans="1:19" ht="14.45" customHeight="1" x14ac:dyDescent="0.2">
      <c r="A464" s="821" t="s">
        <v>1569</v>
      </c>
      <c r="B464" s="822" t="s">
        <v>1570</v>
      </c>
      <c r="C464" s="822" t="s">
        <v>563</v>
      </c>
      <c r="D464" s="822" t="s">
        <v>1566</v>
      </c>
      <c r="E464" s="822" t="s">
        <v>1627</v>
      </c>
      <c r="F464" s="822" t="s">
        <v>1731</v>
      </c>
      <c r="G464" s="822" t="s">
        <v>1732</v>
      </c>
      <c r="H464" s="831">
        <v>39</v>
      </c>
      <c r="I464" s="831">
        <v>565851</v>
      </c>
      <c r="J464" s="822">
        <v>0.7355448820023528</v>
      </c>
      <c r="K464" s="822">
        <v>14509</v>
      </c>
      <c r="L464" s="831">
        <v>53</v>
      </c>
      <c r="M464" s="831">
        <v>769295</v>
      </c>
      <c r="N464" s="822">
        <v>1</v>
      </c>
      <c r="O464" s="822">
        <v>14515</v>
      </c>
      <c r="P464" s="831">
        <v>5</v>
      </c>
      <c r="Q464" s="831">
        <v>72605</v>
      </c>
      <c r="R464" s="827">
        <v>9.4378619385281332E-2</v>
      </c>
      <c r="S464" s="832">
        <v>14521</v>
      </c>
    </row>
    <row r="465" spans="1:19" ht="14.45" customHeight="1" x14ac:dyDescent="0.2">
      <c r="A465" s="821" t="s">
        <v>1569</v>
      </c>
      <c r="B465" s="822" t="s">
        <v>1570</v>
      </c>
      <c r="C465" s="822" t="s">
        <v>563</v>
      </c>
      <c r="D465" s="822" t="s">
        <v>843</v>
      </c>
      <c r="E465" s="822" t="s">
        <v>1571</v>
      </c>
      <c r="F465" s="822" t="s">
        <v>1714</v>
      </c>
      <c r="G465" s="822" t="s">
        <v>1715</v>
      </c>
      <c r="H465" s="831">
        <v>31.879999999999995</v>
      </c>
      <c r="I465" s="831">
        <v>49662.80000000001</v>
      </c>
      <c r="J465" s="822">
        <v>12.409836352323529</v>
      </c>
      <c r="K465" s="822">
        <v>1557.804265997491</v>
      </c>
      <c r="L465" s="831">
        <v>2.2000000000000002</v>
      </c>
      <c r="M465" s="831">
        <v>4001.8900000000003</v>
      </c>
      <c r="N465" s="822">
        <v>1</v>
      </c>
      <c r="O465" s="822">
        <v>1819.0409090909091</v>
      </c>
      <c r="P465" s="831"/>
      <c r="Q465" s="831"/>
      <c r="R465" s="827"/>
      <c r="S465" s="832"/>
    </row>
    <row r="466" spans="1:19" ht="14.45" customHeight="1" x14ac:dyDescent="0.2">
      <c r="A466" s="821" t="s">
        <v>1569</v>
      </c>
      <c r="B466" s="822" t="s">
        <v>1570</v>
      </c>
      <c r="C466" s="822" t="s">
        <v>563</v>
      </c>
      <c r="D466" s="822" t="s">
        <v>843</v>
      </c>
      <c r="E466" s="822" t="s">
        <v>1571</v>
      </c>
      <c r="F466" s="822" t="s">
        <v>1717</v>
      </c>
      <c r="G466" s="822" t="s">
        <v>1715</v>
      </c>
      <c r="H466" s="831"/>
      <c r="I466" s="831"/>
      <c r="J466" s="822"/>
      <c r="K466" s="822"/>
      <c r="L466" s="831">
        <v>21.699999999999992</v>
      </c>
      <c r="M466" s="831">
        <v>14224.799999999997</v>
      </c>
      <c r="N466" s="822">
        <v>1</v>
      </c>
      <c r="O466" s="822">
        <v>655.52073732718907</v>
      </c>
      <c r="P466" s="831">
        <v>0.95000000000000007</v>
      </c>
      <c r="Q466" s="831">
        <v>622.75</v>
      </c>
      <c r="R466" s="827">
        <v>4.3779174399640075E-2</v>
      </c>
      <c r="S466" s="832">
        <v>655.52631578947364</v>
      </c>
    </row>
    <row r="467" spans="1:19" ht="14.45" customHeight="1" x14ac:dyDescent="0.2">
      <c r="A467" s="821" t="s">
        <v>1569</v>
      </c>
      <c r="B467" s="822" t="s">
        <v>1570</v>
      </c>
      <c r="C467" s="822" t="s">
        <v>563</v>
      </c>
      <c r="D467" s="822" t="s">
        <v>843</v>
      </c>
      <c r="E467" s="822" t="s">
        <v>1571</v>
      </c>
      <c r="F467" s="822" t="s">
        <v>1718</v>
      </c>
      <c r="G467" s="822" t="s">
        <v>1715</v>
      </c>
      <c r="H467" s="831"/>
      <c r="I467" s="831"/>
      <c r="J467" s="822"/>
      <c r="K467" s="822"/>
      <c r="L467" s="831">
        <v>0.08</v>
      </c>
      <c r="M467" s="831">
        <v>262.07</v>
      </c>
      <c r="N467" s="822">
        <v>1</v>
      </c>
      <c r="O467" s="822">
        <v>3275.875</v>
      </c>
      <c r="P467" s="831"/>
      <c r="Q467" s="831"/>
      <c r="R467" s="827"/>
      <c r="S467" s="832"/>
    </row>
    <row r="468" spans="1:19" ht="14.45" customHeight="1" x14ac:dyDescent="0.2">
      <c r="A468" s="821" t="s">
        <v>1569</v>
      </c>
      <c r="B468" s="822" t="s">
        <v>1570</v>
      </c>
      <c r="C468" s="822" t="s">
        <v>563</v>
      </c>
      <c r="D468" s="822" t="s">
        <v>843</v>
      </c>
      <c r="E468" s="822" t="s">
        <v>1574</v>
      </c>
      <c r="F468" s="822" t="s">
        <v>1719</v>
      </c>
      <c r="G468" s="822" t="s">
        <v>1720</v>
      </c>
      <c r="H468" s="831">
        <v>17525</v>
      </c>
      <c r="I468" s="831">
        <v>599179.75000000012</v>
      </c>
      <c r="J468" s="822">
        <v>0.77230669046427824</v>
      </c>
      <c r="K468" s="822">
        <v>34.190000000000005</v>
      </c>
      <c r="L468" s="831">
        <v>22832</v>
      </c>
      <c r="M468" s="831">
        <v>775831.3600000001</v>
      </c>
      <c r="N468" s="822">
        <v>1</v>
      </c>
      <c r="O468" s="822">
        <v>33.980000000000004</v>
      </c>
      <c r="P468" s="831">
        <v>12397</v>
      </c>
      <c r="Q468" s="831">
        <v>423091.87000000005</v>
      </c>
      <c r="R468" s="827">
        <v>0.54533999502159847</v>
      </c>
      <c r="S468" s="832">
        <v>34.128569008631125</v>
      </c>
    </row>
    <row r="469" spans="1:19" ht="14.45" customHeight="1" x14ac:dyDescent="0.2">
      <c r="A469" s="821" t="s">
        <v>1569</v>
      </c>
      <c r="B469" s="822" t="s">
        <v>1570</v>
      </c>
      <c r="C469" s="822" t="s">
        <v>563</v>
      </c>
      <c r="D469" s="822" t="s">
        <v>843</v>
      </c>
      <c r="E469" s="822" t="s">
        <v>1574</v>
      </c>
      <c r="F469" s="822" t="s">
        <v>1721</v>
      </c>
      <c r="G469" s="822" t="s">
        <v>1722</v>
      </c>
      <c r="H469" s="831">
        <v>4</v>
      </c>
      <c r="I469" s="831">
        <v>226.48</v>
      </c>
      <c r="J469" s="822">
        <v>3.4679984956898081E-3</v>
      </c>
      <c r="K469" s="822">
        <v>56.62</v>
      </c>
      <c r="L469" s="831">
        <v>1276</v>
      </c>
      <c r="M469" s="831">
        <v>65305.68</v>
      </c>
      <c r="N469" s="822">
        <v>1</v>
      </c>
      <c r="O469" s="822">
        <v>51.18</v>
      </c>
      <c r="P469" s="831"/>
      <c r="Q469" s="831"/>
      <c r="R469" s="827"/>
      <c r="S469" s="832"/>
    </row>
    <row r="470" spans="1:19" ht="14.45" customHeight="1" x14ac:dyDescent="0.2">
      <c r="A470" s="821" t="s">
        <v>1569</v>
      </c>
      <c r="B470" s="822" t="s">
        <v>1570</v>
      </c>
      <c r="C470" s="822" t="s">
        <v>563</v>
      </c>
      <c r="D470" s="822" t="s">
        <v>843</v>
      </c>
      <c r="E470" s="822" t="s">
        <v>1627</v>
      </c>
      <c r="F470" s="822" t="s">
        <v>1731</v>
      </c>
      <c r="G470" s="822" t="s">
        <v>1732</v>
      </c>
      <c r="H470" s="831">
        <v>73</v>
      </c>
      <c r="I470" s="831">
        <v>1059157</v>
      </c>
      <c r="J470" s="822">
        <v>0.79315026434423164</v>
      </c>
      <c r="K470" s="822">
        <v>14509</v>
      </c>
      <c r="L470" s="831">
        <v>92</v>
      </c>
      <c r="M470" s="831">
        <v>1335380</v>
      </c>
      <c r="N470" s="822">
        <v>1</v>
      </c>
      <c r="O470" s="822">
        <v>14515</v>
      </c>
      <c r="P470" s="831">
        <v>44</v>
      </c>
      <c r="Q470" s="831">
        <v>638924</v>
      </c>
      <c r="R470" s="827">
        <v>0.47845856610103493</v>
      </c>
      <c r="S470" s="832">
        <v>14521</v>
      </c>
    </row>
    <row r="471" spans="1:19" ht="14.45" customHeight="1" x14ac:dyDescent="0.2">
      <c r="A471" s="821" t="s">
        <v>1569</v>
      </c>
      <c r="B471" s="822" t="s">
        <v>1570</v>
      </c>
      <c r="C471" s="822" t="s">
        <v>563</v>
      </c>
      <c r="D471" s="822" t="s">
        <v>845</v>
      </c>
      <c r="E471" s="822" t="s">
        <v>1571</v>
      </c>
      <c r="F471" s="822" t="s">
        <v>1714</v>
      </c>
      <c r="G471" s="822" t="s">
        <v>1715</v>
      </c>
      <c r="H471" s="831">
        <v>1.6</v>
      </c>
      <c r="I471" s="831">
        <v>1048.83</v>
      </c>
      <c r="J471" s="822"/>
      <c r="K471" s="822">
        <v>655.51874999999995</v>
      </c>
      <c r="L471" s="831"/>
      <c r="M471" s="831"/>
      <c r="N471" s="822"/>
      <c r="O471" s="822"/>
      <c r="P471" s="831"/>
      <c r="Q471" s="831"/>
      <c r="R471" s="827"/>
      <c r="S471" s="832"/>
    </row>
    <row r="472" spans="1:19" ht="14.45" customHeight="1" x14ac:dyDescent="0.2">
      <c r="A472" s="821" t="s">
        <v>1569</v>
      </c>
      <c r="B472" s="822" t="s">
        <v>1570</v>
      </c>
      <c r="C472" s="822" t="s">
        <v>563</v>
      </c>
      <c r="D472" s="822" t="s">
        <v>845</v>
      </c>
      <c r="E472" s="822" t="s">
        <v>1574</v>
      </c>
      <c r="F472" s="822" t="s">
        <v>1719</v>
      </c>
      <c r="G472" s="822" t="s">
        <v>1720</v>
      </c>
      <c r="H472" s="831">
        <v>912</v>
      </c>
      <c r="I472" s="831">
        <v>31181.280000000002</v>
      </c>
      <c r="J472" s="822"/>
      <c r="K472" s="822">
        <v>34.190000000000005</v>
      </c>
      <c r="L472" s="831"/>
      <c r="M472" s="831"/>
      <c r="N472" s="822"/>
      <c r="O472" s="822"/>
      <c r="P472" s="831"/>
      <c r="Q472" s="831"/>
      <c r="R472" s="827"/>
      <c r="S472" s="832"/>
    </row>
    <row r="473" spans="1:19" ht="14.45" customHeight="1" x14ac:dyDescent="0.2">
      <c r="A473" s="821" t="s">
        <v>1569</v>
      </c>
      <c r="B473" s="822" t="s">
        <v>1570</v>
      </c>
      <c r="C473" s="822" t="s">
        <v>563</v>
      </c>
      <c r="D473" s="822" t="s">
        <v>845</v>
      </c>
      <c r="E473" s="822" t="s">
        <v>1627</v>
      </c>
      <c r="F473" s="822" t="s">
        <v>1731</v>
      </c>
      <c r="G473" s="822" t="s">
        <v>1732</v>
      </c>
      <c r="H473" s="831">
        <v>3</v>
      </c>
      <c r="I473" s="831">
        <v>43527</v>
      </c>
      <c r="J473" s="822"/>
      <c r="K473" s="822">
        <v>14509</v>
      </c>
      <c r="L473" s="831"/>
      <c r="M473" s="831"/>
      <c r="N473" s="822"/>
      <c r="O473" s="822"/>
      <c r="P473" s="831"/>
      <c r="Q473" s="831"/>
      <c r="R473" s="827"/>
      <c r="S473" s="832"/>
    </row>
    <row r="474" spans="1:19" ht="14.45" customHeight="1" x14ac:dyDescent="0.2">
      <c r="A474" s="821" t="s">
        <v>1569</v>
      </c>
      <c r="B474" s="822" t="s">
        <v>1570</v>
      </c>
      <c r="C474" s="822" t="s">
        <v>563</v>
      </c>
      <c r="D474" s="822" t="s">
        <v>846</v>
      </c>
      <c r="E474" s="822" t="s">
        <v>1571</v>
      </c>
      <c r="F474" s="822" t="s">
        <v>1714</v>
      </c>
      <c r="G474" s="822" t="s">
        <v>1715</v>
      </c>
      <c r="H474" s="831">
        <v>23.749999999999996</v>
      </c>
      <c r="I474" s="831">
        <v>38489.970000000016</v>
      </c>
      <c r="J474" s="822"/>
      <c r="K474" s="822">
        <v>1620.6303157894745</v>
      </c>
      <c r="L474" s="831"/>
      <c r="M474" s="831"/>
      <c r="N474" s="822"/>
      <c r="O474" s="822"/>
      <c r="P474" s="831"/>
      <c r="Q474" s="831"/>
      <c r="R474" s="827"/>
      <c r="S474" s="832"/>
    </row>
    <row r="475" spans="1:19" ht="14.45" customHeight="1" x14ac:dyDescent="0.2">
      <c r="A475" s="821" t="s">
        <v>1569</v>
      </c>
      <c r="B475" s="822" t="s">
        <v>1570</v>
      </c>
      <c r="C475" s="822" t="s">
        <v>563</v>
      </c>
      <c r="D475" s="822" t="s">
        <v>846</v>
      </c>
      <c r="E475" s="822" t="s">
        <v>1571</v>
      </c>
      <c r="F475" s="822" t="s">
        <v>1717</v>
      </c>
      <c r="G475" s="822" t="s">
        <v>1715</v>
      </c>
      <c r="H475" s="831"/>
      <c r="I475" s="831"/>
      <c r="J475" s="822"/>
      <c r="K475" s="822"/>
      <c r="L475" s="831">
        <v>3.15</v>
      </c>
      <c r="M475" s="831">
        <v>2064.89</v>
      </c>
      <c r="N475" s="822">
        <v>1</v>
      </c>
      <c r="O475" s="822">
        <v>655.52063492063485</v>
      </c>
      <c r="P475" s="831">
        <v>1.53</v>
      </c>
      <c r="Q475" s="831">
        <v>1001.64</v>
      </c>
      <c r="R475" s="827">
        <v>0.48508152976671881</v>
      </c>
      <c r="S475" s="832">
        <v>654.66666666666663</v>
      </c>
    </row>
    <row r="476" spans="1:19" ht="14.45" customHeight="1" x14ac:dyDescent="0.2">
      <c r="A476" s="821" t="s">
        <v>1569</v>
      </c>
      <c r="B476" s="822" t="s">
        <v>1570</v>
      </c>
      <c r="C476" s="822" t="s">
        <v>563</v>
      </c>
      <c r="D476" s="822" t="s">
        <v>846</v>
      </c>
      <c r="E476" s="822" t="s">
        <v>1571</v>
      </c>
      <c r="F476" s="822" t="s">
        <v>1718</v>
      </c>
      <c r="G476" s="822" t="s">
        <v>1715</v>
      </c>
      <c r="H476" s="831"/>
      <c r="I476" s="831"/>
      <c r="J476" s="822"/>
      <c r="K476" s="822"/>
      <c r="L476" s="831"/>
      <c r="M476" s="831"/>
      <c r="N476" s="822"/>
      <c r="O476" s="822"/>
      <c r="P476" s="831">
        <v>0.1</v>
      </c>
      <c r="Q476" s="831">
        <v>327.58999999999997</v>
      </c>
      <c r="R476" s="827"/>
      <c r="S476" s="832">
        <v>3275.8999999999996</v>
      </c>
    </row>
    <row r="477" spans="1:19" ht="14.45" customHeight="1" x14ac:dyDescent="0.2">
      <c r="A477" s="821" t="s">
        <v>1569</v>
      </c>
      <c r="B477" s="822" t="s">
        <v>1570</v>
      </c>
      <c r="C477" s="822" t="s">
        <v>563</v>
      </c>
      <c r="D477" s="822" t="s">
        <v>846</v>
      </c>
      <c r="E477" s="822" t="s">
        <v>1574</v>
      </c>
      <c r="F477" s="822" t="s">
        <v>1719</v>
      </c>
      <c r="G477" s="822" t="s">
        <v>1720</v>
      </c>
      <c r="H477" s="831">
        <v>13018</v>
      </c>
      <c r="I477" s="831">
        <v>445085.41999999993</v>
      </c>
      <c r="J477" s="822">
        <v>4.1112531761417941</v>
      </c>
      <c r="K477" s="822">
        <v>34.19</v>
      </c>
      <c r="L477" s="831">
        <v>3186</v>
      </c>
      <c r="M477" s="831">
        <v>108260.27999999998</v>
      </c>
      <c r="N477" s="822">
        <v>1</v>
      </c>
      <c r="O477" s="822">
        <v>33.979999999999997</v>
      </c>
      <c r="P477" s="831">
        <v>9293</v>
      </c>
      <c r="Q477" s="831">
        <v>317163.15999999997</v>
      </c>
      <c r="R477" s="827">
        <v>2.9296355043604176</v>
      </c>
      <c r="S477" s="832">
        <v>34.129254277413104</v>
      </c>
    </row>
    <row r="478" spans="1:19" ht="14.45" customHeight="1" x14ac:dyDescent="0.2">
      <c r="A478" s="821" t="s">
        <v>1569</v>
      </c>
      <c r="B478" s="822" t="s">
        <v>1570</v>
      </c>
      <c r="C478" s="822" t="s">
        <v>563</v>
      </c>
      <c r="D478" s="822" t="s">
        <v>846</v>
      </c>
      <c r="E478" s="822" t="s">
        <v>1574</v>
      </c>
      <c r="F478" s="822" t="s">
        <v>1723</v>
      </c>
      <c r="G478" s="822" t="s">
        <v>1724</v>
      </c>
      <c r="H478" s="831">
        <v>844</v>
      </c>
      <c r="I478" s="831">
        <v>49475.28</v>
      </c>
      <c r="J478" s="822"/>
      <c r="K478" s="822">
        <v>58.62</v>
      </c>
      <c r="L478" s="831"/>
      <c r="M478" s="831"/>
      <c r="N478" s="822"/>
      <c r="O478" s="822"/>
      <c r="P478" s="831"/>
      <c r="Q478" s="831"/>
      <c r="R478" s="827"/>
      <c r="S478" s="832"/>
    </row>
    <row r="479" spans="1:19" ht="14.45" customHeight="1" x14ac:dyDescent="0.2">
      <c r="A479" s="821" t="s">
        <v>1569</v>
      </c>
      <c r="B479" s="822" t="s">
        <v>1570</v>
      </c>
      <c r="C479" s="822" t="s">
        <v>563</v>
      </c>
      <c r="D479" s="822" t="s">
        <v>846</v>
      </c>
      <c r="E479" s="822" t="s">
        <v>1627</v>
      </c>
      <c r="F479" s="822" t="s">
        <v>1731</v>
      </c>
      <c r="G479" s="822" t="s">
        <v>1732</v>
      </c>
      <c r="H479" s="831">
        <v>53</v>
      </c>
      <c r="I479" s="831">
        <v>768977</v>
      </c>
      <c r="J479" s="822">
        <v>4.0752378176422273</v>
      </c>
      <c r="K479" s="822">
        <v>14509</v>
      </c>
      <c r="L479" s="831">
        <v>13</v>
      </c>
      <c r="M479" s="831">
        <v>188695</v>
      </c>
      <c r="N479" s="822">
        <v>1</v>
      </c>
      <c r="O479" s="822">
        <v>14515</v>
      </c>
      <c r="P479" s="831">
        <v>36</v>
      </c>
      <c r="Q479" s="831">
        <v>522756</v>
      </c>
      <c r="R479" s="827">
        <v>2.7703754736479502</v>
      </c>
      <c r="S479" s="832">
        <v>14521</v>
      </c>
    </row>
    <row r="480" spans="1:19" ht="14.45" customHeight="1" x14ac:dyDescent="0.2">
      <c r="A480" s="821" t="s">
        <v>1569</v>
      </c>
      <c r="B480" s="822" t="s">
        <v>1570</v>
      </c>
      <c r="C480" s="822" t="s">
        <v>563</v>
      </c>
      <c r="D480" s="822" t="s">
        <v>847</v>
      </c>
      <c r="E480" s="822" t="s">
        <v>1571</v>
      </c>
      <c r="F480" s="822" t="s">
        <v>1714</v>
      </c>
      <c r="G480" s="822" t="s">
        <v>1715</v>
      </c>
      <c r="H480" s="831">
        <v>8.5</v>
      </c>
      <c r="I480" s="831">
        <v>14880.089999999998</v>
      </c>
      <c r="J480" s="822"/>
      <c r="K480" s="822">
        <v>1750.5988235294117</v>
      </c>
      <c r="L480" s="831"/>
      <c r="M480" s="831"/>
      <c r="N480" s="822"/>
      <c r="O480" s="822"/>
      <c r="P480" s="831"/>
      <c r="Q480" s="831"/>
      <c r="R480" s="827"/>
      <c r="S480" s="832"/>
    </row>
    <row r="481" spans="1:19" ht="14.45" customHeight="1" x14ac:dyDescent="0.2">
      <c r="A481" s="821" t="s">
        <v>1569</v>
      </c>
      <c r="B481" s="822" t="s">
        <v>1570</v>
      </c>
      <c r="C481" s="822" t="s">
        <v>563</v>
      </c>
      <c r="D481" s="822" t="s">
        <v>847</v>
      </c>
      <c r="E481" s="822" t="s">
        <v>1571</v>
      </c>
      <c r="F481" s="822" t="s">
        <v>1716</v>
      </c>
      <c r="G481" s="822" t="s">
        <v>780</v>
      </c>
      <c r="H481" s="831">
        <v>0.05</v>
      </c>
      <c r="I481" s="831">
        <v>45.19</v>
      </c>
      <c r="J481" s="822"/>
      <c r="K481" s="822">
        <v>903.8</v>
      </c>
      <c r="L481" s="831"/>
      <c r="M481" s="831"/>
      <c r="N481" s="822"/>
      <c r="O481" s="822"/>
      <c r="P481" s="831"/>
      <c r="Q481" s="831"/>
      <c r="R481" s="827"/>
      <c r="S481" s="832"/>
    </row>
    <row r="482" spans="1:19" ht="14.45" customHeight="1" x14ac:dyDescent="0.2">
      <c r="A482" s="821" t="s">
        <v>1569</v>
      </c>
      <c r="B482" s="822" t="s">
        <v>1570</v>
      </c>
      <c r="C482" s="822" t="s">
        <v>563</v>
      </c>
      <c r="D482" s="822" t="s">
        <v>847</v>
      </c>
      <c r="E482" s="822" t="s">
        <v>1571</v>
      </c>
      <c r="F482" s="822" t="s">
        <v>1717</v>
      </c>
      <c r="G482" s="822" t="s">
        <v>1715</v>
      </c>
      <c r="H482" s="831"/>
      <c r="I482" s="831"/>
      <c r="J482" s="822"/>
      <c r="K482" s="822"/>
      <c r="L482" s="831">
        <v>41.7</v>
      </c>
      <c r="M482" s="831">
        <v>27335.21999999999</v>
      </c>
      <c r="N482" s="822">
        <v>1</v>
      </c>
      <c r="O482" s="822">
        <v>655.52086330935219</v>
      </c>
      <c r="P482" s="831">
        <v>0.95000000000000007</v>
      </c>
      <c r="Q482" s="831">
        <v>622.75</v>
      </c>
      <c r="R482" s="827">
        <v>2.2781964074187082E-2</v>
      </c>
      <c r="S482" s="832">
        <v>655.52631578947364</v>
      </c>
    </row>
    <row r="483" spans="1:19" ht="14.45" customHeight="1" x14ac:dyDescent="0.2">
      <c r="A483" s="821" t="s">
        <v>1569</v>
      </c>
      <c r="B483" s="822" t="s">
        <v>1570</v>
      </c>
      <c r="C483" s="822" t="s">
        <v>563</v>
      </c>
      <c r="D483" s="822" t="s">
        <v>847</v>
      </c>
      <c r="E483" s="822" t="s">
        <v>1574</v>
      </c>
      <c r="F483" s="822" t="s">
        <v>1719</v>
      </c>
      <c r="G483" s="822" t="s">
        <v>1720</v>
      </c>
      <c r="H483" s="831">
        <v>5323</v>
      </c>
      <c r="I483" s="831">
        <v>181993.37000000002</v>
      </c>
      <c r="J483" s="822">
        <v>0.15636741515658931</v>
      </c>
      <c r="K483" s="822">
        <v>34.190000000000005</v>
      </c>
      <c r="L483" s="831">
        <v>34252</v>
      </c>
      <c r="M483" s="831">
        <v>1163882.96</v>
      </c>
      <c r="N483" s="822">
        <v>1</v>
      </c>
      <c r="O483" s="822">
        <v>33.979999999999997</v>
      </c>
      <c r="P483" s="831">
        <v>25947</v>
      </c>
      <c r="Q483" s="831">
        <v>885536.20000000007</v>
      </c>
      <c r="R483" s="827">
        <v>0.76084643424971188</v>
      </c>
      <c r="S483" s="832">
        <v>34.12865456507496</v>
      </c>
    </row>
    <row r="484" spans="1:19" ht="14.45" customHeight="1" x14ac:dyDescent="0.2">
      <c r="A484" s="821" t="s">
        <v>1569</v>
      </c>
      <c r="B484" s="822" t="s">
        <v>1570</v>
      </c>
      <c r="C484" s="822" t="s">
        <v>563</v>
      </c>
      <c r="D484" s="822" t="s">
        <v>847</v>
      </c>
      <c r="E484" s="822" t="s">
        <v>1574</v>
      </c>
      <c r="F484" s="822" t="s">
        <v>1721</v>
      </c>
      <c r="G484" s="822" t="s">
        <v>1722</v>
      </c>
      <c r="H484" s="831"/>
      <c r="I484" s="831"/>
      <c r="J484" s="822"/>
      <c r="K484" s="822"/>
      <c r="L484" s="831">
        <v>2480</v>
      </c>
      <c r="M484" s="831">
        <v>126926.40000000001</v>
      </c>
      <c r="N484" s="822">
        <v>1</v>
      </c>
      <c r="O484" s="822">
        <v>51.180000000000007</v>
      </c>
      <c r="P484" s="831">
        <v>690</v>
      </c>
      <c r="Q484" s="831">
        <v>50735.700000000004</v>
      </c>
      <c r="R484" s="827">
        <v>0.39972535264531256</v>
      </c>
      <c r="S484" s="832">
        <v>73.53</v>
      </c>
    </row>
    <row r="485" spans="1:19" ht="14.45" customHeight="1" x14ac:dyDescent="0.2">
      <c r="A485" s="821" t="s">
        <v>1569</v>
      </c>
      <c r="B485" s="822" t="s">
        <v>1570</v>
      </c>
      <c r="C485" s="822" t="s">
        <v>563</v>
      </c>
      <c r="D485" s="822" t="s">
        <v>847</v>
      </c>
      <c r="E485" s="822" t="s">
        <v>1627</v>
      </c>
      <c r="F485" s="822" t="s">
        <v>1731</v>
      </c>
      <c r="G485" s="822" t="s">
        <v>1732</v>
      </c>
      <c r="H485" s="831">
        <v>21</v>
      </c>
      <c r="I485" s="831">
        <v>304689</v>
      </c>
      <c r="J485" s="822">
        <v>0.1532213089404115</v>
      </c>
      <c r="K485" s="822">
        <v>14509</v>
      </c>
      <c r="L485" s="831">
        <v>137</v>
      </c>
      <c r="M485" s="831">
        <v>1988555</v>
      </c>
      <c r="N485" s="822">
        <v>1</v>
      </c>
      <c r="O485" s="822">
        <v>14515</v>
      </c>
      <c r="P485" s="831">
        <v>100</v>
      </c>
      <c r="Q485" s="831">
        <v>1452100</v>
      </c>
      <c r="R485" s="827">
        <v>0.73022873392991394</v>
      </c>
      <c r="S485" s="832">
        <v>14521</v>
      </c>
    </row>
    <row r="486" spans="1:19" ht="14.45" customHeight="1" x14ac:dyDescent="0.2">
      <c r="A486" s="821" t="s">
        <v>1569</v>
      </c>
      <c r="B486" s="822" t="s">
        <v>1570</v>
      </c>
      <c r="C486" s="822" t="s">
        <v>563</v>
      </c>
      <c r="D486" s="822" t="s">
        <v>1567</v>
      </c>
      <c r="E486" s="822" t="s">
        <v>1571</v>
      </c>
      <c r="F486" s="822" t="s">
        <v>1712</v>
      </c>
      <c r="G486" s="822" t="s">
        <v>1713</v>
      </c>
      <c r="H486" s="831">
        <v>1.95</v>
      </c>
      <c r="I486" s="831">
        <v>3918.8</v>
      </c>
      <c r="J486" s="822"/>
      <c r="K486" s="822">
        <v>2009.6410256410259</v>
      </c>
      <c r="L486" s="831"/>
      <c r="M486" s="831"/>
      <c r="N486" s="822"/>
      <c r="O486" s="822"/>
      <c r="P486" s="831"/>
      <c r="Q486" s="831"/>
      <c r="R486" s="827"/>
      <c r="S486" s="832"/>
    </row>
    <row r="487" spans="1:19" ht="14.45" customHeight="1" x14ac:dyDescent="0.2">
      <c r="A487" s="821" t="s">
        <v>1569</v>
      </c>
      <c r="B487" s="822" t="s">
        <v>1570</v>
      </c>
      <c r="C487" s="822" t="s">
        <v>563</v>
      </c>
      <c r="D487" s="822" t="s">
        <v>1567</v>
      </c>
      <c r="E487" s="822" t="s">
        <v>1571</v>
      </c>
      <c r="F487" s="822" t="s">
        <v>1714</v>
      </c>
      <c r="G487" s="822" t="s">
        <v>1715</v>
      </c>
      <c r="H487" s="831">
        <v>213.97999999999996</v>
      </c>
      <c r="I487" s="831">
        <v>316683.97999999986</v>
      </c>
      <c r="J487" s="822"/>
      <c r="K487" s="822">
        <v>1479.9699971959992</v>
      </c>
      <c r="L487" s="831"/>
      <c r="M487" s="831"/>
      <c r="N487" s="822"/>
      <c r="O487" s="822"/>
      <c r="P487" s="831"/>
      <c r="Q487" s="831"/>
      <c r="R487" s="827"/>
      <c r="S487" s="832"/>
    </row>
    <row r="488" spans="1:19" ht="14.45" customHeight="1" x14ac:dyDescent="0.2">
      <c r="A488" s="821" t="s">
        <v>1569</v>
      </c>
      <c r="B488" s="822" t="s">
        <v>1570</v>
      </c>
      <c r="C488" s="822" t="s">
        <v>563</v>
      </c>
      <c r="D488" s="822" t="s">
        <v>1567</v>
      </c>
      <c r="E488" s="822" t="s">
        <v>1574</v>
      </c>
      <c r="F488" s="822" t="s">
        <v>1719</v>
      </c>
      <c r="G488" s="822" t="s">
        <v>1720</v>
      </c>
      <c r="H488" s="831">
        <v>107051</v>
      </c>
      <c r="I488" s="831">
        <v>3660073.6900000013</v>
      </c>
      <c r="J488" s="822"/>
      <c r="K488" s="822">
        <v>34.190000000000012</v>
      </c>
      <c r="L488" s="831"/>
      <c r="M488" s="831"/>
      <c r="N488" s="822"/>
      <c r="O488" s="822"/>
      <c r="P488" s="831"/>
      <c r="Q488" s="831"/>
      <c r="R488" s="827"/>
      <c r="S488" s="832"/>
    </row>
    <row r="489" spans="1:19" ht="14.45" customHeight="1" x14ac:dyDescent="0.2">
      <c r="A489" s="821" t="s">
        <v>1569</v>
      </c>
      <c r="B489" s="822" t="s">
        <v>1570</v>
      </c>
      <c r="C489" s="822" t="s">
        <v>563</v>
      </c>
      <c r="D489" s="822" t="s">
        <v>1567</v>
      </c>
      <c r="E489" s="822" t="s">
        <v>1574</v>
      </c>
      <c r="F489" s="822" t="s">
        <v>1721</v>
      </c>
      <c r="G489" s="822" t="s">
        <v>1722</v>
      </c>
      <c r="H489" s="831">
        <v>69</v>
      </c>
      <c r="I489" s="831">
        <v>3906.7799999999984</v>
      </c>
      <c r="J489" s="822"/>
      <c r="K489" s="822">
        <v>56.619999999999976</v>
      </c>
      <c r="L489" s="831"/>
      <c r="M489" s="831"/>
      <c r="N489" s="822"/>
      <c r="O489" s="822"/>
      <c r="P489" s="831"/>
      <c r="Q489" s="831"/>
      <c r="R489" s="827"/>
      <c r="S489" s="832"/>
    </row>
    <row r="490" spans="1:19" ht="14.45" customHeight="1" x14ac:dyDescent="0.2">
      <c r="A490" s="821" t="s">
        <v>1569</v>
      </c>
      <c r="B490" s="822" t="s">
        <v>1570</v>
      </c>
      <c r="C490" s="822" t="s">
        <v>563</v>
      </c>
      <c r="D490" s="822" t="s">
        <v>1567</v>
      </c>
      <c r="E490" s="822" t="s">
        <v>1574</v>
      </c>
      <c r="F490" s="822" t="s">
        <v>1723</v>
      </c>
      <c r="G490" s="822" t="s">
        <v>1724</v>
      </c>
      <c r="H490" s="831">
        <v>874</v>
      </c>
      <c r="I490" s="831">
        <v>51233.880000000005</v>
      </c>
      <c r="J490" s="822"/>
      <c r="K490" s="822">
        <v>58.620000000000005</v>
      </c>
      <c r="L490" s="831"/>
      <c r="M490" s="831"/>
      <c r="N490" s="822"/>
      <c r="O490" s="822"/>
      <c r="P490" s="831"/>
      <c r="Q490" s="831"/>
      <c r="R490" s="827"/>
      <c r="S490" s="832"/>
    </row>
    <row r="491" spans="1:19" ht="14.45" customHeight="1" x14ac:dyDescent="0.2">
      <c r="A491" s="821" t="s">
        <v>1569</v>
      </c>
      <c r="B491" s="822" t="s">
        <v>1570</v>
      </c>
      <c r="C491" s="822" t="s">
        <v>563</v>
      </c>
      <c r="D491" s="822" t="s">
        <v>1567</v>
      </c>
      <c r="E491" s="822" t="s">
        <v>1627</v>
      </c>
      <c r="F491" s="822" t="s">
        <v>1731</v>
      </c>
      <c r="G491" s="822" t="s">
        <v>1732</v>
      </c>
      <c r="H491" s="831">
        <v>482</v>
      </c>
      <c r="I491" s="831">
        <v>6993338</v>
      </c>
      <c r="J491" s="822"/>
      <c r="K491" s="822">
        <v>14509</v>
      </c>
      <c r="L491" s="831"/>
      <c r="M491" s="831"/>
      <c r="N491" s="822"/>
      <c r="O491" s="822"/>
      <c r="P491" s="831"/>
      <c r="Q491" s="831"/>
      <c r="R491" s="827"/>
      <c r="S491" s="832"/>
    </row>
    <row r="492" spans="1:19" ht="14.45" customHeight="1" x14ac:dyDescent="0.2">
      <c r="A492" s="821" t="s">
        <v>1569</v>
      </c>
      <c r="B492" s="822" t="s">
        <v>1570</v>
      </c>
      <c r="C492" s="822" t="s">
        <v>563</v>
      </c>
      <c r="D492" s="822" t="s">
        <v>849</v>
      </c>
      <c r="E492" s="822" t="s">
        <v>1571</v>
      </c>
      <c r="F492" s="822" t="s">
        <v>1712</v>
      </c>
      <c r="G492" s="822" t="s">
        <v>1713</v>
      </c>
      <c r="H492" s="831"/>
      <c r="I492" s="831"/>
      <c r="J492" s="822"/>
      <c r="K492" s="822"/>
      <c r="L492" s="831"/>
      <c r="M492" s="831"/>
      <c r="N492" s="822"/>
      <c r="O492" s="822"/>
      <c r="P492" s="831">
        <v>0.5</v>
      </c>
      <c r="Q492" s="831">
        <v>1004.82</v>
      </c>
      <c r="R492" s="827"/>
      <c r="S492" s="832">
        <v>2009.64</v>
      </c>
    </row>
    <row r="493" spans="1:19" ht="14.45" customHeight="1" x14ac:dyDescent="0.2">
      <c r="A493" s="821" t="s">
        <v>1569</v>
      </c>
      <c r="B493" s="822" t="s">
        <v>1570</v>
      </c>
      <c r="C493" s="822" t="s">
        <v>563</v>
      </c>
      <c r="D493" s="822" t="s">
        <v>849</v>
      </c>
      <c r="E493" s="822" t="s">
        <v>1571</v>
      </c>
      <c r="F493" s="822" t="s">
        <v>1714</v>
      </c>
      <c r="G493" s="822" t="s">
        <v>1715</v>
      </c>
      <c r="H493" s="831">
        <v>29.05</v>
      </c>
      <c r="I493" s="831">
        <v>44465.799999999996</v>
      </c>
      <c r="J493" s="822"/>
      <c r="K493" s="822">
        <v>1530.6643717728052</v>
      </c>
      <c r="L493" s="831"/>
      <c r="M493" s="831"/>
      <c r="N493" s="822"/>
      <c r="O493" s="822"/>
      <c r="P493" s="831"/>
      <c r="Q493" s="831"/>
      <c r="R493" s="827"/>
      <c r="S493" s="832"/>
    </row>
    <row r="494" spans="1:19" ht="14.45" customHeight="1" x14ac:dyDescent="0.2">
      <c r="A494" s="821" t="s">
        <v>1569</v>
      </c>
      <c r="B494" s="822" t="s">
        <v>1570</v>
      </c>
      <c r="C494" s="822" t="s">
        <v>563</v>
      </c>
      <c r="D494" s="822" t="s">
        <v>849</v>
      </c>
      <c r="E494" s="822" t="s">
        <v>1571</v>
      </c>
      <c r="F494" s="822" t="s">
        <v>1716</v>
      </c>
      <c r="G494" s="822" t="s">
        <v>780</v>
      </c>
      <c r="H494" s="831"/>
      <c r="I494" s="831"/>
      <c r="J494" s="822"/>
      <c r="K494" s="822"/>
      <c r="L494" s="831"/>
      <c r="M494" s="831"/>
      <c r="N494" s="822"/>
      <c r="O494" s="822"/>
      <c r="P494" s="831">
        <v>0.05</v>
      </c>
      <c r="Q494" s="831">
        <v>35.909999999999997</v>
      </c>
      <c r="R494" s="827"/>
      <c r="S494" s="832">
        <v>718.19999999999993</v>
      </c>
    </row>
    <row r="495" spans="1:19" ht="14.45" customHeight="1" x14ac:dyDescent="0.2">
      <c r="A495" s="821" t="s">
        <v>1569</v>
      </c>
      <c r="B495" s="822" t="s">
        <v>1570</v>
      </c>
      <c r="C495" s="822" t="s">
        <v>563</v>
      </c>
      <c r="D495" s="822" t="s">
        <v>849</v>
      </c>
      <c r="E495" s="822" t="s">
        <v>1571</v>
      </c>
      <c r="F495" s="822" t="s">
        <v>1717</v>
      </c>
      <c r="G495" s="822" t="s">
        <v>1715</v>
      </c>
      <c r="H495" s="831"/>
      <c r="I495" s="831"/>
      <c r="J495" s="822"/>
      <c r="K495" s="822"/>
      <c r="L495" s="831">
        <v>48.550000000000004</v>
      </c>
      <c r="M495" s="831">
        <v>31825.469999999987</v>
      </c>
      <c r="N495" s="822">
        <v>1</v>
      </c>
      <c r="O495" s="822">
        <v>655.51946446961858</v>
      </c>
      <c r="P495" s="831">
        <v>0.02</v>
      </c>
      <c r="Q495" s="831">
        <v>15.08</v>
      </c>
      <c r="R495" s="827">
        <v>4.7383432200687078E-4</v>
      </c>
      <c r="S495" s="832">
        <v>754</v>
      </c>
    </row>
    <row r="496" spans="1:19" ht="14.45" customHeight="1" x14ac:dyDescent="0.2">
      <c r="A496" s="821" t="s">
        <v>1569</v>
      </c>
      <c r="B496" s="822" t="s">
        <v>1570</v>
      </c>
      <c r="C496" s="822" t="s">
        <v>563</v>
      </c>
      <c r="D496" s="822" t="s">
        <v>849</v>
      </c>
      <c r="E496" s="822" t="s">
        <v>1571</v>
      </c>
      <c r="F496" s="822" t="s">
        <v>1718</v>
      </c>
      <c r="G496" s="822" t="s">
        <v>1715</v>
      </c>
      <c r="H496" s="831"/>
      <c r="I496" s="831"/>
      <c r="J496" s="822"/>
      <c r="K496" s="822"/>
      <c r="L496" s="831">
        <v>0.1</v>
      </c>
      <c r="M496" s="831">
        <v>327.58999999999997</v>
      </c>
      <c r="N496" s="822">
        <v>1</v>
      </c>
      <c r="O496" s="822">
        <v>3275.8999999999996</v>
      </c>
      <c r="P496" s="831"/>
      <c r="Q496" s="831"/>
      <c r="R496" s="827"/>
      <c r="S496" s="832"/>
    </row>
    <row r="497" spans="1:19" ht="14.45" customHeight="1" x14ac:dyDescent="0.2">
      <c r="A497" s="821" t="s">
        <v>1569</v>
      </c>
      <c r="B497" s="822" t="s">
        <v>1570</v>
      </c>
      <c r="C497" s="822" t="s">
        <v>563</v>
      </c>
      <c r="D497" s="822" t="s">
        <v>849</v>
      </c>
      <c r="E497" s="822" t="s">
        <v>1574</v>
      </c>
      <c r="F497" s="822" t="s">
        <v>1719</v>
      </c>
      <c r="G497" s="822" t="s">
        <v>1720</v>
      </c>
      <c r="H497" s="831">
        <v>16674</v>
      </c>
      <c r="I497" s="831">
        <v>570084.05999999982</v>
      </c>
      <c r="J497" s="822">
        <v>0.41590141269048525</v>
      </c>
      <c r="K497" s="822">
        <v>34.189999999999991</v>
      </c>
      <c r="L497" s="831">
        <v>40339</v>
      </c>
      <c r="M497" s="831">
        <v>1370719.2199999995</v>
      </c>
      <c r="N497" s="822">
        <v>1</v>
      </c>
      <c r="O497" s="822">
        <v>33.97999999999999</v>
      </c>
      <c r="P497" s="831">
        <v>15895</v>
      </c>
      <c r="Q497" s="831">
        <v>542496.35</v>
      </c>
      <c r="R497" s="827">
        <v>0.39577496403676327</v>
      </c>
      <c r="S497" s="832">
        <v>34.129999999999995</v>
      </c>
    </row>
    <row r="498" spans="1:19" ht="14.45" customHeight="1" x14ac:dyDescent="0.2">
      <c r="A498" s="821" t="s">
        <v>1569</v>
      </c>
      <c r="B498" s="822" t="s">
        <v>1570</v>
      </c>
      <c r="C498" s="822" t="s">
        <v>563</v>
      </c>
      <c r="D498" s="822" t="s">
        <v>849</v>
      </c>
      <c r="E498" s="822" t="s">
        <v>1574</v>
      </c>
      <c r="F498" s="822" t="s">
        <v>1721</v>
      </c>
      <c r="G498" s="822" t="s">
        <v>1722</v>
      </c>
      <c r="H498" s="831"/>
      <c r="I498" s="831"/>
      <c r="J498" s="822"/>
      <c r="K498" s="822"/>
      <c r="L498" s="831">
        <v>2705</v>
      </c>
      <c r="M498" s="831">
        <v>138441.9</v>
      </c>
      <c r="N498" s="822">
        <v>1</v>
      </c>
      <c r="O498" s="822">
        <v>51.18</v>
      </c>
      <c r="P498" s="831"/>
      <c r="Q498" s="831"/>
      <c r="R498" s="827"/>
      <c r="S498" s="832"/>
    </row>
    <row r="499" spans="1:19" ht="14.45" customHeight="1" x14ac:dyDescent="0.2">
      <c r="A499" s="821" t="s">
        <v>1569</v>
      </c>
      <c r="B499" s="822" t="s">
        <v>1570</v>
      </c>
      <c r="C499" s="822" t="s">
        <v>563</v>
      </c>
      <c r="D499" s="822" t="s">
        <v>849</v>
      </c>
      <c r="E499" s="822" t="s">
        <v>1627</v>
      </c>
      <c r="F499" s="822" t="s">
        <v>1731</v>
      </c>
      <c r="G499" s="822" t="s">
        <v>1732</v>
      </c>
      <c r="H499" s="831">
        <v>67</v>
      </c>
      <c r="I499" s="831">
        <v>972103</v>
      </c>
      <c r="J499" s="822">
        <v>0.4238753450162861</v>
      </c>
      <c r="K499" s="822">
        <v>14509</v>
      </c>
      <c r="L499" s="831">
        <v>158</v>
      </c>
      <c r="M499" s="831">
        <v>2293370</v>
      </c>
      <c r="N499" s="822">
        <v>1</v>
      </c>
      <c r="O499" s="822">
        <v>14515</v>
      </c>
      <c r="P499" s="831">
        <v>60</v>
      </c>
      <c r="Q499" s="831">
        <v>871260</v>
      </c>
      <c r="R499" s="827">
        <v>0.37990380967746157</v>
      </c>
      <c r="S499" s="832">
        <v>14521</v>
      </c>
    </row>
    <row r="500" spans="1:19" ht="14.45" customHeight="1" x14ac:dyDescent="0.2">
      <c r="A500" s="821" t="s">
        <v>1569</v>
      </c>
      <c r="B500" s="822" t="s">
        <v>1570</v>
      </c>
      <c r="C500" s="822" t="s">
        <v>563</v>
      </c>
      <c r="D500" s="822" t="s">
        <v>850</v>
      </c>
      <c r="E500" s="822" t="s">
        <v>1571</v>
      </c>
      <c r="F500" s="822" t="s">
        <v>1714</v>
      </c>
      <c r="G500" s="822" t="s">
        <v>1715</v>
      </c>
      <c r="H500" s="831">
        <v>31.549999999999997</v>
      </c>
      <c r="I500" s="831">
        <v>43021.27</v>
      </c>
      <c r="J500" s="822">
        <v>39.4173423856775</v>
      </c>
      <c r="K500" s="822">
        <v>1363.590174326466</v>
      </c>
      <c r="L500" s="831">
        <v>0.6</v>
      </c>
      <c r="M500" s="831">
        <v>1091.43</v>
      </c>
      <c r="N500" s="822">
        <v>1</v>
      </c>
      <c r="O500" s="822">
        <v>1819.0500000000002</v>
      </c>
      <c r="P500" s="831"/>
      <c r="Q500" s="831"/>
      <c r="R500" s="827"/>
      <c r="S500" s="832"/>
    </row>
    <row r="501" spans="1:19" ht="14.45" customHeight="1" x14ac:dyDescent="0.2">
      <c r="A501" s="821" t="s">
        <v>1569</v>
      </c>
      <c r="B501" s="822" t="s">
        <v>1570</v>
      </c>
      <c r="C501" s="822" t="s">
        <v>563</v>
      </c>
      <c r="D501" s="822" t="s">
        <v>850</v>
      </c>
      <c r="E501" s="822" t="s">
        <v>1571</v>
      </c>
      <c r="F501" s="822" t="s">
        <v>1716</v>
      </c>
      <c r="G501" s="822" t="s">
        <v>780</v>
      </c>
      <c r="H501" s="831"/>
      <c r="I501" s="831"/>
      <c r="J501" s="822"/>
      <c r="K501" s="822"/>
      <c r="L501" s="831"/>
      <c r="M501" s="831"/>
      <c r="N501" s="822"/>
      <c r="O501" s="822"/>
      <c r="P501" s="831">
        <v>0.1</v>
      </c>
      <c r="Q501" s="831">
        <v>71.819999999999993</v>
      </c>
      <c r="R501" s="827"/>
      <c r="S501" s="832">
        <v>718.19999999999993</v>
      </c>
    </row>
    <row r="502" spans="1:19" ht="14.45" customHeight="1" x14ac:dyDescent="0.2">
      <c r="A502" s="821" t="s">
        <v>1569</v>
      </c>
      <c r="B502" s="822" t="s">
        <v>1570</v>
      </c>
      <c r="C502" s="822" t="s">
        <v>563</v>
      </c>
      <c r="D502" s="822" t="s">
        <v>850</v>
      </c>
      <c r="E502" s="822" t="s">
        <v>1571</v>
      </c>
      <c r="F502" s="822" t="s">
        <v>1717</v>
      </c>
      <c r="G502" s="822" t="s">
        <v>1715</v>
      </c>
      <c r="H502" s="831"/>
      <c r="I502" s="831"/>
      <c r="J502" s="822"/>
      <c r="K502" s="822"/>
      <c r="L502" s="831">
        <v>22.049999999999997</v>
      </c>
      <c r="M502" s="831">
        <v>14454.239999999998</v>
      </c>
      <c r="N502" s="822">
        <v>1</v>
      </c>
      <c r="O502" s="822">
        <v>655.52108843537417</v>
      </c>
      <c r="P502" s="831">
        <v>1.7000000000000002</v>
      </c>
      <c r="Q502" s="831">
        <v>1114.3800000000001</v>
      </c>
      <c r="R502" s="827">
        <v>7.7097100919868516E-2</v>
      </c>
      <c r="S502" s="832">
        <v>655.51764705882351</v>
      </c>
    </row>
    <row r="503" spans="1:19" ht="14.45" customHeight="1" x14ac:dyDescent="0.2">
      <c r="A503" s="821" t="s">
        <v>1569</v>
      </c>
      <c r="B503" s="822" t="s">
        <v>1570</v>
      </c>
      <c r="C503" s="822" t="s">
        <v>563</v>
      </c>
      <c r="D503" s="822" t="s">
        <v>850</v>
      </c>
      <c r="E503" s="822" t="s">
        <v>1574</v>
      </c>
      <c r="F503" s="822" t="s">
        <v>1719</v>
      </c>
      <c r="G503" s="822" t="s">
        <v>1720</v>
      </c>
      <c r="H503" s="831">
        <v>18890</v>
      </c>
      <c r="I503" s="831">
        <v>645849.1</v>
      </c>
      <c r="J503" s="822">
        <v>0.77191009224281726</v>
      </c>
      <c r="K503" s="822">
        <v>34.19</v>
      </c>
      <c r="L503" s="831">
        <v>24623</v>
      </c>
      <c r="M503" s="831">
        <v>836689.53999999957</v>
      </c>
      <c r="N503" s="822">
        <v>1</v>
      </c>
      <c r="O503" s="822">
        <v>33.979999999999983</v>
      </c>
      <c r="P503" s="831">
        <v>23705</v>
      </c>
      <c r="Q503" s="831">
        <v>808965.11</v>
      </c>
      <c r="R503" s="827">
        <v>0.96686413696530782</v>
      </c>
      <c r="S503" s="832">
        <v>34.126349293398015</v>
      </c>
    </row>
    <row r="504" spans="1:19" ht="14.45" customHeight="1" x14ac:dyDescent="0.2">
      <c r="A504" s="821" t="s">
        <v>1569</v>
      </c>
      <c r="B504" s="822" t="s">
        <v>1570</v>
      </c>
      <c r="C504" s="822" t="s">
        <v>563</v>
      </c>
      <c r="D504" s="822" t="s">
        <v>850</v>
      </c>
      <c r="E504" s="822" t="s">
        <v>1574</v>
      </c>
      <c r="F504" s="822" t="s">
        <v>1721</v>
      </c>
      <c r="G504" s="822" t="s">
        <v>1722</v>
      </c>
      <c r="H504" s="831">
        <v>1</v>
      </c>
      <c r="I504" s="831">
        <v>56.62</v>
      </c>
      <c r="J504" s="822">
        <v>1.6711352267749981E-3</v>
      </c>
      <c r="K504" s="822">
        <v>56.62</v>
      </c>
      <c r="L504" s="831">
        <v>662</v>
      </c>
      <c r="M504" s="831">
        <v>33881.160000000003</v>
      </c>
      <c r="N504" s="822">
        <v>1</v>
      </c>
      <c r="O504" s="822">
        <v>51.180000000000007</v>
      </c>
      <c r="P504" s="831"/>
      <c r="Q504" s="831"/>
      <c r="R504" s="827"/>
      <c r="S504" s="832"/>
    </row>
    <row r="505" spans="1:19" ht="14.45" customHeight="1" x14ac:dyDescent="0.2">
      <c r="A505" s="821" t="s">
        <v>1569</v>
      </c>
      <c r="B505" s="822" t="s">
        <v>1570</v>
      </c>
      <c r="C505" s="822" t="s">
        <v>563</v>
      </c>
      <c r="D505" s="822" t="s">
        <v>850</v>
      </c>
      <c r="E505" s="822" t="s">
        <v>1627</v>
      </c>
      <c r="F505" s="822" t="s">
        <v>1731</v>
      </c>
      <c r="G505" s="822" t="s">
        <v>1732</v>
      </c>
      <c r="H505" s="831">
        <v>71</v>
      </c>
      <c r="I505" s="831">
        <v>1030139</v>
      </c>
      <c r="J505" s="822">
        <v>0.73165619639832236</v>
      </c>
      <c r="K505" s="822">
        <v>14509</v>
      </c>
      <c r="L505" s="831">
        <v>97</v>
      </c>
      <c r="M505" s="831">
        <v>1407955</v>
      </c>
      <c r="N505" s="822">
        <v>1</v>
      </c>
      <c r="O505" s="822">
        <v>14515</v>
      </c>
      <c r="P505" s="831">
        <v>98</v>
      </c>
      <c r="Q505" s="831">
        <v>1423058</v>
      </c>
      <c r="R505" s="827">
        <v>1.0107269053343324</v>
      </c>
      <c r="S505" s="832">
        <v>14521</v>
      </c>
    </row>
    <row r="506" spans="1:19" ht="14.45" customHeight="1" x14ac:dyDescent="0.2">
      <c r="A506" s="821" t="s">
        <v>1569</v>
      </c>
      <c r="B506" s="822" t="s">
        <v>1570</v>
      </c>
      <c r="C506" s="822" t="s">
        <v>563</v>
      </c>
      <c r="D506" s="822" t="s">
        <v>848</v>
      </c>
      <c r="E506" s="822" t="s">
        <v>1571</v>
      </c>
      <c r="F506" s="822" t="s">
        <v>1712</v>
      </c>
      <c r="G506" s="822" t="s">
        <v>1713</v>
      </c>
      <c r="H506" s="831"/>
      <c r="I506" s="831"/>
      <c r="J506" s="822"/>
      <c r="K506" s="822"/>
      <c r="L506" s="831">
        <v>1.1000000000000001</v>
      </c>
      <c r="M506" s="831">
        <v>2210.61</v>
      </c>
      <c r="N506" s="822">
        <v>1</v>
      </c>
      <c r="O506" s="822">
        <v>2009.6454545454544</v>
      </c>
      <c r="P506" s="831">
        <v>0.5</v>
      </c>
      <c r="Q506" s="831">
        <v>1004.82</v>
      </c>
      <c r="R506" s="827">
        <v>0.45454422082592588</v>
      </c>
      <c r="S506" s="832">
        <v>2009.64</v>
      </c>
    </row>
    <row r="507" spans="1:19" ht="14.45" customHeight="1" x14ac:dyDescent="0.2">
      <c r="A507" s="821" t="s">
        <v>1569</v>
      </c>
      <c r="B507" s="822" t="s">
        <v>1570</v>
      </c>
      <c r="C507" s="822" t="s">
        <v>563</v>
      </c>
      <c r="D507" s="822" t="s">
        <v>848</v>
      </c>
      <c r="E507" s="822" t="s">
        <v>1571</v>
      </c>
      <c r="F507" s="822" t="s">
        <v>1714</v>
      </c>
      <c r="G507" s="822" t="s">
        <v>1715</v>
      </c>
      <c r="H507" s="831">
        <v>39.550000000000004</v>
      </c>
      <c r="I507" s="831">
        <v>65950.999999999985</v>
      </c>
      <c r="J507" s="822"/>
      <c r="K507" s="822">
        <v>1667.5347661188364</v>
      </c>
      <c r="L507" s="831"/>
      <c r="M507" s="831"/>
      <c r="N507" s="822"/>
      <c r="O507" s="822"/>
      <c r="P507" s="831"/>
      <c r="Q507" s="831"/>
      <c r="R507" s="827"/>
      <c r="S507" s="832"/>
    </row>
    <row r="508" spans="1:19" ht="14.45" customHeight="1" x14ac:dyDescent="0.2">
      <c r="A508" s="821" t="s">
        <v>1569</v>
      </c>
      <c r="B508" s="822" t="s">
        <v>1570</v>
      </c>
      <c r="C508" s="822" t="s">
        <v>563</v>
      </c>
      <c r="D508" s="822" t="s">
        <v>848</v>
      </c>
      <c r="E508" s="822" t="s">
        <v>1571</v>
      </c>
      <c r="F508" s="822" t="s">
        <v>1716</v>
      </c>
      <c r="G508" s="822" t="s">
        <v>780</v>
      </c>
      <c r="H508" s="831">
        <v>0.05</v>
      </c>
      <c r="I508" s="831">
        <v>45.19</v>
      </c>
      <c r="J508" s="822"/>
      <c r="K508" s="822">
        <v>903.8</v>
      </c>
      <c r="L508" s="831"/>
      <c r="M508" s="831"/>
      <c r="N508" s="822"/>
      <c r="O508" s="822"/>
      <c r="P508" s="831"/>
      <c r="Q508" s="831"/>
      <c r="R508" s="827"/>
      <c r="S508" s="832"/>
    </row>
    <row r="509" spans="1:19" ht="14.45" customHeight="1" x14ac:dyDescent="0.2">
      <c r="A509" s="821" t="s">
        <v>1569</v>
      </c>
      <c r="B509" s="822" t="s">
        <v>1570</v>
      </c>
      <c r="C509" s="822" t="s">
        <v>563</v>
      </c>
      <c r="D509" s="822" t="s">
        <v>848</v>
      </c>
      <c r="E509" s="822" t="s">
        <v>1571</v>
      </c>
      <c r="F509" s="822" t="s">
        <v>1717</v>
      </c>
      <c r="G509" s="822" t="s">
        <v>1715</v>
      </c>
      <c r="H509" s="831"/>
      <c r="I509" s="831"/>
      <c r="J509" s="822"/>
      <c r="K509" s="822"/>
      <c r="L509" s="831">
        <v>39.749999999999993</v>
      </c>
      <c r="M509" s="831">
        <v>26056.929999999993</v>
      </c>
      <c r="N509" s="822">
        <v>1</v>
      </c>
      <c r="O509" s="822">
        <v>655.52025157232697</v>
      </c>
      <c r="P509" s="831">
        <v>3.0500000000000003</v>
      </c>
      <c r="Q509" s="831">
        <v>1999.33</v>
      </c>
      <c r="R509" s="827">
        <v>7.6729300036497028E-2</v>
      </c>
      <c r="S509" s="832">
        <v>655.51803278688521</v>
      </c>
    </row>
    <row r="510" spans="1:19" ht="14.45" customHeight="1" x14ac:dyDescent="0.2">
      <c r="A510" s="821" t="s">
        <v>1569</v>
      </c>
      <c r="B510" s="822" t="s">
        <v>1570</v>
      </c>
      <c r="C510" s="822" t="s">
        <v>563</v>
      </c>
      <c r="D510" s="822" t="s">
        <v>848</v>
      </c>
      <c r="E510" s="822" t="s">
        <v>1571</v>
      </c>
      <c r="F510" s="822" t="s">
        <v>1718</v>
      </c>
      <c r="G510" s="822" t="s">
        <v>1715</v>
      </c>
      <c r="H510" s="831"/>
      <c r="I510" s="831"/>
      <c r="J510" s="822"/>
      <c r="K510" s="822"/>
      <c r="L510" s="831"/>
      <c r="M510" s="831"/>
      <c r="N510" s="822"/>
      <c r="O510" s="822"/>
      <c r="P510" s="831">
        <v>0.13</v>
      </c>
      <c r="Q510" s="831">
        <v>425.87</v>
      </c>
      <c r="R510" s="827"/>
      <c r="S510" s="832">
        <v>3275.9230769230767</v>
      </c>
    </row>
    <row r="511" spans="1:19" ht="14.45" customHeight="1" x14ac:dyDescent="0.2">
      <c r="A511" s="821" t="s">
        <v>1569</v>
      </c>
      <c r="B511" s="822" t="s">
        <v>1570</v>
      </c>
      <c r="C511" s="822" t="s">
        <v>563</v>
      </c>
      <c r="D511" s="822" t="s">
        <v>848</v>
      </c>
      <c r="E511" s="822" t="s">
        <v>1574</v>
      </c>
      <c r="F511" s="822" t="s">
        <v>1719</v>
      </c>
      <c r="G511" s="822" t="s">
        <v>1720</v>
      </c>
      <c r="H511" s="831">
        <v>22996</v>
      </c>
      <c r="I511" s="831">
        <v>786233.24000000011</v>
      </c>
      <c r="J511" s="822">
        <v>0.66125911566699203</v>
      </c>
      <c r="K511" s="822">
        <v>34.190000000000005</v>
      </c>
      <c r="L511" s="831">
        <v>34991</v>
      </c>
      <c r="M511" s="831">
        <v>1188994.1799999997</v>
      </c>
      <c r="N511" s="822">
        <v>1</v>
      </c>
      <c r="O511" s="822">
        <v>33.97999999999999</v>
      </c>
      <c r="P511" s="831">
        <v>39892</v>
      </c>
      <c r="Q511" s="831">
        <v>1361397.7099999995</v>
      </c>
      <c r="R511" s="827">
        <v>1.1449994734204669</v>
      </c>
      <c r="S511" s="832">
        <v>34.127085881881065</v>
      </c>
    </row>
    <row r="512" spans="1:19" ht="14.45" customHeight="1" x14ac:dyDescent="0.2">
      <c r="A512" s="821" t="s">
        <v>1569</v>
      </c>
      <c r="B512" s="822" t="s">
        <v>1570</v>
      </c>
      <c r="C512" s="822" t="s">
        <v>563</v>
      </c>
      <c r="D512" s="822" t="s">
        <v>848</v>
      </c>
      <c r="E512" s="822" t="s">
        <v>1574</v>
      </c>
      <c r="F512" s="822" t="s">
        <v>1721</v>
      </c>
      <c r="G512" s="822" t="s">
        <v>1722</v>
      </c>
      <c r="H512" s="831"/>
      <c r="I512" s="831"/>
      <c r="J512" s="822"/>
      <c r="K512" s="822"/>
      <c r="L512" s="831">
        <v>2267</v>
      </c>
      <c r="M512" s="831">
        <v>116025.05999999998</v>
      </c>
      <c r="N512" s="822">
        <v>1</v>
      </c>
      <c r="O512" s="822">
        <v>51.179999999999993</v>
      </c>
      <c r="P512" s="831">
        <v>375</v>
      </c>
      <c r="Q512" s="831">
        <v>27572.059999999998</v>
      </c>
      <c r="R512" s="827">
        <v>0.23763883423115661</v>
      </c>
      <c r="S512" s="832">
        <v>73.52549333333333</v>
      </c>
    </row>
    <row r="513" spans="1:19" ht="14.45" customHeight="1" x14ac:dyDescent="0.2">
      <c r="A513" s="821" t="s">
        <v>1569</v>
      </c>
      <c r="B513" s="822" t="s">
        <v>1570</v>
      </c>
      <c r="C513" s="822" t="s">
        <v>563</v>
      </c>
      <c r="D513" s="822" t="s">
        <v>848</v>
      </c>
      <c r="E513" s="822" t="s">
        <v>1574</v>
      </c>
      <c r="F513" s="822" t="s">
        <v>1723</v>
      </c>
      <c r="G513" s="822" t="s">
        <v>1724</v>
      </c>
      <c r="H513" s="831"/>
      <c r="I513" s="831"/>
      <c r="J513" s="822"/>
      <c r="K513" s="822"/>
      <c r="L513" s="831">
        <v>402</v>
      </c>
      <c r="M513" s="831">
        <v>24059.699999999997</v>
      </c>
      <c r="N513" s="822">
        <v>1</v>
      </c>
      <c r="O513" s="822">
        <v>59.849999999999994</v>
      </c>
      <c r="P513" s="831">
        <v>156</v>
      </c>
      <c r="Q513" s="831">
        <v>9640.7999999999993</v>
      </c>
      <c r="R513" s="827">
        <v>0.40070325066397339</v>
      </c>
      <c r="S513" s="832">
        <v>61.8</v>
      </c>
    </row>
    <row r="514" spans="1:19" ht="14.45" customHeight="1" x14ac:dyDescent="0.2">
      <c r="A514" s="821" t="s">
        <v>1569</v>
      </c>
      <c r="B514" s="822" t="s">
        <v>1570</v>
      </c>
      <c r="C514" s="822" t="s">
        <v>563</v>
      </c>
      <c r="D514" s="822" t="s">
        <v>848</v>
      </c>
      <c r="E514" s="822" t="s">
        <v>1627</v>
      </c>
      <c r="F514" s="822" t="s">
        <v>1731</v>
      </c>
      <c r="G514" s="822" t="s">
        <v>1732</v>
      </c>
      <c r="H514" s="831">
        <v>84</v>
      </c>
      <c r="I514" s="831">
        <v>1218756</v>
      </c>
      <c r="J514" s="822">
        <v>0.55976851532896998</v>
      </c>
      <c r="K514" s="822">
        <v>14509</v>
      </c>
      <c r="L514" s="831">
        <v>150</v>
      </c>
      <c r="M514" s="831">
        <v>2177250</v>
      </c>
      <c r="N514" s="822">
        <v>1</v>
      </c>
      <c r="O514" s="822">
        <v>14515</v>
      </c>
      <c r="P514" s="831">
        <v>160</v>
      </c>
      <c r="Q514" s="831">
        <v>2323360</v>
      </c>
      <c r="R514" s="827">
        <v>1.067107589849581</v>
      </c>
      <c r="S514" s="832">
        <v>14521</v>
      </c>
    </row>
    <row r="515" spans="1:19" ht="14.45" customHeight="1" x14ac:dyDescent="0.2">
      <c r="A515" s="821" t="s">
        <v>1569</v>
      </c>
      <c r="B515" s="822" t="s">
        <v>1570</v>
      </c>
      <c r="C515" s="822" t="s">
        <v>563</v>
      </c>
      <c r="D515" s="822" t="s">
        <v>844</v>
      </c>
      <c r="E515" s="822" t="s">
        <v>1571</v>
      </c>
      <c r="F515" s="822" t="s">
        <v>1714</v>
      </c>
      <c r="G515" s="822" t="s">
        <v>1715</v>
      </c>
      <c r="H515" s="831">
        <v>28.55</v>
      </c>
      <c r="I515" s="831">
        <v>46581.469999999987</v>
      </c>
      <c r="J515" s="822"/>
      <c r="K515" s="822">
        <v>1631.5751313485109</v>
      </c>
      <c r="L515" s="831"/>
      <c r="M515" s="831"/>
      <c r="N515" s="822"/>
      <c r="O515" s="822"/>
      <c r="P515" s="831"/>
      <c r="Q515" s="831"/>
      <c r="R515" s="827"/>
      <c r="S515" s="832"/>
    </row>
    <row r="516" spans="1:19" ht="14.45" customHeight="1" x14ac:dyDescent="0.2">
      <c r="A516" s="821" t="s">
        <v>1569</v>
      </c>
      <c r="B516" s="822" t="s">
        <v>1570</v>
      </c>
      <c r="C516" s="822" t="s">
        <v>563</v>
      </c>
      <c r="D516" s="822" t="s">
        <v>844</v>
      </c>
      <c r="E516" s="822" t="s">
        <v>1571</v>
      </c>
      <c r="F516" s="822" t="s">
        <v>1717</v>
      </c>
      <c r="G516" s="822" t="s">
        <v>1715</v>
      </c>
      <c r="H516" s="831"/>
      <c r="I516" s="831"/>
      <c r="J516" s="822"/>
      <c r="K516" s="822"/>
      <c r="L516" s="831">
        <v>19.700000000000003</v>
      </c>
      <c r="M516" s="831">
        <v>12913.730000000001</v>
      </c>
      <c r="N516" s="822">
        <v>1</v>
      </c>
      <c r="O516" s="822">
        <v>655.51928934010152</v>
      </c>
      <c r="P516" s="831">
        <v>4.0999999999999996</v>
      </c>
      <c r="Q516" s="831">
        <v>2687.62</v>
      </c>
      <c r="R516" s="827">
        <v>0.20812112379614561</v>
      </c>
      <c r="S516" s="832">
        <v>655.51707317073169</v>
      </c>
    </row>
    <row r="517" spans="1:19" ht="14.45" customHeight="1" x14ac:dyDescent="0.2">
      <c r="A517" s="821" t="s">
        <v>1569</v>
      </c>
      <c r="B517" s="822" t="s">
        <v>1570</v>
      </c>
      <c r="C517" s="822" t="s">
        <v>563</v>
      </c>
      <c r="D517" s="822" t="s">
        <v>844</v>
      </c>
      <c r="E517" s="822" t="s">
        <v>1571</v>
      </c>
      <c r="F517" s="822" t="s">
        <v>1718</v>
      </c>
      <c r="G517" s="822" t="s">
        <v>1715</v>
      </c>
      <c r="H517" s="831"/>
      <c r="I517" s="831"/>
      <c r="J517" s="822"/>
      <c r="K517" s="822"/>
      <c r="L517" s="831"/>
      <c r="M517" s="831"/>
      <c r="N517" s="822"/>
      <c r="O517" s="822"/>
      <c r="P517" s="831">
        <v>0.18</v>
      </c>
      <c r="Q517" s="831">
        <v>589.66</v>
      </c>
      <c r="R517" s="827"/>
      <c r="S517" s="832">
        <v>3275.8888888888887</v>
      </c>
    </row>
    <row r="518" spans="1:19" ht="14.45" customHeight="1" x14ac:dyDescent="0.2">
      <c r="A518" s="821" t="s">
        <v>1569</v>
      </c>
      <c r="B518" s="822" t="s">
        <v>1570</v>
      </c>
      <c r="C518" s="822" t="s">
        <v>563</v>
      </c>
      <c r="D518" s="822" t="s">
        <v>844</v>
      </c>
      <c r="E518" s="822" t="s">
        <v>1574</v>
      </c>
      <c r="F518" s="822" t="s">
        <v>1719</v>
      </c>
      <c r="G518" s="822" t="s">
        <v>1720</v>
      </c>
      <c r="H518" s="831">
        <v>16155</v>
      </c>
      <c r="I518" s="831">
        <v>552339.45000000007</v>
      </c>
      <c r="J518" s="822">
        <v>1.0928357947785532</v>
      </c>
      <c r="K518" s="822">
        <v>34.190000000000005</v>
      </c>
      <c r="L518" s="831">
        <v>14874</v>
      </c>
      <c r="M518" s="831">
        <v>505418.51999999996</v>
      </c>
      <c r="N518" s="822">
        <v>1</v>
      </c>
      <c r="O518" s="822">
        <v>33.979999999999997</v>
      </c>
      <c r="P518" s="831">
        <v>31845</v>
      </c>
      <c r="Q518" s="831">
        <v>1086835.1299999997</v>
      </c>
      <c r="R518" s="827">
        <v>2.1503666505928587</v>
      </c>
      <c r="S518" s="832">
        <v>34.128909718951157</v>
      </c>
    </row>
    <row r="519" spans="1:19" ht="14.45" customHeight="1" x14ac:dyDescent="0.2">
      <c r="A519" s="821" t="s">
        <v>1569</v>
      </c>
      <c r="B519" s="822" t="s">
        <v>1570</v>
      </c>
      <c r="C519" s="822" t="s">
        <v>563</v>
      </c>
      <c r="D519" s="822" t="s">
        <v>844</v>
      </c>
      <c r="E519" s="822" t="s">
        <v>1574</v>
      </c>
      <c r="F519" s="822" t="s">
        <v>1721</v>
      </c>
      <c r="G519" s="822" t="s">
        <v>1722</v>
      </c>
      <c r="H519" s="831"/>
      <c r="I519" s="831"/>
      <c r="J519" s="822"/>
      <c r="K519" s="822"/>
      <c r="L519" s="831"/>
      <c r="M519" s="831"/>
      <c r="N519" s="822"/>
      <c r="O519" s="822"/>
      <c r="P519" s="831">
        <v>819</v>
      </c>
      <c r="Q519" s="831">
        <v>60221.07</v>
      </c>
      <c r="R519" s="827"/>
      <c r="S519" s="832">
        <v>73.53</v>
      </c>
    </row>
    <row r="520" spans="1:19" ht="14.45" customHeight="1" x14ac:dyDescent="0.2">
      <c r="A520" s="821" t="s">
        <v>1569</v>
      </c>
      <c r="B520" s="822" t="s">
        <v>1570</v>
      </c>
      <c r="C520" s="822" t="s">
        <v>563</v>
      </c>
      <c r="D520" s="822" t="s">
        <v>844</v>
      </c>
      <c r="E520" s="822" t="s">
        <v>1627</v>
      </c>
      <c r="F520" s="822" t="s">
        <v>1731</v>
      </c>
      <c r="G520" s="822" t="s">
        <v>1732</v>
      </c>
      <c r="H520" s="831">
        <v>62</v>
      </c>
      <c r="I520" s="831">
        <v>899558</v>
      </c>
      <c r="J520" s="822">
        <v>1.1476735433332057</v>
      </c>
      <c r="K520" s="822">
        <v>14509</v>
      </c>
      <c r="L520" s="831">
        <v>54</v>
      </c>
      <c r="M520" s="831">
        <v>783810</v>
      </c>
      <c r="N520" s="822">
        <v>1</v>
      </c>
      <c r="O520" s="822">
        <v>14515</v>
      </c>
      <c r="P520" s="831">
        <v>125</v>
      </c>
      <c r="Q520" s="831">
        <v>1815125</v>
      </c>
      <c r="R520" s="827">
        <v>2.3157716793610699</v>
      </c>
      <c r="S520" s="832">
        <v>14521</v>
      </c>
    </row>
    <row r="521" spans="1:19" ht="14.45" customHeight="1" thickBot="1" x14ac:dyDescent="0.25">
      <c r="A521" s="813" t="s">
        <v>1569</v>
      </c>
      <c r="B521" s="814" t="s">
        <v>1570</v>
      </c>
      <c r="C521" s="814" t="s">
        <v>1733</v>
      </c>
      <c r="D521" s="814" t="s">
        <v>1562</v>
      </c>
      <c r="E521" s="814" t="s">
        <v>1571</v>
      </c>
      <c r="F521" s="814" t="s">
        <v>1613</v>
      </c>
      <c r="G521" s="814" t="s">
        <v>1734</v>
      </c>
      <c r="H521" s="833">
        <v>0</v>
      </c>
      <c r="I521" s="833">
        <v>5.8207660913467407E-11</v>
      </c>
      <c r="J521" s="814"/>
      <c r="K521" s="814"/>
      <c r="L521" s="833"/>
      <c r="M521" s="833"/>
      <c r="N521" s="814"/>
      <c r="O521" s="814"/>
      <c r="P521" s="833">
        <v>0</v>
      </c>
      <c r="Q521" s="833">
        <v>0</v>
      </c>
      <c r="R521" s="819"/>
      <c r="S521" s="834"/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4D64F68F-4BD1-4849-BE97-D3BEFE6A922E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30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247" bestFit="1" customWidth="1" collapsed="1"/>
    <col min="2" max="2" width="7.7109375" style="215" hidden="1" customWidth="1" outlineLevel="1"/>
    <col min="3" max="3" width="0.140625" style="247" hidden="1" customWidth="1"/>
    <col min="4" max="4" width="7.7109375" style="215" customWidth="1"/>
    <col min="5" max="5" width="5.42578125" style="247" hidden="1" customWidth="1"/>
    <col min="6" max="6" width="7.7109375" style="215" customWidth="1"/>
    <col min="7" max="7" width="7.7109375" style="332" customWidth="1" collapsed="1"/>
    <col min="8" max="8" width="7.7109375" style="215" hidden="1" customWidth="1" outlineLevel="1"/>
    <col min="9" max="9" width="5.42578125" style="247" hidden="1" customWidth="1"/>
    <col min="10" max="10" width="7.7109375" style="215" customWidth="1"/>
    <col min="11" max="11" width="5.42578125" style="247" hidden="1" customWidth="1"/>
    <col min="12" max="12" width="7.7109375" style="215" customWidth="1"/>
    <col min="13" max="13" width="7.7109375" style="332" customWidth="1" collapsed="1"/>
    <col min="14" max="14" width="7.7109375" style="215" hidden="1" customWidth="1" outlineLevel="1"/>
    <col min="15" max="15" width="5" style="247" hidden="1" customWidth="1"/>
    <col min="16" max="16" width="7.7109375" style="215" customWidth="1"/>
    <col min="17" max="17" width="5" style="247" hidden="1" customWidth="1"/>
    <col min="18" max="18" width="7.7109375" style="215" customWidth="1"/>
    <col min="19" max="19" width="7.7109375" style="332" customWidth="1"/>
    <col min="20" max="16384" width="8.85546875" style="247"/>
  </cols>
  <sheetData>
    <row r="1" spans="1:19" ht="18.600000000000001" customHeight="1" thickBot="1" x14ac:dyDescent="0.35">
      <c r="A1" s="528" t="s">
        <v>156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</row>
    <row r="2" spans="1:19" ht="14.45" customHeight="1" thickBot="1" x14ac:dyDescent="0.2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5" customHeight="1" thickBot="1" x14ac:dyDescent="0.25">
      <c r="A3" s="342" t="s">
        <v>158</v>
      </c>
      <c r="B3" s="343">
        <f>SUBTOTAL(9,B6:B1048576)</f>
        <v>6041507.3300000001</v>
      </c>
      <c r="C3" s="344">
        <f t="shared" ref="C3:R3" si="0">SUBTOTAL(9,C6:C1048576)</f>
        <v>46.147194007339657</v>
      </c>
      <c r="D3" s="344">
        <f t="shared" si="0"/>
        <v>5913269</v>
      </c>
      <c r="E3" s="344">
        <f t="shared" si="0"/>
        <v>23</v>
      </c>
      <c r="F3" s="344">
        <f t="shared" si="0"/>
        <v>5097887.5600000005</v>
      </c>
      <c r="G3" s="347">
        <f>IF(D3&lt;&gt;0,F3/D3,"")</f>
        <v>0.86210986850082427</v>
      </c>
      <c r="H3" s="343">
        <f t="shared" si="0"/>
        <v>4123361.6700000018</v>
      </c>
      <c r="I3" s="344">
        <f t="shared" si="0"/>
        <v>56.512804604176637</v>
      </c>
      <c r="J3" s="344">
        <f t="shared" si="0"/>
        <v>3590321.9200000009</v>
      </c>
      <c r="K3" s="344">
        <f t="shared" si="0"/>
        <v>23</v>
      </c>
      <c r="L3" s="344">
        <f t="shared" si="0"/>
        <v>3444441.48</v>
      </c>
      <c r="M3" s="345">
        <f>IF(J3&lt;&gt;0,L3/J3,"")</f>
        <v>0.95936842343095496</v>
      </c>
      <c r="N3" s="346">
        <f t="shared" si="0"/>
        <v>428970.18</v>
      </c>
      <c r="O3" s="344">
        <f t="shared" si="0"/>
        <v>1.2883294674255386</v>
      </c>
      <c r="P3" s="344">
        <f t="shared" si="0"/>
        <v>332966.20999999996</v>
      </c>
      <c r="Q3" s="344">
        <f t="shared" si="0"/>
        <v>1</v>
      </c>
      <c r="R3" s="344">
        <f t="shared" si="0"/>
        <v>462425</v>
      </c>
      <c r="S3" s="345">
        <f>IF(P3&lt;&gt;0,R3/P3,"")</f>
        <v>1.3888045877087649</v>
      </c>
    </row>
    <row r="4" spans="1:19" ht="14.45" customHeight="1" x14ac:dyDescent="0.2">
      <c r="A4" s="627" t="s">
        <v>128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  <c r="N4" s="628" t="s">
        <v>124</v>
      </c>
      <c r="O4" s="629"/>
      <c r="P4" s="629"/>
      <c r="Q4" s="629"/>
      <c r="R4" s="629"/>
      <c r="S4" s="631"/>
    </row>
    <row r="5" spans="1:19" ht="14.45" customHeight="1" thickBot="1" x14ac:dyDescent="0.25">
      <c r="A5" s="841"/>
      <c r="B5" s="842">
        <v>2018</v>
      </c>
      <c r="C5" s="843"/>
      <c r="D5" s="843">
        <v>2019</v>
      </c>
      <c r="E5" s="843"/>
      <c r="F5" s="843">
        <v>2020</v>
      </c>
      <c r="G5" s="881" t="s">
        <v>2</v>
      </c>
      <c r="H5" s="842">
        <v>2018</v>
      </c>
      <c r="I5" s="843"/>
      <c r="J5" s="843">
        <v>2019</v>
      </c>
      <c r="K5" s="843"/>
      <c r="L5" s="843">
        <v>2020</v>
      </c>
      <c r="M5" s="881" t="s">
        <v>2</v>
      </c>
      <c r="N5" s="842">
        <v>2018</v>
      </c>
      <c r="O5" s="843"/>
      <c r="P5" s="843">
        <v>2019</v>
      </c>
      <c r="Q5" s="843"/>
      <c r="R5" s="843">
        <v>2020</v>
      </c>
      <c r="S5" s="881" t="s">
        <v>2</v>
      </c>
    </row>
    <row r="6" spans="1:19" ht="14.45" customHeight="1" x14ac:dyDescent="0.2">
      <c r="A6" s="835" t="s">
        <v>1737</v>
      </c>
      <c r="B6" s="863">
        <v>1316615</v>
      </c>
      <c r="C6" s="807">
        <v>1.376718394969169</v>
      </c>
      <c r="D6" s="863">
        <v>956343</v>
      </c>
      <c r="E6" s="807">
        <v>1</v>
      </c>
      <c r="F6" s="863">
        <v>655206</v>
      </c>
      <c r="G6" s="812">
        <v>0.68511611419752116</v>
      </c>
      <c r="H6" s="863">
        <v>978423.40000000026</v>
      </c>
      <c r="I6" s="807">
        <v>1.5247007931963317</v>
      </c>
      <c r="J6" s="863">
        <v>641715.02000000025</v>
      </c>
      <c r="K6" s="807">
        <v>1</v>
      </c>
      <c r="L6" s="863">
        <v>427982.44</v>
      </c>
      <c r="M6" s="812">
        <v>0.66693536330192149</v>
      </c>
      <c r="N6" s="863"/>
      <c r="O6" s="807"/>
      <c r="P6" s="863"/>
      <c r="Q6" s="807"/>
      <c r="R6" s="863"/>
      <c r="S6" s="231"/>
    </row>
    <row r="7" spans="1:19" ht="14.45" customHeight="1" x14ac:dyDescent="0.2">
      <c r="A7" s="836" t="s">
        <v>1738</v>
      </c>
      <c r="B7" s="865">
        <v>145452</v>
      </c>
      <c r="C7" s="822">
        <v>0.55759071985524689</v>
      </c>
      <c r="D7" s="865">
        <v>260858</v>
      </c>
      <c r="E7" s="822">
        <v>1</v>
      </c>
      <c r="F7" s="865">
        <v>230431</v>
      </c>
      <c r="G7" s="827">
        <v>0.88335799553780214</v>
      </c>
      <c r="H7" s="865">
        <v>112998.61999999998</v>
      </c>
      <c r="I7" s="822">
        <v>0.63090578295303013</v>
      </c>
      <c r="J7" s="865">
        <v>179105.38</v>
      </c>
      <c r="K7" s="822">
        <v>1</v>
      </c>
      <c r="L7" s="865">
        <v>138659.31</v>
      </c>
      <c r="M7" s="827">
        <v>0.77417724693697076</v>
      </c>
      <c r="N7" s="865"/>
      <c r="O7" s="822"/>
      <c r="P7" s="865"/>
      <c r="Q7" s="822"/>
      <c r="R7" s="865"/>
      <c r="S7" s="828"/>
    </row>
    <row r="8" spans="1:19" ht="14.45" customHeight="1" x14ac:dyDescent="0.2">
      <c r="A8" s="836" t="s">
        <v>1739</v>
      </c>
      <c r="B8" s="865">
        <v>672041</v>
      </c>
      <c r="C8" s="822">
        <v>0.87034017605182357</v>
      </c>
      <c r="D8" s="865">
        <v>772159</v>
      </c>
      <c r="E8" s="822">
        <v>1</v>
      </c>
      <c r="F8" s="865">
        <v>491860</v>
      </c>
      <c r="G8" s="827">
        <v>0.63699315814488988</v>
      </c>
      <c r="H8" s="865">
        <v>497304.0100000003</v>
      </c>
      <c r="I8" s="822">
        <v>0.9677171726244852</v>
      </c>
      <c r="J8" s="865">
        <v>513893.96</v>
      </c>
      <c r="K8" s="822">
        <v>1</v>
      </c>
      <c r="L8" s="865">
        <v>313950.35999999993</v>
      </c>
      <c r="M8" s="827">
        <v>0.61092440160222916</v>
      </c>
      <c r="N8" s="865"/>
      <c r="O8" s="822"/>
      <c r="P8" s="865"/>
      <c r="Q8" s="822"/>
      <c r="R8" s="865"/>
      <c r="S8" s="828"/>
    </row>
    <row r="9" spans="1:19" ht="14.45" customHeight="1" x14ac:dyDescent="0.2">
      <c r="A9" s="836" t="s">
        <v>1740</v>
      </c>
      <c r="B9" s="865">
        <v>250468</v>
      </c>
      <c r="C9" s="822">
        <v>0.90390986452250865</v>
      </c>
      <c r="D9" s="865">
        <v>277094</v>
      </c>
      <c r="E9" s="822">
        <v>1</v>
      </c>
      <c r="F9" s="865">
        <v>312958</v>
      </c>
      <c r="G9" s="827">
        <v>1.1294290024323876</v>
      </c>
      <c r="H9" s="865">
        <v>112672.56</v>
      </c>
      <c r="I9" s="822">
        <v>0.66451101133482449</v>
      </c>
      <c r="J9" s="865">
        <v>169557.10000000003</v>
      </c>
      <c r="K9" s="822">
        <v>1</v>
      </c>
      <c r="L9" s="865">
        <v>190178.81000000003</v>
      </c>
      <c r="M9" s="827">
        <v>1.1216210350377542</v>
      </c>
      <c r="N9" s="865"/>
      <c r="O9" s="822"/>
      <c r="P9" s="865"/>
      <c r="Q9" s="822"/>
      <c r="R9" s="865"/>
      <c r="S9" s="828"/>
    </row>
    <row r="10" spans="1:19" ht="14.45" customHeight="1" x14ac:dyDescent="0.2">
      <c r="A10" s="836" t="s">
        <v>1741</v>
      </c>
      <c r="B10" s="865">
        <v>29018</v>
      </c>
      <c r="C10" s="822">
        <v>4.4829290900664294</v>
      </c>
      <c r="D10" s="865">
        <v>6473</v>
      </c>
      <c r="E10" s="822">
        <v>1</v>
      </c>
      <c r="F10" s="865">
        <v>443.56</v>
      </c>
      <c r="G10" s="827">
        <v>6.8524640815695967E-2</v>
      </c>
      <c r="H10" s="865">
        <v>19484.310000000001</v>
      </c>
      <c r="I10" s="822">
        <v>1.7048877805486284</v>
      </c>
      <c r="J10" s="865">
        <v>11428.5</v>
      </c>
      <c r="K10" s="822">
        <v>1</v>
      </c>
      <c r="L10" s="865"/>
      <c r="M10" s="827"/>
      <c r="N10" s="865"/>
      <c r="O10" s="822"/>
      <c r="P10" s="865"/>
      <c r="Q10" s="822"/>
      <c r="R10" s="865"/>
      <c r="S10" s="828"/>
    </row>
    <row r="11" spans="1:19" ht="14.45" customHeight="1" x14ac:dyDescent="0.2">
      <c r="A11" s="836" t="s">
        <v>1742</v>
      </c>
      <c r="B11" s="865">
        <v>14509</v>
      </c>
      <c r="C11" s="822"/>
      <c r="D11" s="865"/>
      <c r="E11" s="822"/>
      <c r="F11" s="865">
        <v>14521</v>
      </c>
      <c r="G11" s="827"/>
      <c r="H11" s="865">
        <v>9126.74</v>
      </c>
      <c r="I11" s="822"/>
      <c r="J11" s="865"/>
      <c r="K11" s="822"/>
      <c r="L11" s="865">
        <v>9624.66</v>
      </c>
      <c r="M11" s="827"/>
      <c r="N11" s="865"/>
      <c r="O11" s="822"/>
      <c r="P11" s="865"/>
      <c r="Q11" s="822"/>
      <c r="R11" s="865"/>
      <c r="S11" s="828"/>
    </row>
    <row r="12" spans="1:19" ht="14.45" customHeight="1" x14ac:dyDescent="0.2">
      <c r="A12" s="836" t="s">
        <v>1743</v>
      </c>
      <c r="B12" s="865"/>
      <c r="C12" s="822"/>
      <c r="D12" s="865">
        <v>29030</v>
      </c>
      <c r="E12" s="822">
        <v>1</v>
      </c>
      <c r="F12" s="865">
        <v>14521</v>
      </c>
      <c r="G12" s="827">
        <v>0.50020668274199109</v>
      </c>
      <c r="H12" s="865"/>
      <c r="I12" s="822"/>
      <c r="J12" s="865">
        <v>17558.03</v>
      </c>
      <c r="K12" s="822">
        <v>1</v>
      </c>
      <c r="L12" s="865">
        <v>10989.86</v>
      </c>
      <c r="M12" s="827">
        <v>0.62591646101527343</v>
      </c>
      <c r="N12" s="865"/>
      <c r="O12" s="822"/>
      <c r="P12" s="865"/>
      <c r="Q12" s="822"/>
      <c r="R12" s="865"/>
      <c r="S12" s="828"/>
    </row>
    <row r="13" spans="1:19" ht="14.45" customHeight="1" x14ac:dyDescent="0.2">
      <c r="A13" s="836" t="s">
        <v>1744</v>
      </c>
      <c r="B13" s="865">
        <v>101497</v>
      </c>
      <c r="C13" s="822">
        <v>5.2692866784342227</v>
      </c>
      <c r="D13" s="865">
        <v>19262</v>
      </c>
      <c r="E13" s="822">
        <v>1</v>
      </c>
      <c r="F13" s="865">
        <v>65518</v>
      </c>
      <c r="G13" s="827">
        <v>3.4014121067386562</v>
      </c>
      <c r="H13" s="865">
        <v>73195.640000000014</v>
      </c>
      <c r="I13" s="822">
        <v>8.2516264676538409</v>
      </c>
      <c r="J13" s="865">
        <v>8870.4500000000007</v>
      </c>
      <c r="K13" s="822">
        <v>1</v>
      </c>
      <c r="L13" s="865">
        <v>46808.960000000006</v>
      </c>
      <c r="M13" s="827">
        <v>5.2769543822466733</v>
      </c>
      <c r="N13" s="865"/>
      <c r="O13" s="822"/>
      <c r="P13" s="865"/>
      <c r="Q13" s="822"/>
      <c r="R13" s="865"/>
      <c r="S13" s="828"/>
    </row>
    <row r="14" spans="1:19" ht="14.45" customHeight="1" x14ac:dyDescent="0.2">
      <c r="A14" s="836" t="s">
        <v>1745</v>
      </c>
      <c r="B14" s="865">
        <v>47363</v>
      </c>
      <c r="C14" s="822">
        <v>3.4091268984380623</v>
      </c>
      <c r="D14" s="865">
        <v>13893</v>
      </c>
      <c r="E14" s="822">
        <v>1</v>
      </c>
      <c r="F14" s="865">
        <v>57702</v>
      </c>
      <c r="G14" s="827">
        <v>4.1533146188728134</v>
      </c>
      <c r="H14" s="865">
        <v>15177.380000000001</v>
      </c>
      <c r="I14" s="822">
        <v>3.3979563965593673</v>
      </c>
      <c r="J14" s="865">
        <v>4466.62</v>
      </c>
      <c r="K14" s="822">
        <v>1</v>
      </c>
      <c r="L14" s="865">
        <v>15844.470000000001</v>
      </c>
      <c r="M14" s="827">
        <v>3.5473064643958971</v>
      </c>
      <c r="N14" s="865"/>
      <c r="O14" s="822"/>
      <c r="P14" s="865"/>
      <c r="Q14" s="822"/>
      <c r="R14" s="865"/>
      <c r="S14" s="828"/>
    </row>
    <row r="15" spans="1:19" ht="14.45" customHeight="1" x14ac:dyDescent="0.2">
      <c r="A15" s="836" t="s">
        <v>1746</v>
      </c>
      <c r="B15" s="865">
        <v>57474</v>
      </c>
      <c r="C15" s="822">
        <v>0.41102473700395475</v>
      </c>
      <c r="D15" s="865">
        <v>139831</v>
      </c>
      <c r="E15" s="822">
        <v>1</v>
      </c>
      <c r="F15" s="865">
        <v>7178</v>
      </c>
      <c r="G15" s="827">
        <v>5.1333395312913442E-2</v>
      </c>
      <c r="H15" s="865">
        <v>41604.789999999994</v>
      </c>
      <c r="I15" s="822">
        <v>0.3170203729193361</v>
      </c>
      <c r="J15" s="865">
        <v>131236.96</v>
      </c>
      <c r="K15" s="822">
        <v>1</v>
      </c>
      <c r="L15" s="865">
        <v>9829.4</v>
      </c>
      <c r="M15" s="827">
        <v>7.4898107972022523E-2</v>
      </c>
      <c r="N15" s="865"/>
      <c r="O15" s="822"/>
      <c r="P15" s="865"/>
      <c r="Q15" s="822"/>
      <c r="R15" s="865"/>
      <c r="S15" s="828"/>
    </row>
    <row r="16" spans="1:19" ht="14.45" customHeight="1" x14ac:dyDescent="0.2">
      <c r="A16" s="836" t="s">
        <v>1747</v>
      </c>
      <c r="B16" s="865">
        <v>45450</v>
      </c>
      <c r="C16" s="822">
        <v>2.5248597300149993</v>
      </c>
      <c r="D16" s="865">
        <v>18001</v>
      </c>
      <c r="E16" s="822">
        <v>1</v>
      </c>
      <c r="F16" s="865">
        <v>71953</v>
      </c>
      <c r="G16" s="827">
        <v>3.9971668240653297</v>
      </c>
      <c r="H16" s="865">
        <v>24686.5</v>
      </c>
      <c r="I16" s="822">
        <v>2.1202176687525442</v>
      </c>
      <c r="J16" s="865">
        <v>11643.380000000001</v>
      </c>
      <c r="K16" s="822">
        <v>1</v>
      </c>
      <c r="L16" s="865">
        <v>57652.700000000004</v>
      </c>
      <c r="M16" s="827">
        <v>4.9515432803876536</v>
      </c>
      <c r="N16" s="865"/>
      <c r="O16" s="822"/>
      <c r="P16" s="865"/>
      <c r="Q16" s="822"/>
      <c r="R16" s="865"/>
      <c r="S16" s="828"/>
    </row>
    <row r="17" spans="1:19" ht="14.45" customHeight="1" x14ac:dyDescent="0.2">
      <c r="A17" s="836" t="s">
        <v>1748</v>
      </c>
      <c r="B17" s="865">
        <v>21294.33</v>
      </c>
      <c r="C17" s="822">
        <v>1.2800150276508777</v>
      </c>
      <c r="D17" s="865">
        <v>16636</v>
      </c>
      <c r="E17" s="822">
        <v>1</v>
      </c>
      <c r="F17" s="865">
        <v>27080</v>
      </c>
      <c r="G17" s="827">
        <v>1.6277951430632362</v>
      </c>
      <c r="H17" s="865">
        <v>8577.5499999999993</v>
      </c>
      <c r="I17" s="822">
        <v>1.1870891401525112</v>
      </c>
      <c r="J17" s="865">
        <v>7225.7</v>
      </c>
      <c r="K17" s="822">
        <v>1</v>
      </c>
      <c r="L17" s="865">
        <v>21327.26</v>
      </c>
      <c r="M17" s="827">
        <v>2.9515839295846766</v>
      </c>
      <c r="N17" s="865"/>
      <c r="O17" s="822"/>
      <c r="P17" s="865"/>
      <c r="Q17" s="822"/>
      <c r="R17" s="865"/>
      <c r="S17" s="828"/>
    </row>
    <row r="18" spans="1:19" ht="14.45" customHeight="1" x14ac:dyDescent="0.2">
      <c r="A18" s="836" t="s">
        <v>1749</v>
      </c>
      <c r="B18" s="865">
        <v>306753</v>
      </c>
      <c r="C18" s="822">
        <v>0.65059512700001698</v>
      </c>
      <c r="D18" s="865">
        <v>471496</v>
      </c>
      <c r="E18" s="822">
        <v>1</v>
      </c>
      <c r="F18" s="865">
        <v>350279</v>
      </c>
      <c r="G18" s="827">
        <v>0.74290980199195755</v>
      </c>
      <c r="H18" s="865">
        <v>239295.44000000018</v>
      </c>
      <c r="I18" s="822">
        <v>0.72690486878798188</v>
      </c>
      <c r="J18" s="865">
        <v>329197.74</v>
      </c>
      <c r="K18" s="822">
        <v>1</v>
      </c>
      <c r="L18" s="865">
        <v>218315.23</v>
      </c>
      <c r="M18" s="827">
        <v>0.66317353819014679</v>
      </c>
      <c r="N18" s="865"/>
      <c r="O18" s="822"/>
      <c r="P18" s="865"/>
      <c r="Q18" s="822"/>
      <c r="R18" s="865"/>
      <c r="S18" s="828"/>
    </row>
    <row r="19" spans="1:19" ht="14.45" customHeight="1" x14ac:dyDescent="0.2">
      <c r="A19" s="836" t="s">
        <v>1750</v>
      </c>
      <c r="B19" s="865">
        <v>268339</v>
      </c>
      <c r="C19" s="822">
        <v>1.0615389484261204</v>
      </c>
      <c r="D19" s="865">
        <v>252783</v>
      </c>
      <c r="E19" s="822">
        <v>1</v>
      </c>
      <c r="F19" s="865">
        <v>251265</v>
      </c>
      <c r="G19" s="827">
        <v>0.99399484933717852</v>
      </c>
      <c r="H19" s="865">
        <v>200219.64000000007</v>
      </c>
      <c r="I19" s="822">
        <v>0.85789064355496625</v>
      </c>
      <c r="J19" s="865">
        <v>233385.97000000003</v>
      </c>
      <c r="K19" s="822">
        <v>1</v>
      </c>
      <c r="L19" s="865">
        <v>214151.07000000004</v>
      </c>
      <c r="M19" s="827">
        <v>0.91758330631442842</v>
      </c>
      <c r="N19" s="865"/>
      <c r="O19" s="822"/>
      <c r="P19" s="865"/>
      <c r="Q19" s="822"/>
      <c r="R19" s="865"/>
      <c r="S19" s="828"/>
    </row>
    <row r="20" spans="1:19" ht="14.45" customHeight="1" x14ac:dyDescent="0.2">
      <c r="A20" s="836" t="s">
        <v>1751</v>
      </c>
      <c r="B20" s="865">
        <v>5354</v>
      </c>
      <c r="C20" s="822"/>
      <c r="D20" s="865"/>
      <c r="E20" s="822"/>
      <c r="F20" s="865"/>
      <c r="G20" s="827"/>
      <c r="H20" s="865">
        <v>4688.1900000000005</v>
      </c>
      <c r="I20" s="822"/>
      <c r="J20" s="865"/>
      <c r="K20" s="822"/>
      <c r="L20" s="865"/>
      <c r="M20" s="827"/>
      <c r="N20" s="865"/>
      <c r="O20" s="822"/>
      <c r="P20" s="865"/>
      <c r="Q20" s="822"/>
      <c r="R20" s="865"/>
      <c r="S20" s="828"/>
    </row>
    <row r="21" spans="1:19" ht="14.45" customHeight="1" x14ac:dyDescent="0.2">
      <c r="A21" s="836" t="s">
        <v>1752</v>
      </c>
      <c r="B21" s="865">
        <v>5354</v>
      </c>
      <c r="C21" s="822">
        <v>2.2851045667947076</v>
      </c>
      <c r="D21" s="865">
        <v>2343</v>
      </c>
      <c r="E21" s="822">
        <v>1</v>
      </c>
      <c r="F21" s="865">
        <v>4871</v>
      </c>
      <c r="G21" s="827">
        <v>2.0789586000853606</v>
      </c>
      <c r="H21" s="865">
        <v>4616.29</v>
      </c>
      <c r="I21" s="822">
        <v>4.1871111111111112</v>
      </c>
      <c r="J21" s="865">
        <v>1102.5</v>
      </c>
      <c r="K21" s="822">
        <v>1</v>
      </c>
      <c r="L21" s="865">
        <v>2918.62</v>
      </c>
      <c r="M21" s="827">
        <v>2.6472743764172333</v>
      </c>
      <c r="N21" s="865"/>
      <c r="O21" s="822"/>
      <c r="P21" s="865"/>
      <c r="Q21" s="822"/>
      <c r="R21" s="865"/>
      <c r="S21" s="828"/>
    </row>
    <row r="22" spans="1:19" ht="14.45" customHeight="1" x14ac:dyDescent="0.2">
      <c r="A22" s="836" t="s">
        <v>1753</v>
      </c>
      <c r="B22" s="865">
        <v>135245</v>
      </c>
      <c r="C22" s="822">
        <v>0.62146464298350823</v>
      </c>
      <c r="D22" s="865">
        <v>217623</v>
      </c>
      <c r="E22" s="822">
        <v>1</v>
      </c>
      <c r="F22" s="865">
        <v>240814</v>
      </c>
      <c r="G22" s="827">
        <v>1.1065650229984882</v>
      </c>
      <c r="H22" s="865">
        <v>96951.679999999993</v>
      </c>
      <c r="I22" s="822">
        <v>0.62443240914859099</v>
      </c>
      <c r="J22" s="865">
        <v>155263.69</v>
      </c>
      <c r="K22" s="822">
        <v>1</v>
      </c>
      <c r="L22" s="865">
        <v>147626.37999999995</v>
      </c>
      <c r="M22" s="827">
        <v>0.95081071434022946</v>
      </c>
      <c r="N22" s="865"/>
      <c r="O22" s="822"/>
      <c r="P22" s="865"/>
      <c r="Q22" s="822"/>
      <c r="R22" s="865"/>
      <c r="S22" s="828"/>
    </row>
    <row r="23" spans="1:19" ht="14.45" customHeight="1" x14ac:dyDescent="0.2">
      <c r="A23" s="836" t="s">
        <v>826</v>
      </c>
      <c r="B23" s="865">
        <v>1898662</v>
      </c>
      <c r="C23" s="822">
        <v>0.98338055159911952</v>
      </c>
      <c r="D23" s="865">
        <v>1930750</v>
      </c>
      <c r="E23" s="822">
        <v>1</v>
      </c>
      <c r="F23" s="865">
        <v>1490328</v>
      </c>
      <c r="G23" s="827">
        <v>0.77189071604298842</v>
      </c>
      <c r="H23" s="865">
        <v>1151271.7500000002</v>
      </c>
      <c r="I23" s="822">
        <v>1.5057373492790291</v>
      </c>
      <c r="J23" s="865">
        <v>764590.02000000025</v>
      </c>
      <c r="K23" s="822">
        <v>1</v>
      </c>
      <c r="L23" s="865">
        <v>1084545.25</v>
      </c>
      <c r="M23" s="827">
        <v>1.4184663958862551</v>
      </c>
      <c r="N23" s="865">
        <v>428970.18</v>
      </c>
      <c r="O23" s="822">
        <v>1.2883294674255386</v>
      </c>
      <c r="P23" s="865">
        <v>332966.20999999996</v>
      </c>
      <c r="Q23" s="822">
        <v>1</v>
      </c>
      <c r="R23" s="865">
        <v>462425</v>
      </c>
      <c r="S23" s="828">
        <v>1.3888045877087649</v>
      </c>
    </row>
    <row r="24" spans="1:19" ht="14.45" customHeight="1" x14ac:dyDescent="0.2">
      <c r="A24" s="836" t="s">
        <v>1754</v>
      </c>
      <c r="B24" s="865">
        <v>61054</v>
      </c>
      <c r="C24" s="822">
        <v>1.4020897921690205</v>
      </c>
      <c r="D24" s="865">
        <v>43545</v>
      </c>
      <c r="E24" s="822">
        <v>1</v>
      </c>
      <c r="F24" s="865">
        <v>31391</v>
      </c>
      <c r="G24" s="827">
        <v>0.72088643931565044</v>
      </c>
      <c r="H24" s="865">
        <v>35094.18</v>
      </c>
      <c r="I24" s="822">
        <v>1.19122178525532</v>
      </c>
      <c r="J24" s="865">
        <v>29460.660000000003</v>
      </c>
      <c r="K24" s="822">
        <v>1</v>
      </c>
      <c r="L24" s="865">
        <v>14864.260000000002</v>
      </c>
      <c r="M24" s="827">
        <v>0.50454606244395073</v>
      </c>
      <c r="N24" s="865"/>
      <c r="O24" s="822"/>
      <c r="P24" s="865"/>
      <c r="Q24" s="822"/>
      <c r="R24" s="865"/>
      <c r="S24" s="828"/>
    </row>
    <row r="25" spans="1:19" ht="14.45" customHeight="1" x14ac:dyDescent="0.2">
      <c r="A25" s="836" t="s">
        <v>1755</v>
      </c>
      <c r="B25" s="865">
        <v>20221</v>
      </c>
      <c r="C25" s="822">
        <v>4.0369335196646041</v>
      </c>
      <c r="D25" s="865">
        <v>5009</v>
      </c>
      <c r="E25" s="822">
        <v>1</v>
      </c>
      <c r="F25" s="865">
        <v>14521</v>
      </c>
      <c r="G25" s="827">
        <v>2.8989818327011379</v>
      </c>
      <c r="H25" s="865">
        <v>21535.47</v>
      </c>
      <c r="I25" s="822">
        <v>8.5647863125492165</v>
      </c>
      <c r="J25" s="865">
        <v>2514.42</v>
      </c>
      <c r="K25" s="822">
        <v>1</v>
      </c>
      <c r="L25" s="865">
        <v>6621.22</v>
      </c>
      <c r="M25" s="827">
        <v>2.6332991306146147</v>
      </c>
      <c r="N25" s="865"/>
      <c r="O25" s="822"/>
      <c r="P25" s="865"/>
      <c r="Q25" s="822"/>
      <c r="R25" s="865"/>
      <c r="S25" s="828"/>
    </row>
    <row r="26" spans="1:19" ht="14.45" customHeight="1" x14ac:dyDescent="0.2">
      <c r="A26" s="836" t="s">
        <v>1756</v>
      </c>
      <c r="B26" s="865">
        <v>51500</v>
      </c>
      <c r="C26" s="822">
        <v>1.5008451360960542</v>
      </c>
      <c r="D26" s="865">
        <v>34314</v>
      </c>
      <c r="E26" s="822">
        <v>1</v>
      </c>
      <c r="F26" s="865">
        <v>15144</v>
      </c>
      <c r="G26" s="827">
        <v>0.44133589788424549</v>
      </c>
      <c r="H26" s="865">
        <v>63278.679999999993</v>
      </c>
      <c r="I26" s="822">
        <v>2.6114298660871436</v>
      </c>
      <c r="J26" s="865">
        <v>24231.43</v>
      </c>
      <c r="K26" s="822">
        <v>1</v>
      </c>
      <c r="L26" s="865">
        <v>11019.189999999999</v>
      </c>
      <c r="M26" s="827">
        <v>0.45474782132131691</v>
      </c>
      <c r="N26" s="865"/>
      <c r="O26" s="822"/>
      <c r="P26" s="865"/>
      <c r="Q26" s="822"/>
      <c r="R26" s="865"/>
      <c r="S26" s="828"/>
    </row>
    <row r="27" spans="1:19" ht="14.45" customHeight="1" x14ac:dyDescent="0.2">
      <c r="A27" s="836" t="s">
        <v>1757</v>
      </c>
      <c r="B27" s="865">
        <v>45706</v>
      </c>
      <c r="C27" s="822">
        <v>8.6400756143667294</v>
      </c>
      <c r="D27" s="865">
        <v>5290</v>
      </c>
      <c r="E27" s="822">
        <v>1</v>
      </c>
      <c r="F27" s="865">
        <v>7178</v>
      </c>
      <c r="G27" s="827">
        <v>1.3568998109640831</v>
      </c>
      <c r="H27" s="865">
        <v>43605.979999999996</v>
      </c>
      <c r="I27" s="822">
        <v>9.73593339391409</v>
      </c>
      <c r="J27" s="865">
        <v>4478.87</v>
      </c>
      <c r="K27" s="822">
        <v>1</v>
      </c>
      <c r="L27" s="865">
        <v>11233.6</v>
      </c>
      <c r="M27" s="827">
        <v>2.5081326316682557</v>
      </c>
      <c r="N27" s="865"/>
      <c r="O27" s="822"/>
      <c r="P27" s="865"/>
      <c r="Q27" s="822"/>
      <c r="R27" s="865"/>
      <c r="S27" s="828"/>
    </row>
    <row r="28" spans="1:19" ht="14.45" customHeight="1" x14ac:dyDescent="0.2">
      <c r="A28" s="836" t="s">
        <v>1758</v>
      </c>
      <c r="B28" s="865">
        <v>517994</v>
      </c>
      <c r="C28" s="822">
        <v>1.2156401663428051</v>
      </c>
      <c r="D28" s="865">
        <v>426108</v>
      </c>
      <c r="E28" s="822">
        <v>1</v>
      </c>
      <c r="F28" s="865">
        <v>720044</v>
      </c>
      <c r="G28" s="827">
        <v>1.6898157274681536</v>
      </c>
      <c r="H28" s="865">
        <v>346948.7300000001</v>
      </c>
      <c r="I28" s="822">
        <v>1.0098056430631486</v>
      </c>
      <c r="J28" s="865">
        <v>343579.70999999996</v>
      </c>
      <c r="K28" s="822">
        <v>1</v>
      </c>
      <c r="L28" s="865">
        <v>476680.15000000008</v>
      </c>
      <c r="M28" s="827">
        <v>1.3873931903603973</v>
      </c>
      <c r="N28" s="865"/>
      <c r="O28" s="822"/>
      <c r="P28" s="865"/>
      <c r="Q28" s="822"/>
      <c r="R28" s="865"/>
      <c r="S28" s="828"/>
    </row>
    <row r="29" spans="1:19" ht="14.45" customHeight="1" x14ac:dyDescent="0.2">
      <c r="A29" s="836" t="s">
        <v>1759</v>
      </c>
      <c r="B29" s="865">
        <v>24144</v>
      </c>
      <c r="C29" s="822">
        <v>2.6637246248896735</v>
      </c>
      <c r="D29" s="865">
        <v>9064</v>
      </c>
      <c r="E29" s="822">
        <v>1</v>
      </c>
      <c r="F29" s="865">
        <v>19138</v>
      </c>
      <c r="G29" s="827">
        <v>2.1114298323036187</v>
      </c>
      <c r="H29" s="865">
        <v>22604.14</v>
      </c>
      <c r="I29" s="822">
        <v>4.7309186347311405</v>
      </c>
      <c r="J29" s="865">
        <v>4777.96</v>
      </c>
      <c r="K29" s="822">
        <v>1</v>
      </c>
      <c r="L29" s="865">
        <v>12547.08</v>
      </c>
      <c r="M29" s="827">
        <v>2.6260328675836551</v>
      </c>
      <c r="N29" s="865"/>
      <c r="O29" s="822"/>
      <c r="P29" s="865"/>
      <c r="Q29" s="822"/>
      <c r="R29" s="865"/>
      <c r="S29" s="828"/>
    </row>
    <row r="30" spans="1:19" ht="14.45" customHeight="1" thickBot="1" x14ac:dyDescent="0.25">
      <c r="A30" s="869" t="s">
        <v>1760</v>
      </c>
      <c r="B30" s="867"/>
      <c r="C30" s="814"/>
      <c r="D30" s="867">
        <v>5364</v>
      </c>
      <c r="E30" s="814">
        <v>1</v>
      </c>
      <c r="F30" s="867">
        <v>3543</v>
      </c>
      <c r="G30" s="819">
        <v>0.66051454138702459</v>
      </c>
      <c r="H30" s="867"/>
      <c r="I30" s="814"/>
      <c r="J30" s="867">
        <v>1037.8499999999999</v>
      </c>
      <c r="K30" s="814">
        <v>1</v>
      </c>
      <c r="L30" s="867">
        <v>1071.2</v>
      </c>
      <c r="M30" s="819">
        <v>1.0321337380160911</v>
      </c>
      <c r="N30" s="867"/>
      <c r="O30" s="814"/>
      <c r="P30" s="867"/>
      <c r="Q30" s="814"/>
      <c r="R30" s="867"/>
      <c r="S30" s="820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DC2D7A06-BE72-4EA0-BBF7-A051E7A053A8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396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9" hidden="1" customWidth="1" outlineLevel="1"/>
    <col min="8" max="9" width="9.28515625" style="329" hidden="1" customWidth="1"/>
    <col min="10" max="11" width="11.140625" style="329" customWidth="1"/>
    <col min="12" max="13" width="9.28515625" style="329" hidden="1" customWidth="1"/>
    <col min="14" max="15" width="11.140625" style="329" customWidth="1"/>
    <col min="16" max="16" width="11.140625" style="332" customWidth="1"/>
    <col min="17" max="17" width="11.140625" style="329" customWidth="1"/>
    <col min="18" max="16384" width="8.85546875" style="247"/>
  </cols>
  <sheetData>
    <row r="1" spans="1:17" ht="18.600000000000001" customHeight="1" thickBot="1" x14ac:dyDescent="0.35">
      <c r="A1" s="516" t="s">
        <v>1834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1" t="s">
        <v>328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5" customHeight="1" thickBot="1" x14ac:dyDescent="0.25">
      <c r="E3" s="112" t="s">
        <v>158</v>
      </c>
      <c r="F3" s="207">
        <f t="shared" ref="F3:O3" si="0">SUBTOTAL(9,F6:F1048576)</f>
        <v>469987.86</v>
      </c>
      <c r="G3" s="208">
        <f t="shared" si="0"/>
        <v>10593839.18</v>
      </c>
      <c r="H3" s="208"/>
      <c r="I3" s="208"/>
      <c r="J3" s="208">
        <f t="shared" si="0"/>
        <v>522687.16000000003</v>
      </c>
      <c r="K3" s="208">
        <f t="shared" si="0"/>
        <v>9836557.1300000008</v>
      </c>
      <c r="L3" s="208"/>
      <c r="M3" s="208"/>
      <c r="N3" s="208">
        <f t="shared" si="0"/>
        <v>354211.27</v>
      </c>
      <c r="O3" s="208">
        <f t="shared" si="0"/>
        <v>9004754.0399999991</v>
      </c>
      <c r="P3" s="79">
        <f>IF(K3=0,0,O3/K3)</f>
        <v>0.91543757851381469</v>
      </c>
      <c r="Q3" s="209">
        <f>IF(N3=0,0,O3/N3)</f>
        <v>25.421986262605362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120</v>
      </c>
      <c r="E4" s="637" t="s">
        <v>80</v>
      </c>
      <c r="F4" s="643">
        <v>2018</v>
      </c>
      <c r="G4" s="644"/>
      <c r="H4" s="210"/>
      <c r="I4" s="210"/>
      <c r="J4" s="643">
        <v>2019</v>
      </c>
      <c r="K4" s="644"/>
      <c r="L4" s="210"/>
      <c r="M4" s="210"/>
      <c r="N4" s="643">
        <v>2020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72"/>
      <c r="B5" s="870"/>
      <c r="C5" s="872"/>
      <c r="D5" s="882"/>
      <c r="E5" s="874"/>
      <c r="F5" s="883" t="s">
        <v>90</v>
      </c>
      <c r="G5" s="884" t="s">
        <v>14</v>
      </c>
      <c r="H5" s="885"/>
      <c r="I5" s="885"/>
      <c r="J5" s="883" t="s">
        <v>90</v>
      </c>
      <c r="K5" s="884" t="s">
        <v>14</v>
      </c>
      <c r="L5" s="885"/>
      <c r="M5" s="885"/>
      <c r="N5" s="883" t="s">
        <v>90</v>
      </c>
      <c r="O5" s="884" t="s">
        <v>14</v>
      </c>
      <c r="P5" s="886"/>
      <c r="Q5" s="879"/>
    </row>
    <row r="6" spans="1:17" ht="14.45" customHeight="1" x14ac:dyDescent="0.2">
      <c r="A6" s="806" t="s">
        <v>1761</v>
      </c>
      <c r="B6" s="807" t="s">
        <v>1570</v>
      </c>
      <c r="C6" s="807" t="s">
        <v>1571</v>
      </c>
      <c r="D6" s="807" t="s">
        <v>1714</v>
      </c>
      <c r="E6" s="807" t="s">
        <v>1715</v>
      </c>
      <c r="F6" s="225">
        <v>21.299999999999997</v>
      </c>
      <c r="G6" s="225">
        <v>36825.770000000004</v>
      </c>
      <c r="H6" s="225">
        <v>13.06105316171959</v>
      </c>
      <c r="I6" s="225">
        <v>1728.9093896713619</v>
      </c>
      <c r="J6" s="225">
        <v>1.55</v>
      </c>
      <c r="K6" s="225">
        <v>2819.51</v>
      </c>
      <c r="L6" s="225">
        <v>1</v>
      </c>
      <c r="M6" s="225">
        <v>1819.0387096774195</v>
      </c>
      <c r="N6" s="225"/>
      <c r="O6" s="225"/>
      <c r="P6" s="812"/>
      <c r="Q6" s="830"/>
    </row>
    <row r="7" spans="1:17" ht="14.45" customHeight="1" x14ac:dyDescent="0.2">
      <c r="A7" s="821" t="s">
        <v>1761</v>
      </c>
      <c r="B7" s="822" t="s">
        <v>1570</v>
      </c>
      <c r="C7" s="822" t="s">
        <v>1571</v>
      </c>
      <c r="D7" s="822" t="s">
        <v>1717</v>
      </c>
      <c r="E7" s="822" t="s">
        <v>1715</v>
      </c>
      <c r="F7" s="831"/>
      <c r="G7" s="831"/>
      <c r="H7" s="831"/>
      <c r="I7" s="831"/>
      <c r="J7" s="831">
        <v>6.6999999999999993</v>
      </c>
      <c r="K7" s="831">
        <v>4391.99</v>
      </c>
      <c r="L7" s="831">
        <v>1</v>
      </c>
      <c r="M7" s="831">
        <v>655.52089552238806</v>
      </c>
      <c r="N7" s="831">
        <v>0.03</v>
      </c>
      <c r="O7" s="831">
        <v>18.350000000000001</v>
      </c>
      <c r="P7" s="827">
        <v>4.1780605147097331E-3</v>
      </c>
      <c r="Q7" s="832">
        <v>611.66666666666674</v>
      </c>
    </row>
    <row r="8" spans="1:17" ht="14.45" customHeight="1" x14ac:dyDescent="0.2">
      <c r="A8" s="821" t="s">
        <v>1761</v>
      </c>
      <c r="B8" s="822" t="s">
        <v>1570</v>
      </c>
      <c r="C8" s="822" t="s">
        <v>1571</v>
      </c>
      <c r="D8" s="822" t="s">
        <v>1572</v>
      </c>
      <c r="E8" s="822" t="s">
        <v>1573</v>
      </c>
      <c r="F8" s="831"/>
      <c r="G8" s="831"/>
      <c r="H8" s="831"/>
      <c r="I8" s="831"/>
      <c r="J8" s="831"/>
      <c r="K8" s="831"/>
      <c r="L8" s="831"/>
      <c r="M8" s="831"/>
      <c r="N8" s="831">
        <v>4</v>
      </c>
      <c r="O8" s="831">
        <v>7055.08</v>
      </c>
      <c r="P8" s="827"/>
      <c r="Q8" s="832">
        <v>1763.77</v>
      </c>
    </row>
    <row r="9" spans="1:17" ht="14.45" customHeight="1" x14ac:dyDescent="0.2">
      <c r="A9" s="821" t="s">
        <v>1761</v>
      </c>
      <c r="B9" s="822" t="s">
        <v>1570</v>
      </c>
      <c r="C9" s="822" t="s">
        <v>1574</v>
      </c>
      <c r="D9" s="822" t="s">
        <v>1577</v>
      </c>
      <c r="E9" s="822" t="s">
        <v>1578</v>
      </c>
      <c r="F9" s="831">
        <v>300</v>
      </c>
      <c r="G9" s="831">
        <v>774</v>
      </c>
      <c r="H9" s="831"/>
      <c r="I9" s="831">
        <v>2.58</v>
      </c>
      <c r="J9" s="831"/>
      <c r="K9" s="831"/>
      <c r="L9" s="831"/>
      <c r="M9" s="831"/>
      <c r="N9" s="831"/>
      <c r="O9" s="831"/>
      <c r="P9" s="827"/>
      <c r="Q9" s="832"/>
    </row>
    <row r="10" spans="1:17" ht="14.45" customHeight="1" x14ac:dyDescent="0.2">
      <c r="A10" s="821" t="s">
        <v>1761</v>
      </c>
      <c r="B10" s="822" t="s">
        <v>1570</v>
      </c>
      <c r="C10" s="822" t="s">
        <v>1574</v>
      </c>
      <c r="D10" s="822" t="s">
        <v>1579</v>
      </c>
      <c r="E10" s="822" t="s">
        <v>1580</v>
      </c>
      <c r="F10" s="831">
        <v>8361</v>
      </c>
      <c r="G10" s="831">
        <v>60115.590000000004</v>
      </c>
      <c r="H10" s="831">
        <v>1.1586626602625878</v>
      </c>
      <c r="I10" s="831">
        <v>7.19</v>
      </c>
      <c r="J10" s="831">
        <v>7116</v>
      </c>
      <c r="K10" s="831">
        <v>51883.600000000006</v>
      </c>
      <c r="L10" s="831">
        <v>1</v>
      </c>
      <c r="M10" s="831">
        <v>7.2911186059584043</v>
      </c>
      <c r="N10" s="831">
        <v>4607</v>
      </c>
      <c r="O10" s="831">
        <v>32894.35</v>
      </c>
      <c r="P10" s="827">
        <v>0.63400284482957991</v>
      </c>
      <c r="Q10" s="832">
        <v>7.1400803125678314</v>
      </c>
    </row>
    <row r="11" spans="1:17" ht="14.45" customHeight="1" x14ac:dyDescent="0.2">
      <c r="A11" s="821" t="s">
        <v>1761</v>
      </c>
      <c r="B11" s="822" t="s">
        <v>1570</v>
      </c>
      <c r="C11" s="822" t="s">
        <v>1574</v>
      </c>
      <c r="D11" s="822" t="s">
        <v>1583</v>
      </c>
      <c r="E11" s="822" t="s">
        <v>1584</v>
      </c>
      <c r="F11" s="831">
        <v>48010</v>
      </c>
      <c r="G11" s="831">
        <v>255893.3</v>
      </c>
      <c r="H11" s="831">
        <v>0.92774029900485921</v>
      </c>
      <c r="I11" s="831">
        <v>5.33</v>
      </c>
      <c r="J11" s="831">
        <v>51724</v>
      </c>
      <c r="K11" s="831">
        <v>275824.27999999997</v>
      </c>
      <c r="L11" s="831">
        <v>1</v>
      </c>
      <c r="M11" s="831">
        <v>5.3326169669785779</v>
      </c>
      <c r="N11" s="831">
        <v>34083</v>
      </c>
      <c r="O11" s="831">
        <v>176500.75000000003</v>
      </c>
      <c r="P11" s="827">
        <v>0.63990287584544792</v>
      </c>
      <c r="Q11" s="832">
        <v>5.1785567585013066</v>
      </c>
    </row>
    <row r="12" spans="1:17" ht="14.45" customHeight="1" x14ac:dyDescent="0.2">
      <c r="A12" s="821" t="s">
        <v>1761</v>
      </c>
      <c r="B12" s="822" t="s">
        <v>1570</v>
      </c>
      <c r="C12" s="822" t="s">
        <v>1574</v>
      </c>
      <c r="D12" s="822" t="s">
        <v>1587</v>
      </c>
      <c r="E12" s="822" t="s">
        <v>1588</v>
      </c>
      <c r="F12" s="831">
        <v>350</v>
      </c>
      <c r="G12" s="831">
        <v>3213</v>
      </c>
      <c r="H12" s="831"/>
      <c r="I12" s="831">
        <v>9.18</v>
      </c>
      <c r="J12" s="831"/>
      <c r="K12" s="831"/>
      <c r="L12" s="831"/>
      <c r="M12" s="831"/>
      <c r="N12" s="831"/>
      <c r="O12" s="831"/>
      <c r="P12" s="827"/>
      <c r="Q12" s="832"/>
    </row>
    <row r="13" spans="1:17" ht="14.45" customHeight="1" x14ac:dyDescent="0.2">
      <c r="A13" s="821" t="s">
        <v>1761</v>
      </c>
      <c r="B13" s="822" t="s">
        <v>1570</v>
      </c>
      <c r="C13" s="822" t="s">
        <v>1574</v>
      </c>
      <c r="D13" s="822" t="s">
        <v>1589</v>
      </c>
      <c r="E13" s="822" t="s">
        <v>1590</v>
      </c>
      <c r="F13" s="831"/>
      <c r="G13" s="831"/>
      <c r="H13" s="831"/>
      <c r="I13" s="831"/>
      <c r="J13" s="831">
        <v>115</v>
      </c>
      <c r="K13" s="831">
        <v>1179.9000000000001</v>
      </c>
      <c r="L13" s="831">
        <v>1</v>
      </c>
      <c r="M13" s="831">
        <v>10.260000000000002</v>
      </c>
      <c r="N13" s="831"/>
      <c r="O13" s="831"/>
      <c r="P13" s="827"/>
      <c r="Q13" s="832"/>
    </row>
    <row r="14" spans="1:17" ht="14.45" customHeight="1" x14ac:dyDescent="0.2">
      <c r="A14" s="821" t="s">
        <v>1761</v>
      </c>
      <c r="B14" s="822" t="s">
        <v>1570</v>
      </c>
      <c r="C14" s="822" t="s">
        <v>1574</v>
      </c>
      <c r="D14" s="822" t="s">
        <v>1595</v>
      </c>
      <c r="E14" s="822" t="s">
        <v>1596</v>
      </c>
      <c r="F14" s="831">
        <v>290</v>
      </c>
      <c r="G14" s="831">
        <v>6061</v>
      </c>
      <c r="H14" s="831"/>
      <c r="I14" s="831">
        <v>20.9</v>
      </c>
      <c r="J14" s="831"/>
      <c r="K14" s="831"/>
      <c r="L14" s="831"/>
      <c r="M14" s="831"/>
      <c r="N14" s="831"/>
      <c r="O14" s="831"/>
      <c r="P14" s="827"/>
      <c r="Q14" s="832"/>
    </row>
    <row r="15" spans="1:17" ht="14.45" customHeight="1" x14ac:dyDescent="0.2">
      <c r="A15" s="821" t="s">
        <v>1761</v>
      </c>
      <c r="B15" s="822" t="s">
        <v>1570</v>
      </c>
      <c r="C15" s="822" t="s">
        <v>1574</v>
      </c>
      <c r="D15" s="822" t="s">
        <v>1601</v>
      </c>
      <c r="E15" s="822" t="s">
        <v>1602</v>
      </c>
      <c r="F15" s="831">
        <v>41</v>
      </c>
      <c r="G15" s="831">
        <v>83143.489999999991</v>
      </c>
      <c r="H15" s="831">
        <v>1.633527721652587</v>
      </c>
      <c r="I15" s="831">
        <v>2027.8899999999999</v>
      </c>
      <c r="J15" s="831">
        <v>28</v>
      </c>
      <c r="K15" s="831">
        <v>50898.12000000001</v>
      </c>
      <c r="L15" s="831">
        <v>1</v>
      </c>
      <c r="M15" s="831">
        <v>1817.7900000000004</v>
      </c>
      <c r="N15" s="831">
        <v>18</v>
      </c>
      <c r="O15" s="831">
        <v>33225.119999999995</v>
      </c>
      <c r="P15" s="827">
        <v>0.65277695914898215</v>
      </c>
      <c r="Q15" s="832">
        <v>1845.8399999999997</v>
      </c>
    </row>
    <row r="16" spans="1:17" ht="14.45" customHeight="1" x14ac:dyDescent="0.2">
      <c r="A16" s="821" t="s">
        <v>1761</v>
      </c>
      <c r="B16" s="822" t="s">
        <v>1570</v>
      </c>
      <c r="C16" s="822" t="s">
        <v>1574</v>
      </c>
      <c r="D16" s="822" t="s">
        <v>1605</v>
      </c>
      <c r="E16" s="822" t="s">
        <v>1606</v>
      </c>
      <c r="F16" s="831">
        <v>10908</v>
      </c>
      <c r="G16" s="831">
        <v>40905</v>
      </c>
      <c r="H16" s="831"/>
      <c r="I16" s="831">
        <v>3.75</v>
      </c>
      <c r="J16" s="831"/>
      <c r="K16" s="831"/>
      <c r="L16" s="831"/>
      <c r="M16" s="831"/>
      <c r="N16" s="831">
        <v>499</v>
      </c>
      <c r="O16" s="831">
        <v>1826.34</v>
      </c>
      <c r="P16" s="827"/>
      <c r="Q16" s="832">
        <v>3.6599999999999997</v>
      </c>
    </row>
    <row r="17" spans="1:17" ht="14.45" customHeight="1" x14ac:dyDescent="0.2">
      <c r="A17" s="821" t="s">
        <v>1761</v>
      </c>
      <c r="B17" s="822" t="s">
        <v>1570</v>
      </c>
      <c r="C17" s="822" t="s">
        <v>1574</v>
      </c>
      <c r="D17" s="822" t="s">
        <v>1607</v>
      </c>
      <c r="E17" s="822" t="s">
        <v>1608</v>
      </c>
      <c r="F17" s="831"/>
      <c r="G17" s="831"/>
      <c r="H17" s="831"/>
      <c r="I17" s="831"/>
      <c r="J17" s="831">
        <v>265</v>
      </c>
      <c r="K17" s="831">
        <v>1600.6</v>
      </c>
      <c r="L17" s="831">
        <v>1</v>
      </c>
      <c r="M17" s="831">
        <v>6.04</v>
      </c>
      <c r="N17" s="831"/>
      <c r="O17" s="831"/>
      <c r="P17" s="827"/>
      <c r="Q17" s="832"/>
    </row>
    <row r="18" spans="1:17" ht="14.45" customHeight="1" x14ac:dyDescent="0.2">
      <c r="A18" s="821" t="s">
        <v>1761</v>
      </c>
      <c r="B18" s="822" t="s">
        <v>1570</v>
      </c>
      <c r="C18" s="822" t="s">
        <v>1574</v>
      </c>
      <c r="D18" s="822" t="s">
        <v>1719</v>
      </c>
      <c r="E18" s="822" t="s">
        <v>1720</v>
      </c>
      <c r="F18" s="831">
        <v>12187</v>
      </c>
      <c r="G18" s="831">
        <v>416673.53</v>
      </c>
      <c r="H18" s="831">
        <v>1.6461695464018975</v>
      </c>
      <c r="I18" s="831">
        <v>34.190000000000005</v>
      </c>
      <c r="J18" s="831">
        <v>7449</v>
      </c>
      <c r="K18" s="831">
        <v>253117.02000000002</v>
      </c>
      <c r="L18" s="831">
        <v>1</v>
      </c>
      <c r="M18" s="831">
        <v>33.980000000000004</v>
      </c>
      <c r="N18" s="831">
        <v>5108</v>
      </c>
      <c r="O18" s="831">
        <v>174320.04999999996</v>
      </c>
      <c r="P18" s="827">
        <v>0.68869351416984903</v>
      </c>
      <c r="Q18" s="832">
        <v>34.126869616288168</v>
      </c>
    </row>
    <row r="19" spans="1:17" ht="14.45" customHeight="1" x14ac:dyDescent="0.2">
      <c r="A19" s="821" t="s">
        <v>1761</v>
      </c>
      <c r="B19" s="822" t="s">
        <v>1570</v>
      </c>
      <c r="C19" s="822" t="s">
        <v>1574</v>
      </c>
      <c r="D19" s="822" t="s">
        <v>1611</v>
      </c>
      <c r="E19" s="822" t="s">
        <v>1612</v>
      </c>
      <c r="F19" s="831">
        <v>3602</v>
      </c>
      <c r="G19" s="831">
        <v>74705.48</v>
      </c>
      <c r="H19" s="831"/>
      <c r="I19" s="831">
        <v>20.74</v>
      </c>
      <c r="J19" s="831"/>
      <c r="K19" s="831"/>
      <c r="L19" s="831"/>
      <c r="M19" s="831"/>
      <c r="N19" s="831">
        <v>104</v>
      </c>
      <c r="O19" s="831">
        <v>2142.4</v>
      </c>
      <c r="P19" s="827"/>
      <c r="Q19" s="832">
        <v>20.6</v>
      </c>
    </row>
    <row r="20" spans="1:17" ht="14.45" customHeight="1" x14ac:dyDescent="0.2">
      <c r="A20" s="821" t="s">
        <v>1761</v>
      </c>
      <c r="B20" s="822" t="s">
        <v>1570</v>
      </c>
      <c r="C20" s="822" t="s">
        <v>1574</v>
      </c>
      <c r="D20" s="822" t="s">
        <v>1721</v>
      </c>
      <c r="E20" s="822" t="s">
        <v>1722</v>
      </c>
      <c r="F20" s="831">
        <v>2</v>
      </c>
      <c r="G20" s="831">
        <v>113.24</v>
      </c>
      <c r="H20" s="831"/>
      <c r="I20" s="831">
        <v>56.62</v>
      </c>
      <c r="J20" s="831"/>
      <c r="K20" s="831"/>
      <c r="L20" s="831"/>
      <c r="M20" s="831"/>
      <c r="N20" s="831"/>
      <c r="O20" s="831"/>
      <c r="P20" s="827"/>
      <c r="Q20" s="832"/>
    </row>
    <row r="21" spans="1:17" ht="14.45" customHeight="1" x14ac:dyDescent="0.2">
      <c r="A21" s="821" t="s">
        <v>1761</v>
      </c>
      <c r="B21" s="822" t="s">
        <v>1570</v>
      </c>
      <c r="C21" s="822" t="s">
        <v>1627</v>
      </c>
      <c r="D21" s="822" t="s">
        <v>1630</v>
      </c>
      <c r="E21" s="822" t="s">
        <v>1631</v>
      </c>
      <c r="F21" s="831">
        <v>5</v>
      </c>
      <c r="G21" s="831">
        <v>2220</v>
      </c>
      <c r="H21" s="831">
        <v>0.49664429530201343</v>
      </c>
      <c r="I21" s="831">
        <v>444</v>
      </c>
      <c r="J21" s="831">
        <v>10</v>
      </c>
      <c r="K21" s="831">
        <v>4470</v>
      </c>
      <c r="L21" s="831">
        <v>1</v>
      </c>
      <c r="M21" s="831">
        <v>447</v>
      </c>
      <c r="N21" s="831">
        <v>6</v>
      </c>
      <c r="O21" s="831">
        <v>2694</v>
      </c>
      <c r="P21" s="827">
        <v>0.6026845637583893</v>
      </c>
      <c r="Q21" s="832">
        <v>449</v>
      </c>
    </row>
    <row r="22" spans="1:17" ht="14.45" customHeight="1" x14ac:dyDescent="0.2">
      <c r="A22" s="821" t="s">
        <v>1761</v>
      </c>
      <c r="B22" s="822" t="s">
        <v>1570</v>
      </c>
      <c r="C22" s="822" t="s">
        <v>1627</v>
      </c>
      <c r="D22" s="822" t="s">
        <v>1762</v>
      </c>
      <c r="E22" s="822" t="s">
        <v>1763</v>
      </c>
      <c r="F22" s="831">
        <v>1</v>
      </c>
      <c r="G22" s="831">
        <v>1423</v>
      </c>
      <c r="H22" s="831"/>
      <c r="I22" s="831">
        <v>1423</v>
      </c>
      <c r="J22" s="831"/>
      <c r="K22" s="831"/>
      <c r="L22" s="831"/>
      <c r="M22" s="831"/>
      <c r="N22" s="831"/>
      <c r="O22" s="831"/>
      <c r="P22" s="827"/>
      <c r="Q22" s="832"/>
    </row>
    <row r="23" spans="1:17" ht="14.45" customHeight="1" x14ac:dyDescent="0.2">
      <c r="A23" s="821" t="s">
        <v>1761</v>
      </c>
      <c r="B23" s="822" t="s">
        <v>1570</v>
      </c>
      <c r="C23" s="822" t="s">
        <v>1627</v>
      </c>
      <c r="D23" s="822" t="s">
        <v>1638</v>
      </c>
      <c r="E23" s="822" t="s">
        <v>1639</v>
      </c>
      <c r="F23" s="831">
        <v>1</v>
      </c>
      <c r="G23" s="831">
        <v>2040</v>
      </c>
      <c r="H23" s="831"/>
      <c r="I23" s="831">
        <v>2040</v>
      </c>
      <c r="J23" s="831"/>
      <c r="K23" s="831"/>
      <c r="L23" s="831"/>
      <c r="M23" s="831"/>
      <c r="N23" s="831"/>
      <c r="O23" s="831"/>
      <c r="P23" s="827"/>
      <c r="Q23" s="832"/>
    </row>
    <row r="24" spans="1:17" ht="14.45" customHeight="1" x14ac:dyDescent="0.2">
      <c r="A24" s="821" t="s">
        <v>1761</v>
      </c>
      <c r="B24" s="822" t="s">
        <v>1570</v>
      </c>
      <c r="C24" s="822" t="s">
        <v>1627</v>
      </c>
      <c r="D24" s="822" t="s">
        <v>1648</v>
      </c>
      <c r="E24" s="822" t="s">
        <v>1649</v>
      </c>
      <c r="F24" s="831"/>
      <c r="G24" s="831"/>
      <c r="H24" s="831"/>
      <c r="I24" s="831"/>
      <c r="J24" s="831">
        <v>1</v>
      </c>
      <c r="K24" s="831">
        <v>1920</v>
      </c>
      <c r="L24" s="831">
        <v>1</v>
      </c>
      <c r="M24" s="831">
        <v>1920</v>
      </c>
      <c r="N24" s="831"/>
      <c r="O24" s="831"/>
      <c r="P24" s="827"/>
      <c r="Q24" s="832"/>
    </row>
    <row r="25" spans="1:17" ht="14.45" customHeight="1" x14ac:dyDescent="0.2">
      <c r="A25" s="821" t="s">
        <v>1761</v>
      </c>
      <c r="B25" s="822" t="s">
        <v>1570</v>
      </c>
      <c r="C25" s="822" t="s">
        <v>1627</v>
      </c>
      <c r="D25" s="822" t="s">
        <v>1652</v>
      </c>
      <c r="E25" s="822" t="s">
        <v>1653</v>
      </c>
      <c r="F25" s="831">
        <v>3</v>
      </c>
      <c r="G25" s="831">
        <v>3642</v>
      </c>
      <c r="H25" s="831"/>
      <c r="I25" s="831">
        <v>1214</v>
      </c>
      <c r="J25" s="831"/>
      <c r="K25" s="831"/>
      <c r="L25" s="831"/>
      <c r="M25" s="831"/>
      <c r="N25" s="831">
        <v>1</v>
      </c>
      <c r="O25" s="831">
        <v>1223</v>
      </c>
      <c r="P25" s="827"/>
      <c r="Q25" s="832">
        <v>1223</v>
      </c>
    </row>
    <row r="26" spans="1:17" ht="14.45" customHeight="1" x14ac:dyDescent="0.2">
      <c r="A26" s="821" t="s">
        <v>1761</v>
      </c>
      <c r="B26" s="822" t="s">
        <v>1570</v>
      </c>
      <c r="C26" s="822" t="s">
        <v>1627</v>
      </c>
      <c r="D26" s="822" t="s">
        <v>1654</v>
      </c>
      <c r="E26" s="822" t="s">
        <v>1655</v>
      </c>
      <c r="F26" s="831">
        <v>41</v>
      </c>
      <c r="G26" s="831">
        <v>27962</v>
      </c>
      <c r="H26" s="831">
        <v>1.4578727841501564</v>
      </c>
      <c r="I26" s="831">
        <v>682</v>
      </c>
      <c r="J26" s="831">
        <v>28</v>
      </c>
      <c r="K26" s="831">
        <v>19180</v>
      </c>
      <c r="L26" s="831">
        <v>1</v>
      </c>
      <c r="M26" s="831">
        <v>685</v>
      </c>
      <c r="N26" s="831">
        <v>18</v>
      </c>
      <c r="O26" s="831">
        <v>12366</v>
      </c>
      <c r="P26" s="827">
        <v>0.64473409801876957</v>
      </c>
      <c r="Q26" s="832">
        <v>687</v>
      </c>
    </row>
    <row r="27" spans="1:17" ht="14.45" customHeight="1" x14ac:dyDescent="0.2">
      <c r="A27" s="821" t="s">
        <v>1761</v>
      </c>
      <c r="B27" s="822" t="s">
        <v>1570</v>
      </c>
      <c r="C27" s="822" t="s">
        <v>1627</v>
      </c>
      <c r="D27" s="822" t="s">
        <v>1656</v>
      </c>
      <c r="E27" s="822" t="s">
        <v>1657</v>
      </c>
      <c r="F27" s="831">
        <v>31</v>
      </c>
      <c r="G27" s="831">
        <v>22227</v>
      </c>
      <c r="H27" s="831"/>
      <c r="I27" s="831">
        <v>717</v>
      </c>
      <c r="J27" s="831"/>
      <c r="K27" s="831"/>
      <c r="L27" s="831"/>
      <c r="M27" s="831"/>
      <c r="N27" s="831">
        <v>1</v>
      </c>
      <c r="O27" s="831">
        <v>722</v>
      </c>
      <c r="P27" s="827"/>
      <c r="Q27" s="832">
        <v>722</v>
      </c>
    </row>
    <row r="28" spans="1:17" ht="14.45" customHeight="1" x14ac:dyDescent="0.2">
      <c r="A28" s="821" t="s">
        <v>1761</v>
      </c>
      <c r="B28" s="822" t="s">
        <v>1570</v>
      </c>
      <c r="C28" s="822" t="s">
        <v>1627</v>
      </c>
      <c r="D28" s="822" t="s">
        <v>1660</v>
      </c>
      <c r="E28" s="822" t="s">
        <v>1661</v>
      </c>
      <c r="F28" s="831">
        <v>241</v>
      </c>
      <c r="G28" s="831">
        <v>440066</v>
      </c>
      <c r="H28" s="831">
        <v>1.0404410808561546</v>
      </c>
      <c r="I28" s="831">
        <v>1826</v>
      </c>
      <c r="J28" s="831">
        <v>231</v>
      </c>
      <c r="K28" s="831">
        <v>422961</v>
      </c>
      <c r="L28" s="831">
        <v>1</v>
      </c>
      <c r="M28" s="831">
        <v>1831</v>
      </c>
      <c r="N28" s="831">
        <v>176</v>
      </c>
      <c r="O28" s="831">
        <v>322960</v>
      </c>
      <c r="P28" s="827">
        <v>0.76356921796572264</v>
      </c>
      <c r="Q28" s="832">
        <v>1835</v>
      </c>
    </row>
    <row r="29" spans="1:17" ht="14.45" customHeight="1" x14ac:dyDescent="0.2">
      <c r="A29" s="821" t="s">
        <v>1761</v>
      </c>
      <c r="B29" s="822" t="s">
        <v>1570</v>
      </c>
      <c r="C29" s="822" t="s">
        <v>1627</v>
      </c>
      <c r="D29" s="822" t="s">
        <v>1662</v>
      </c>
      <c r="E29" s="822" t="s">
        <v>1663</v>
      </c>
      <c r="F29" s="831">
        <v>139</v>
      </c>
      <c r="G29" s="831">
        <v>59770</v>
      </c>
      <c r="H29" s="831">
        <v>0.93701009594281059</v>
      </c>
      <c r="I29" s="831">
        <v>430</v>
      </c>
      <c r="J29" s="831">
        <v>148</v>
      </c>
      <c r="K29" s="831">
        <v>63788</v>
      </c>
      <c r="L29" s="831">
        <v>1</v>
      </c>
      <c r="M29" s="831">
        <v>431</v>
      </c>
      <c r="N29" s="831">
        <v>106</v>
      </c>
      <c r="O29" s="831">
        <v>45898</v>
      </c>
      <c r="P29" s="827">
        <v>0.7195397253401894</v>
      </c>
      <c r="Q29" s="832">
        <v>433</v>
      </c>
    </row>
    <row r="30" spans="1:17" ht="14.45" customHeight="1" x14ac:dyDescent="0.2">
      <c r="A30" s="821" t="s">
        <v>1761</v>
      </c>
      <c r="B30" s="822" t="s">
        <v>1570</v>
      </c>
      <c r="C30" s="822" t="s">
        <v>1627</v>
      </c>
      <c r="D30" s="822" t="s">
        <v>1731</v>
      </c>
      <c r="E30" s="822" t="s">
        <v>1732</v>
      </c>
      <c r="F30" s="831">
        <v>47</v>
      </c>
      <c r="G30" s="831">
        <v>681923</v>
      </c>
      <c r="H30" s="831">
        <v>1.740021178601957</v>
      </c>
      <c r="I30" s="831">
        <v>14509</v>
      </c>
      <c r="J30" s="831">
        <v>27</v>
      </c>
      <c r="K30" s="831">
        <v>391905</v>
      </c>
      <c r="L30" s="831">
        <v>1</v>
      </c>
      <c r="M30" s="831">
        <v>14515</v>
      </c>
      <c r="N30" s="831">
        <v>16</v>
      </c>
      <c r="O30" s="831">
        <v>232336</v>
      </c>
      <c r="P30" s="827">
        <v>0.59283754991643378</v>
      </c>
      <c r="Q30" s="832">
        <v>14521</v>
      </c>
    </row>
    <row r="31" spans="1:17" ht="14.45" customHeight="1" x14ac:dyDescent="0.2">
      <c r="A31" s="821" t="s">
        <v>1761</v>
      </c>
      <c r="B31" s="822" t="s">
        <v>1570</v>
      </c>
      <c r="C31" s="822" t="s">
        <v>1627</v>
      </c>
      <c r="D31" s="822" t="s">
        <v>1672</v>
      </c>
      <c r="E31" s="822" t="s">
        <v>1673</v>
      </c>
      <c r="F31" s="831">
        <v>41</v>
      </c>
      <c r="G31" s="831">
        <v>25051</v>
      </c>
      <c r="H31" s="831">
        <v>0.88694944058915171</v>
      </c>
      <c r="I31" s="831">
        <v>611</v>
      </c>
      <c r="J31" s="831">
        <v>46</v>
      </c>
      <c r="K31" s="831">
        <v>28244</v>
      </c>
      <c r="L31" s="831">
        <v>1</v>
      </c>
      <c r="M31" s="831">
        <v>614</v>
      </c>
      <c r="N31" s="831">
        <v>24</v>
      </c>
      <c r="O31" s="831">
        <v>14832</v>
      </c>
      <c r="P31" s="827">
        <v>0.52513808242458571</v>
      </c>
      <c r="Q31" s="832">
        <v>618</v>
      </c>
    </row>
    <row r="32" spans="1:17" ht="14.45" customHeight="1" x14ac:dyDescent="0.2">
      <c r="A32" s="821" t="s">
        <v>1761</v>
      </c>
      <c r="B32" s="822" t="s">
        <v>1570</v>
      </c>
      <c r="C32" s="822" t="s">
        <v>1627</v>
      </c>
      <c r="D32" s="822" t="s">
        <v>1674</v>
      </c>
      <c r="E32" s="822" t="s">
        <v>1675</v>
      </c>
      <c r="F32" s="831">
        <v>1</v>
      </c>
      <c r="G32" s="831">
        <v>438</v>
      </c>
      <c r="H32" s="831"/>
      <c r="I32" s="831">
        <v>438</v>
      </c>
      <c r="J32" s="831"/>
      <c r="K32" s="831"/>
      <c r="L32" s="831"/>
      <c r="M32" s="831"/>
      <c r="N32" s="831"/>
      <c r="O32" s="831"/>
      <c r="P32" s="827"/>
      <c r="Q32" s="832"/>
    </row>
    <row r="33" spans="1:17" ht="14.45" customHeight="1" x14ac:dyDescent="0.2">
      <c r="A33" s="821" t="s">
        <v>1761</v>
      </c>
      <c r="B33" s="822" t="s">
        <v>1570</v>
      </c>
      <c r="C33" s="822" t="s">
        <v>1627</v>
      </c>
      <c r="D33" s="822" t="s">
        <v>1676</v>
      </c>
      <c r="E33" s="822" t="s">
        <v>1677</v>
      </c>
      <c r="F33" s="831">
        <v>17</v>
      </c>
      <c r="G33" s="831">
        <v>22831</v>
      </c>
      <c r="H33" s="831">
        <v>16.949517446176689</v>
      </c>
      <c r="I33" s="831">
        <v>1343</v>
      </c>
      <c r="J33" s="831">
        <v>1</v>
      </c>
      <c r="K33" s="831">
        <v>1347</v>
      </c>
      <c r="L33" s="831">
        <v>1</v>
      </c>
      <c r="M33" s="831">
        <v>1347</v>
      </c>
      <c r="N33" s="831">
        <v>5</v>
      </c>
      <c r="O33" s="831">
        <v>6755</v>
      </c>
      <c r="P33" s="827">
        <v>5.0148478099480327</v>
      </c>
      <c r="Q33" s="832">
        <v>1351</v>
      </c>
    </row>
    <row r="34" spans="1:17" ht="14.45" customHeight="1" x14ac:dyDescent="0.2">
      <c r="A34" s="821" t="s">
        <v>1761</v>
      </c>
      <c r="B34" s="822" t="s">
        <v>1570</v>
      </c>
      <c r="C34" s="822" t="s">
        <v>1627</v>
      </c>
      <c r="D34" s="822" t="s">
        <v>1678</v>
      </c>
      <c r="E34" s="822" t="s">
        <v>1679</v>
      </c>
      <c r="F34" s="831">
        <v>47</v>
      </c>
      <c r="G34" s="831">
        <v>23970</v>
      </c>
      <c r="H34" s="831">
        <v>1.0640092329545454</v>
      </c>
      <c r="I34" s="831">
        <v>510</v>
      </c>
      <c r="J34" s="831">
        <v>44</v>
      </c>
      <c r="K34" s="831">
        <v>22528</v>
      </c>
      <c r="L34" s="831">
        <v>1</v>
      </c>
      <c r="M34" s="831">
        <v>512</v>
      </c>
      <c r="N34" s="831">
        <v>30</v>
      </c>
      <c r="O34" s="831">
        <v>15420</v>
      </c>
      <c r="P34" s="827">
        <v>0.68448153409090906</v>
      </c>
      <c r="Q34" s="832">
        <v>514</v>
      </c>
    </row>
    <row r="35" spans="1:17" ht="14.45" customHeight="1" x14ac:dyDescent="0.2">
      <c r="A35" s="821" t="s">
        <v>1761</v>
      </c>
      <c r="B35" s="822" t="s">
        <v>1570</v>
      </c>
      <c r="C35" s="822" t="s">
        <v>1627</v>
      </c>
      <c r="D35" s="822" t="s">
        <v>1680</v>
      </c>
      <c r="E35" s="822" t="s">
        <v>1681</v>
      </c>
      <c r="F35" s="831">
        <v>1</v>
      </c>
      <c r="G35" s="831">
        <v>2333</v>
      </c>
      <c r="H35" s="831"/>
      <c r="I35" s="831">
        <v>2333</v>
      </c>
      <c r="J35" s="831"/>
      <c r="K35" s="831"/>
      <c r="L35" s="831"/>
      <c r="M35" s="831"/>
      <c r="N35" s="831"/>
      <c r="O35" s="831"/>
      <c r="P35" s="827"/>
      <c r="Q35" s="832"/>
    </row>
    <row r="36" spans="1:17" ht="14.45" customHeight="1" x14ac:dyDescent="0.2">
      <c r="A36" s="821" t="s">
        <v>1761</v>
      </c>
      <c r="B36" s="822" t="s">
        <v>1570</v>
      </c>
      <c r="C36" s="822" t="s">
        <v>1627</v>
      </c>
      <c r="D36" s="822" t="s">
        <v>1700</v>
      </c>
      <c r="E36" s="822" t="s">
        <v>1701</v>
      </c>
      <c r="F36" s="831">
        <v>1</v>
      </c>
      <c r="G36" s="831">
        <v>719</v>
      </c>
      <c r="H36" s="831"/>
      <c r="I36" s="831">
        <v>719</v>
      </c>
      <c r="J36" s="831"/>
      <c r="K36" s="831"/>
      <c r="L36" s="831"/>
      <c r="M36" s="831"/>
      <c r="N36" s="831"/>
      <c r="O36" s="831"/>
      <c r="P36" s="827"/>
      <c r="Q36" s="832"/>
    </row>
    <row r="37" spans="1:17" ht="14.45" customHeight="1" x14ac:dyDescent="0.2">
      <c r="A37" s="821" t="s">
        <v>1764</v>
      </c>
      <c r="B37" s="822" t="s">
        <v>1570</v>
      </c>
      <c r="C37" s="822" t="s">
        <v>1571</v>
      </c>
      <c r="D37" s="822" t="s">
        <v>1714</v>
      </c>
      <c r="E37" s="822" t="s">
        <v>1715</v>
      </c>
      <c r="F37" s="831">
        <v>2.5</v>
      </c>
      <c r="G37" s="831">
        <v>2976.85</v>
      </c>
      <c r="H37" s="831"/>
      <c r="I37" s="831">
        <v>1190.74</v>
      </c>
      <c r="J37" s="831"/>
      <c r="K37" s="831"/>
      <c r="L37" s="831"/>
      <c r="M37" s="831"/>
      <c r="N37" s="831"/>
      <c r="O37" s="831"/>
      <c r="P37" s="827"/>
      <c r="Q37" s="832"/>
    </row>
    <row r="38" spans="1:17" ht="14.45" customHeight="1" x14ac:dyDescent="0.2">
      <c r="A38" s="821" t="s">
        <v>1764</v>
      </c>
      <c r="B38" s="822" t="s">
        <v>1570</v>
      </c>
      <c r="C38" s="822" t="s">
        <v>1571</v>
      </c>
      <c r="D38" s="822" t="s">
        <v>1717</v>
      </c>
      <c r="E38" s="822" t="s">
        <v>1715</v>
      </c>
      <c r="F38" s="831"/>
      <c r="G38" s="831"/>
      <c r="H38" s="831"/>
      <c r="I38" s="831"/>
      <c r="J38" s="831">
        <v>5</v>
      </c>
      <c r="K38" s="831">
        <v>3277.6000000000004</v>
      </c>
      <c r="L38" s="831">
        <v>1</v>
      </c>
      <c r="M38" s="831">
        <v>655.5200000000001</v>
      </c>
      <c r="N38" s="831">
        <v>0.35</v>
      </c>
      <c r="O38" s="831">
        <v>229.43</v>
      </c>
      <c r="P38" s="827">
        <v>6.9999389797412742E-2</v>
      </c>
      <c r="Q38" s="832">
        <v>655.51428571428573</v>
      </c>
    </row>
    <row r="39" spans="1:17" ht="14.45" customHeight="1" x14ac:dyDescent="0.2">
      <c r="A39" s="821" t="s">
        <v>1764</v>
      </c>
      <c r="B39" s="822" t="s">
        <v>1570</v>
      </c>
      <c r="C39" s="822" t="s">
        <v>1574</v>
      </c>
      <c r="D39" s="822" t="s">
        <v>1579</v>
      </c>
      <c r="E39" s="822" t="s">
        <v>1580</v>
      </c>
      <c r="F39" s="831">
        <v>3100</v>
      </c>
      <c r="G39" s="831">
        <v>22289.000000000004</v>
      </c>
      <c r="H39" s="831">
        <v>0.93604065177221585</v>
      </c>
      <c r="I39" s="831">
        <v>7.1900000000000013</v>
      </c>
      <c r="J39" s="831">
        <v>3255</v>
      </c>
      <c r="K39" s="831">
        <v>23812</v>
      </c>
      <c r="L39" s="831">
        <v>1</v>
      </c>
      <c r="M39" s="831">
        <v>7.3155145929339476</v>
      </c>
      <c r="N39" s="831">
        <v>1695</v>
      </c>
      <c r="O39" s="831">
        <v>12103.75</v>
      </c>
      <c r="P39" s="827">
        <v>0.50830463631782297</v>
      </c>
      <c r="Q39" s="832">
        <v>7.140855457227139</v>
      </c>
    </row>
    <row r="40" spans="1:17" ht="14.45" customHeight="1" x14ac:dyDescent="0.2">
      <c r="A40" s="821" t="s">
        <v>1764</v>
      </c>
      <c r="B40" s="822" t="s">
        <v>1570</v>
      </c>
      <c r="C40" s="822" t="s">
        <v>1574</v>
      </c>
      <c r="D40" s="822" t="s">
        <v>1583</v>
      </c>
      <c r="E40" s="822" t="s">
        <v>1584</v>
      </c>
      <c r="F40" s="831">
        <v>1206</v>
      </c>
      <c r="G40" s="831">
        <v>6427.9800000000005</v>
      </c>
      <c r="H40" s="831"/>
      <c r="I40" s="831">
        <v>5.33</v>
      </c>
      <c r="J40" s="831"/>
      <c r="K40" s="831"/>
      <c r="L40" s="831"/>
      <c r="M40" s="831"/>
      <c r="N40" s="831"/>
      <c r="O40" s="831"/>
      <c r="P40" s="827"/>
      <c r="Q40" s="832"/>
    </row>
    <row r="41" spans="1:17" ht="14.45" customHeight="1" x14ac:dyDescent="0.2">
      <c r="A41" s="821" t="s">
        <v>1764</v>
      </c>
      <c r="B41" s="822" t="s">
        <v>1570</v>
      </c>
      <c r="C41" s="822" t="s">
        <v>1574</v>
      </c>
      <c r="D41" s="822" t="s">
        <v>1595</v>
      </c>
      <c r="E41" s="822" t="s">
        <v>1596</v>
      </c>
      <c r="F41" s="831">
        <v>440</v>
      </c>
      <c r="G41" s="831">
        <v>9196</v>
      </c>
      <c r="H41" s="831"/>
      <c r="I41" s="831">
        <v>20.9</v>
      </c>
      <c r="J41" s="831"/>
      <c r="K41" s="831"/>
      <c r="L41" s="831"/>
      <c r="M41" s="831"/>
      <c r="N41" s="831"/>
      <c r="O41" s="831"/>
      <c r="P41" s="827"/>
      <c r="Q41" s="832"/>
    </row>
    <row r="42" spans="1:17" ht="14.45" customHeight="1" x14ac:dyDescent="0.2">
      <c r="A42" s="821" t="s">
        <v>1764</v>
      </c>
      <c r="B42" s="822" t="s">
        <v>1570</v>
      </c>
      <c r="C42" s="822" t="s">
        <v>1574</v>
      </c>
      <c r="D42" s="822" t="s">
        <v>1601</v>
      </c>
      <c r="E42" s="822" t="s">
        <v>1602</v>
      </c>
      <c r="F42" s="831">
        <v>13</v>
      </c>
      <c r="G42" s="831">
        <v>26362.569999999996</v>
      </c>
      <c r="H42" s="831">
        <v>0.90640867481942322</v>
      </c>
      <c r="I42" s="831">
        <v>2027.8899999999996</v>
      </c>
      <c r="J42" s="831">
        <v>16</v>
      </c>
      <c r="K42" s="831">
        <v>29084.640000000007</v>
      </c>
      <c r="L42" s="831">
        <v>1</v>
      </c>
      <c r="M42" s="831">
        <v>1817.7900000000004</v>
      </c>
      <c r="N42" s="831">
        <v>7</v>
      </c>
      <c r="O42" s="831">
        <v>12921.160000000002</v>
      </c>
      <c r="P42" s="827">
        <v>0.44426061316213639</v>
      </c>
      <c r="Q42" s="832">
        <v>1845.8800000000003</v>
      </c>
    </row>
    <row r="43" spans="1:17" ht="14.45" customHeight="1" x14ac:dyDescent="0.2">
      <c r="A43" s="821" t="s">
        <v>1764</v>
      </c>
      <c r="B43" s="822" t="s">
        <v>1570</v>
      </c>
      <c r="C43" s="822" t="s">
        <v>1574</v>
      </c>
      <c r="D43" s="822" t="s">
        <v>1605</v>
      </c>
      <c r="E43" s="822" t="s">
        <v>1606</v>
      </c>
      <c r="F43" s="831"/>
      <c r="G43" s="831"/>
      <c r="H43" s="831"/>
      <c r="I43" s="831"/>
      <c r="J43" s="831">
        <v>570</v>
      </c>
      <c r="K43" s="831">
        <v>2200.1999999999998</v>
      </c>
      <c r="L43" s="831">
        <v>1</v>
      </c>
      <c r="M43" s="831">
        <v>3.86</v>
      </c>
      <c r="N43" s="831"/>
      <c r="O43" s="831"/>
      <c r="P43" s="827"/>
      <c r="Q43" s="832"/>
    </row>
    <row r="44" spans="1:17" ht="14.45" customHeight="1" x14ac:dyDescent="0.2">
      <c r="A44" s="821" t="s">
        <v>1764</v>
      </c>
      <c r="B44" s="822" t="s">
        <v>1570</v>
      </c>
      <c r="C44" s="822" t="s">
        <v>1574</v>
      </c>
      <c r="D44" s="822" t="s">
        <v>1719</v>
      </c>
      <c r="E44" s="822" t="s">
        <v>1720</v>
      </c>
      <c r="F44" s="831">
        <v>1338</v>
      </c>
      <c r="G44" s="831">
        <v>45746.22</v>
      </c>
      <c r="H44" s="831">
        <v>0.37891049303517399</v>
      </c>
      <c r="I44" s="831">
        <v>34.19</v>
      </c>
      <c r="J44" s="831">
        <v>3553</v>
      </c>
      <c r="K44" s="831">
        <v>120730.93999999999</v>
      </c>
      <c r="L44" s="831">
        <v>1</v>
      </c>
      <c r="M44" s="831">
        <v>33.979999999999997</v>
      </c>
      <c r="N44" s="831">
        <v>3323</v>
      </c>
      <c r="O44" s="831">
        <v>113404.96999999999</v>
      </c>
      <c r="P44" s="827">
        <v>0.93931986282886559</v>
      </c>
      <c r="Q44" s="832">
        <v>34.127285585314468</v>
      </c>
    </row>
    <row r="45" spans="1:17" ht="14.45" customHeight="1" x14ac:dyDescent="0.2">
      <c r="A45" s="821" t="s">
        <v>1764</v>
      </c>
      <c r="B45" s="822" t="s">
        <v>1570</v>
      </c>
      <c r="C45" s="822" t="s">
        <v>1627</v>
      </c>
      <c r="D45" s="822" t="s">
        <v>1632</v>
      </c>
      <c r="E45" s="822" t="s">
        <v>1633</v>
      </c>
      <c r="F45" s="831"/>
      <c r="G45" s="831"/>
      <c r="H45" s="831"/>
      <c r="I45" s="831"/>
      <c r="J45" s="831">
        <v>1</v>
      </c>
      <c r="K45" s="831">
        <v>179</v>
      </c>
      <c r="L45" s="831">
        <v>1</v>
      </c>
      <c r="M45" s="831">
        <v>179</v>
      </c>
      <c r="N45" s="831"/>
      <c r="O45" s="831"/>
      <c r="P45" s="827"/>
      <c r="Q45" s="832"/>
    </row>
    <row r="46" spans="1:17" ht="14.45" customHeight="1" x14ac:dyDescent="0.2">
      <c r="A46" s="821" t="s">
        <v>1764</v>
      </c>
      <c r="B46" s="822" t="s">
        <v>1570</v>
      </c>
      <c r="C46" s="822" t="s">
        <v>1627</v>
      </c>
      <c r="D46" s="822" t="s">
        <v>1654</v>
      </c>
      <c r="E46" s="822" t="s">
        <v>1655</v>
      </c>
      <c r="F46" s="831">
        <v>13</v>
      </c>
      <c r="G46" s="831">
        <v>8866</v>
      </c>
      <c r="H46" s="831">
        <v>0.8089416058394161</v>
      </c>
      <c r="I46" s="831">
        <v>682</v>
      </c>
      <c r="J46" s="831">
        <v>16</v>
      </c>
      <c r="K46" s="831">
        <v>10960</v>
      </c>
      <c r="L46" s="831">
        <v>1</v>
      </c>
      <c r="M46" s="831">
        <v>685</v>
      </c>
      <c r="N46" s="831">
        <v>7</v>
      </c>
      <c r="O46" s="831">
        <v>4809</v>
      </c>
      <c r="P46" s="827">
        <v>0.43877737226277375</v>
      </c>
      <c r="Q46" s="832">
        <v>687</v>
      </c>
    </row>
    <row r="47" spans="1:17" ht="14.45" customHeight="1" x14ac:dyDescent="0.2">
      <c r="A47" s="821" t="s">
        <v>1764</v>
      </c>
      <c r="B47" s="822" t="s">
        <v>1570</v>
      </c>
      <c r="C47" s="822" t="s">
        <v>1627</v>
      </c>
      <c r="D47" s="822" t="s">
        <v>1660</v>
      </c>
      <c r="E47" s="822" t="s">
        <v>1661</v>
      </c>
      <c r="F47" s="831">
        <v>20</v>
      </c>
      <c r="G47" s="831">
        <v>36520</v>
      </c>
      <c r="H47" s="831">
        <v>0.7387179642777677</v>
      </c>
      <c r="I47" s="831">
        <v>1826</v>
      </c>
      <c r="J47" s="831">
        <v>27</v>
      </c>
      <c r="K47" s="831">
        <v>49437</v>
      </c>
      <c r="L47" s="831">
        <v>1</v>
      </c>
      <c r="M47" s="831">
        <v>1831</v>
      </c>
      <c r="N47" s="831">
        <v>17</v>
      </c>
      <c r="O47" s="831">
        <v>31195</v>
      </c>
      <c r="P47" s="827">
        <v>0.63100511762445133</v>
      </c>
      <c r="Q47" s="832">
        <v>1835</v>
      </c>
    </row>
    <row r="48" spans="1:17" ht="14.45" customHeight="1" x14ac:dyDescent="0.2">
      <c r="A48" s="821" t="s">
        <v>1764</v>
      </c>
      <c r="B48" s="822" t="s">
        <v>1570</v>
      </c>
      <c r="C48" s="822" t="s">
        <v>1627</v>
      </c>
      <c r="D48" s="822" t="s">
        <v>1662</v>
      </c>
      <c r="E48" s="822" t="s">
        <v>1663</v>
      </c>
      <c r="F48" s="831">
        <v>3</v>
      </c>
      <c r="G48" s="831">
        <v>1290</v>
      </c>
      <c r="H48" s="831"/>
      <c r="I48" s="831">
        <v>430</v>
      </c>
      <c r="J48" s="831"/>
      <c r="K48" s="831"/>
      <c r="L48" s="831"/>
      <c r="M48" s="831"/>
      <c r="N48" s="831"/>
      <c r="O48" s="831"/>
      <c r="P48" s="827"/>
      <c r="Q48" s="832"/>
    </row>
    <row r="49" spans="1:17" ht="14.45" customHeight="1" x14ac:dyDescent="0.2">
      <c r="A49" s="821" t="s">
        <v>1764</v>
      </c>
      <c r="B49" s="822" t="s">
        <v>1570</v>
      </c>
      <c r="C49" s="822" t="s">
        <v>1627</v>
      </c>
      <c r="D49" s="822" t="s">
        <v>1731</v>
      </c>
      <c r="E49" s="822" t="s">
        <v>1732</v>
      </c>
      <c r="F49" s="831">
        <v>6</v>
      </c>
      <c r="G49" s="831">
        <v>87054</v>
      </c>
      <c r="H49" s="831">
        <v>0.46134767746893135</v>
      </c>
      <c r="I49" s="831">
        <v>14509</v>
      </c>
      <c r="J49" s="831">
        <v>13</v>
      </c>
      <c r="K49" s="831">
        <v>188695</v>
      </c>
      <c r="L49" s="831">
        <v>1</v>
      </c>
      <c r="M49" s="831">
        <v>14515</v>
      </c>
      <c r="N49" s="831">
        <v>13</v>
      </c>
      <c r="O49" s="831">
        <v>188773</v>
      </c>
      <c r="P49" s="827">
        <v>1.0004133654839822</v>
      </c>
      <c r="Q49" s="832">
        <v>14521</v>
      </c>
    </row>
    <row r="50" spans="1:17" ht="14.45" customHeight="1" x14ac:dyDescent="0.2">
      <c r="A50" s="821" t="s">
        <v>1764</v>
      </c>
      <c r="B50" s="822" t="s">
        <v>1570</v>
      </c>
      <c r="C50" s="822" t="s">
        <v>1627</v>
      </c>
      <c r="D50" s="822" t="s">
        <v>1676</v>
      </c>
      <c r="E50" s="822" t="s">
        <v>1677</v>
      </c>
      <c r="F50" s="831"/>
      <c r="G50" s="831"/>
      <c r="H50" s="831"/>
      <c r="I50" s="831"/>
      <c r="J50" s="831">
        <v>1</v>
      </c>
      <c r="K50" s="831">
        <v>1347</v>
      </c>
      <c r="L50" s="831">
        <v>1</v>
      </c>
      <c r="M50" s="831">
        <v>1347</v>
      </c>
      <c r="N50" s="831"/>
      <c r="O50" s="831"/>
      <c r="P50" s="827"/>
      <c r="Q50" s="832"/>
    </row>
    <row r="51" spans="1:17" ht="14.45" customHeight="1" x14ac:dyDescent="0.2">
      <c r="A51" s="821" t="s">
        <v>1764</v>
      </c>
      <c r="B51" s="822" t="s">
        <v>1570</v>
      </c>
      <c r="C51" s="822" t="s">
        <v>1627</v>
      </c>
      <c r="D51" s="822" t="s">
        <v>1678</v>
      </c>
      <c r="E51" s="822" t="s">
        <v>1679</v>
      </c>
      <c r="F51" s="831">
        <v>17</v>
      </c>
      <c r="G51" s="831">
        <v>8670</v>
      </c>
      <c r="H51" s="831">
        <v>0.8466796875</v>
      </c>
      <c r="I51" s="831">
        <v>510</v>
      </c>
      <c r="J51" s="831">
        <v>20</v>
      </c>
      <c r="K51" s="831">
        <v>10240</v>
      </c>
      <c r="L51" s="831">
        <v>1</v>
      </c>
      <c r="M51" s="831">
        <v>512</v>
      </c>
      <c r="N51" s="831">
        <v>11</v>
      </c>
      <c r="O51" s="831">
        <v>5654</v>
      </c>
      <c r="P51" s="827">
        <v>0.55214843749999998</v>
      </c>
      <c r="Q51" s="832">
        <v>514</v>
      </c>
    </row>
    <row r="52" spans="1:17" ht="14.45" customHeight="1" x14ac:dyDescent="0.2">
      <c r="A52" s="821" t="s">
        <v>1764</v>
      </c>
      <c r="B52" s="822" t="s">
        <v>1570</v>
      </c>
      <c r="C52" s="822" t="s">
        <v>1627</v>
      </c>
      <c r="D52" s="822" t="s">
        <v>1680</v>
      </c>
      <c r="E52" s="822" t="s">
        <v>1681</v>
      </c>
      <c r="F52" s="831">
        <v>1</v>
      </c>
      <c r="G52" s="831">
        <v>2333</v>
      </c>
      <c r="H52" s="831"/>
      <c r="I52" s="831">
        <v>2333</v>
      </c>
      <c r="J52" s="831"/>
      <c r="K52" s="831"/>
      <c r="L52" s="831"/>
      <c r="M52" s="831"/>
      <c r="N52" s="831"/>
      <c r="O52" s="831"/>
      <c r="P52" s="827"/>
      <c r="Q52" s="832"/>
    </row>
    <row r="53" spans="1:17" ht="14.45" customHeight="1" x14ac:dyDescent="0.2">
      <c r="A53" s="821" t="s">
        <v>1764</v>
      </c>
      <c r="B53" s="822" t="s">
        <v>1570</v>
      </c>
      <c r="C53" s="822" t="s">
        <v>1627</v>
      </c>
      <c r="D53" s="822" t="s">
        <v>1700</v>
      </c>
      <c r="E53" s="822" t="s">
        <v>1701</v>
      </c>
      <c r="F53" s="831">
        <v>1</v>
      </c>
      <c r="G53" s="831">
        <v>719</v>
      </c>
      <c r="H53" s="831"/>
      <c r="I53" s="831">
        <v>719</v>
      </c>
      <c r="J53" s="831"/>
      <c r="K53" s="831"/>
      <c r="L53" s="831"/>
      <c r="M53" s="831"/>
      <c r="N53" s="831"/>
      <c r="O53" s="831"/>
      <c r="P53" s="827"/>
      <c r="Q53" s="832"/>
    </row>
    <row r="54" spans="1:17" ht="14.45" customHeight="1" x14ac:dyDescent="0.2">
      <c r="A54" s="821" t="s">
        <v>1765</v>
      </c>
      <c r="B54" s="822" t="s">
        <v>1570</v>
      </c>
      <c r="C54" s="822" t="s">
        <v>1571</v>
      </c>
      <c r="D54" s="822" t="s">
        <v>1714</v>
      </c>
      <c r="E54" s="822" t="s">
        <v>1715</v>
      </c>
      <c r="F54" s="831">
        <v>12.55</v>
      </c>
      <c r="G54" s="831">
        <v>18465.759999999998</v>
      </c>
      <c r="H54" s="831"/>
      <c r="I54" s="831">
        <v>1471.3752988047806</v>
      </c>
      <c r="J54" s="831"/>
      <c r="K54" s="831"/>
      <c r="L54" s="831"/>
      <c r="M54" s="831"/>
      <c r="N54" s="831"/>
      <c r="O54" s="831"/>
      <c r="P54" s="827"/>
      <c r="Q54" s="832"/>
    </row>
    <row r="55" spans="1:17" ht="14.45" customHeight="1" x14ac:dyDescent="0.2">
      <c r="A55" s="821" t="s">
        <v>1765</v>
      </c>
      <c r="B55" s="822" t="s">
        <v>1570</v>
      </c>
      <c r="C55" s="822" t="s">
        <v>1571</v>
      </c>
      <c r="D55" s="822" t="s">
        <v>1717</v>
      </c>
      <c r="E55" s="822" t="s">
        <v>1715</v>
      </c>
      <c r="F55" s="831"/>
      <c r="G55" s="831"/>
      <c r="H55" s="831"/>
      <c r="I55" s="831"/>
      <c r="J55" s="831">
        <v>11.250000000000002</v>
      </c>
      <c r="K55" s="831">
        <v>7374.6100000000006</v>
      </c>
      <c r="L55" s="831">
        <v>1</v>
      </c>
      <c r="M55" s="831">
        <v>655.52088888888886</v>
      </c>
      <c r="N55" s="831"/>
      <c r="O55" s="831"/>
      <c r="P55" s="827"/>
      <c r="Q55" s="832"/>
    </row>
    <row r="56" spans="1:17" ht="14.45" customHeight="1" x14ac:dyDescent="0.2">
      <c r="A56" s="821" t="s">
        <v>1765</v>
      </c>
      <c r="B56" s="822" t="s">
        <v>1570</v>
      </c>
      <c r="C56" s="822" t="s">
        <v>1571</v>
      </c>
      <c r="D56" s="822" t="s">
        <v>1718</v>
      </c>
      <c r="E56" s="822" t="s">
        <v>1715</v>
      </c>
      <c r="F56" s="831"/>
      <c r="G56" s="831"/>
      <c r="H56" s="831"/>
      <c r="I56" s="831"/>
      <c r="J56" s="831">
        <v>0.06</v>
      </c>
      <c r="K56" s="831">
        <v>196.56</v>
      </c>
      <c r="L56" s="831">
        <v>1</v>
      </c>
      <c r="M56" s="831">
        <v>3276</v>
      </c>
      <c r="N56" s="831"/>
      <c r="O56" s="831"/>
      <c r="P56" s="827"/>
      <c r="Q56" s="832"/>
    </row>
    <row r="57" spans="1:17" ht="14.45" customHeight="1" x14ac:dyDescent="0.2">
      <c r="A57" s="821" t="s">
        <v>1765</v>
      </c>
      <c r="B57" s="822" t="s">
        <v>1570</v>
      </c>
      <c r="C57" s="822" t="s">
        <v>1571</v>
      </c>
      <c r="D57" s="822" t="s">
        <v>1572</v>
      </c>
      <c r="E57" s="822" t="s">
        <v>1573</v>
      </c>
      <c r="F57" s="831"/>
      <c r="G57" s="831"/>
      <c r="H57" s="831"/>
      <c r="I57" s="831"/>
      <c r="J57" s="831"/>
      <c r="K57" s="831"/>
      <c r="L57" s="831"/>
      <c r="M57" s="831"/>
      <c r="N57" s="831">
        <v>1</v>
      </c>
      <c r="O57" s="831">
        <v>1763.77</v>
      </c>
      <c r="P57" s="827"/>
      <c r="Q57" s="832">
        <v>1763.77</v>
      </c>
    </row>
    <row r="58" spans="1:17" ht="14.45" customHeight="1" x14ac:dyDescent="0.2">
      <c r="A58" s="821" t="s">
        <v>1765</v>
      </c>
      <c r="B58" s="822" t="s">
        <v>1570</v>
      </c>
      <c r="C58" s="822" t="s">
        <v>1574</v>
      </c>
      <c r="D58" s="822" t="s">
        <v>1577</v>
      </c>
      <c r="E58" s="822" t="s">
        <v>1578</v>
      </c>
      <c r="F58" s="831">
        <v>220</v>
      </c>
      <c r="G58" s="831">
        <v>567.6</v>
      </c>
      <c r="H58" s="831">
        <v>0.207554759205763</v>
      </c>
      <c r="I58" s="831">
        <v>2.58</v>
      </c>
      <c r="J58" s="831">
        <v>1047</v>
      </c>
      <c r="K58" s="831">
        <v>2734.7</v>
      </c>
      <c r="L58" s="831">
        <v>1</v>
      </c>
      <c r="M58" s="831">
        <v>2.6119388729703914</v>
      </c>
      <c r="N58" s="831">
        <v>385</v>
      </c>
      <c r="O58" s="831">
        <v>958.65</v>
      </c>
      <c r="P58" s="827">
        <v>0.35055033458880319</v>
      </c>
      <c r="Q58" s="832">
        <v>2.4899999999999998</v>
      </c>
    </row>
    <row r="59" spans="1:17" ht="14.45" customHeight="1" x14ac:dyDescent="0.2">
      <c r="A59" s="821" t="s">
        <v>1765</v>
      </c>
      <c r="B59" s="822" t="s">
        <v>1570</v>
      </c>
      <c r="C59" s="822" t="s">
        <v>1574</v>
      </c>
      <c r="D59" s="822" t="s">
        <v>1579</v>
      </c>
      <c r="E59" s="822" t="s">
        <v>1580</v>
      </c>
      <c r="F59" s="831">
        <v>13315</v>
      </c>
      <c r="G59" s="831">
        <v>95734.849999999948</v>
      </c>
      <c r="H59" s="831">
        <v>2.23067423623724</v>
      </c>
      <c r="I59" s="831">
        <v>7.1899999999999959</v>
      </c>
      <c r="J59" s="831">
        <v>5902</v>
      </c>
      <c r="K59" s="831">
        <v>42917.450000000004</v>
      </c>
      <c r="L59" s="831">
        <v>1</v>
      </c>
      <c r="M59" s="831">
        <v>7.2716790918332777</v>
      </c>
      <c r="N59" s="831">
        <v>3817</v>
      </c>
      <c r="O59" s="831">
        <v>27257.8</v>
      </c>
      <c r="P59" s="827">
        <v>0.6351216113725302</v>
      </c>
      <c r="Q59" s="832">
        <v>7.1411579774692164</v>
      </c>
    </row>
    <row r="60" spans="1:17" ht="14.45" customHeight="1" x14ac:dyDescent="0.2">
      <c r="A60" s="821" t="s">
        <v>1765</v>
      </c>
      <c r="B60" s="822" t="s">
        <v>1570</v>
      </c>
      <c r="C60" s="822" t="s">
        <v>1574</v>
      </c>
      <c r="D60" s="822" t="s">
        <v>1581</v>
      </c>
      <c r="E60" s="822" t="s">
        <v>1582</v>
      </c>
      <c r="F60" s="831"/>
      <c r="G60" s="831"/>
      <c r="H60" s="831"/>
      <c r="I60" s="831"/>
      <c r="J60" s="831"/>
      <c r="K60" s="831"/>
      <c r="L60" s="831"/>
      <c r="M60" s="831"/>
      <c r="N60" s="831">
        <v>3</v>
      </c>
      <c r="O60" s="831">
        <v>30.1</v>
      </c>
      <c r="P60" s="827"/>
      <c r="Q60" s="832">
        <v>10.033333333333333</v>
      </c>
    </row>
    <row r="61" spans="1:17" ht="14.45" customHeight="1" x14ac:dyDescent="0.2">
      <c r="A61" s="821" t="s">
        <v>1765</v>
      </c>
      <c r="B61" s="822" t="s">
        <v>1570</v>
      </c>
      <c r="C61" s="822" t="s">
        <v>1574</v>
      </c>
      <c r="D61" s="822" t="s">
        <v>1583</v>
      </c>
      <c r="E61" s="822" t="s">
        <v>1584</v>
      </c>
      <c r="F61" s="831">
        <v>4216</v>
      </c>
      <c r="G61" s="831">
        <v>22471.280000000002</v>
      </c>
      <c r="H61" s="831">
        <v>0.79468682917858757</v>
      </c>
      <c r="I61" s="831">
        <v>5.330000000000001</v>
      </c>
      <c r="J61" s="831">
        <v>5310</v>
      </c>
      <c r="K61" s="831">
        <v>28276.899999999998</v>
      </c>
      <c r="L61" s="831">
        <v>1</v>
      </c>
      <c r="M61" s="831">
        <v>5.3252165725047078</v>
      </c>
      <c r="N61" s="831">
        <v>5321</v>
      </c>
      <c r="O61" s="831">
        <v>27541.210000000003</v>
      </c>
      <c r="P61" s="827">
        <v>0.97398265014906182</v>
      </c>
      <c r="Q61" s="832">
        <v>5.1759462507047553</v>
      </c>
    </row>
    <row r="62" spans="1:17" ht="14.45" customHeight="1" x14ac:dyDescent="0.2">
      <c r="A62" s="821" t="s">
        <v>1765</v>
      </c>
      <c r="B62" s="822" t="s">
        <v>1570</v>
      </c>
      <c r="C62" s="822" t="s">
        <v>1574</v>
      </c>
      <c r="D62" s="822" t="s">
        <v>1587</v>
      </c>
      <c r="E62" s="822" t="s">
        <v>1588</v>
      </c>
      <c r="F62" s="831">
        <v>370</v>
      </c>
      <c r="G62" s="831">
        <v>3396.6</v>
      </c>
      <c r="H62" s="831">
        <v>8.603343465045592</v>
      </c>
      <c r="I62" s="831">
        <v>9.18</v>
      </c>
      <c r="J62" s="831">
        <v>42</v>
      </c>
      <c r="K62" s="831">
        <v>394.8</v>
      </c>
      <c r="L62" s="831">
        <v>1</v>
      </c>
      <c r="M62" s="831">
        <v>9.4</v>
      </c>
      <c r="N62" s="831">
        <v>553</v>
      </c>
      <c r="O62" s="831">
        <v>5146.92</v>
      </c>
      <c r="P62" s="827">
        <v>13.036778115501519</v>
      </c>
      <c r="Q62" s="832">
        <v>9.3072694394213382</v>
      </c>
    </row>
    <row r="63" spans="1:17" ht="14.45" customHeight="1" x14ac:dyDescent="0.2">
      <c r="A63" s="821" t="s">
        <v>1765</v>
      </c>
      <c r="B63" s="822" t="s">
        <v>1570</v>
      </c>
      <c r="C63" s="822" t="s">
        <v>1574</v>
      </c>
      <c r="D63" s="822" t="s">
        <v>1589</v>
      </c>
      <c r="E63" s="822" t="s">
        <v>1590</v>
      </c>
      <c r="F63" s="831">
        <v>290</v>
      </c>
      <c r="G63" s="831">
        <v>2931.8999999999996</v>
      </c>
      <c r="H63" s="831">
        <v>1.08242512847776</v>
      </c>
      <c r="I63" s="831">
        <v>10.11</v>
      </c>
      <c r="J63" s="831">
        <v>264</v>
      </c>
      <c r="K63" s="831">
        <v>2708.64</v>
      </c>
      <c r="L63" s="831">
        <v>1</v>
      </c>
      <c r="M63" s="831">
        <v>10.26</v>
      </c>
      <c r="N63" s="831"/>
      <c r="O63" s="831"/>
      <c r="P63" s="827"/>
      <c r="Q63" s="832"/>
    </row>
    <row r="64" spans="1:17" ht="14.45" customHeight="1" x14ac:dyDescent="0.2">
      <c r="A64" s="821" t="s">
        <v>1765</v>
      </c>
      <c r="B64" s="822" t="s">
        <v>1570</v>
      </c>
      <c r="C64" s="822" t="s">
        <v>1574</v>
      </c>
      <c r="D64" s="822" t="s">
        <v>1595</v>
      </c>
      <c r="E64" s="822" t="s">
        <v>1596</v>
      </c>
      <c r="F64" s="831">
        <v>500</v>
      </c>
      <c r="G64" s="831">
        <v>10450</v>
      </c>
      <c r="H64" s="831">
        <v>0.46954685358675385</v>
      </c>
      <c r="I64" s="831">
        <v>20.9</v>
      </c>
      <c r="J64" s="831">
        <v>1110</v>
      </c>
      <c r="K64" s="831">
        <v>22255.5</v>
      </c>
      <c r="L64" s="831">
        <v>1</v>
      </c>
      <c r="M64" s="831">
        <v>20.05</v>
      </c>
      <c r="N64" s="831"/>
      <c r="O64" s="831"/>
      <c r="P64" s="827"/>
      <c r="Q64" s="832"/>
    </row>
    <row r="65" spans="1:17" ht="14.45" customHeight="1" x14ac:dyDescent="0.2">
      <c r="A65" s="821" t="s">
        <v>1765</v>
      </c>
      <c r="B65" s="822" t="s">
        <v>1570</v>
      </c>
      <c r="C65" s="822" t="s">
        <v>1574</v>
      </c>
      <c r="D65" s="822" t="s">
        <v>1601</v>
      </c>
      <c r="E65" s="822" t="s">
        <v>1602</v>
      </c>
      <c r="F65" s="831">
        <v>38</v>
      </c>
      <c r="G65" s="831">
        <v>77059.819999999992</v>
      </c>
      <c r="H65" s="831">
        <v>1.9269107492664665</v>
      </c>
      <c r="I65" s="831">
        <v>2027.8899999999999</v>
      </c>
      <c r="J65" s="831">
        <v>22</v>
      </c>
      <c r="K65" s="831">
        <v>39991.380000000005</v>
      </c>
      <c r="L65" s="831">
        <v>1</v>
      </c>
      <c r="M65" s="831">
        <v>1817.7900000000002</v>
      </c>
      <c r="N65" s="831">
        <v>11</v>
      </c>
      <c r="O65" s="831">
        <v>20304.799999999996</v>
      </c>
      <c r="P65" s="827">
        <v>0.50772941568908081</v>
      </c>
      <c r="Q65" s="832">
        <v>1845.8909090909087</v>
      </c>
    </row>
    <row r="66" spans="1:17" ht="14.45" customHeight="1" x14ac:dyDescent="0.2">
      <c r="A66" s="821" t="s">
        <v>1765</v>
      </c>
      <c r="B66" s="822" t="s">
        <v>1570</v>
      </c>
      <c r="C66" s="822" t="s">
        <v>1574</v>
      </c>
      <c r="D66" s="822" t="s">
        <v>1605</v>
      </c>
      <c r="E66" s="822" t="s">
        <v>1606</v>
      </c>
      <c r="F66" s="831">
        <v>4871</v>
      </c>
      <c r="G66" s="831">
        <v>18266.25</v>
      </c>
      <c r="H66" s="831">
        <v>2.8917118902728611</v>
      </c>
      <c r="I66" s="831">
        <v>3.75</v>
      </c>
      <c r="J66" s="831">
        <v>1686</v>
      </c>
      <c r="K66" s="831">
        <v>6316.76</v>
      </c>
      <c r="L66" s="831">
        <v>1</v>
      </c>
      <c r="M66" s="831">
        <v>3.7465954922894427</v>
      </c>
      <c r="N66" s="831">
        <v>5132</v>
      </c>
      <c r="O66" s="831">
        <v>18783.12</v>
      </c>
      <c r="P66" s="827">
        <v>2.9735370664707852</v>
      </c>
      <c r="Q66" s="832">
        <v>3.6599999999999997</v>
      </c>
    </row>
    <row r="67" spans="1:17" ht="14.45" customHeight="1" x14ac:dyDescent="0.2">
      <c r="A67" s="821" t="s">
        <v>1765</v>
      </c>
      <c r="B67" s="822" t="s">
        <v>1570</v>
      </c>
      <c r="C67" s="822" t="s">
        <v>1574</v>
      </c>
      <c r="D67" s="822" t="s">
        <v>1719</v>
      </c>
      <c r="E67" s="822" t="s">
        <v>1720</v>
      </c>
      <c r="F67" s="831">
        <v>7233</v>
      </c>
      <c r="G67" s="831">
        <v>247296.27000000002</v>
      </c>
      <c r="H67" s="831">
        <v>0.78694860578479908</v>
      </c>
      <c r="I67" s="831">
        <v>34.190000000000005</v>
      </c>
      <c r="J67" s="831">
        <v>9248</v>
      </c>
      <c r="K67" s="831">
        <v>314247.04000000004</v>
      </c>
      <c r="L67" s="831">
        <v>1</v>
      </c>
      <c r="M67" s="831">
        <v>33.980000000000004</v>
      </c>
      <c r="N67" s="831">
        <v>6217</v>
      </c>
      <c r="O67" s="831">
        <v>212163.99000000002</v>
      </c>
      <c r="P67" s="827">
        <v>0.67515032122498275</v>
      </c>
      <c r="Q67" s="832">
        <v>34.126425928904617</v>
      </c>
    </row>
    <row r="68" spans="1:17" ht="14.45" customHeight="1" x14ac:dyDescent="0.2">
      <c r="A68" s="821" t="s">
        <v>1765</v>
      </c>
      <c r="B68" s="822" t="s">
        <v>1570</v>
      </c>
      <c r="C68" s="822" t="s">
        <v>1574</v>
      </c>
      <c r="D68" s="822" t="s">
        <v>1611</v>
      </c>
      <c r="E68" s="822" t="s">
        <v>1612</v>
      </c>
      <c r="F68" s="831">
        <v>32</v>
      </c>
      <c r="G68" s="831">
        <v>663.68</v>
      </c>
      <c r="H68" s="831"/>
      <c r="I68" s="831">
        <v>20.74</v>
      </c>
      <c r="J68" s="831"/>
      <c r="K68" s="831"/>
      <c r="L68" s="831"/>
      <c r="M68" s="831"/>
      <c r="N68" s="831"/>
      <c r="O68" s="831"/>
      <c r="P68" s="827"/>
      <c r="Q68" s="832"/>
    </row>
    <row r="69" spans="1:17" ht="14.45" customHeight="1" x14ac:dyDescent="0.2">
      <c r="A69" s="821" t="s">
        <v>1765</v>
      </c>
      <c r="B69" s="822" t="s">
        <v>1570</v>
      </c>
      <c r="C69" s="822" t="s">
        <v>1574</v>
      </c>
      <c r="D69" s="822" t="s">
        <v>1721</v>
      </c>
      <c r="E69" s="822" t="s">
        <v>1722</v>
      </c>
      <c r="F69" s="831"/>
      <c r="G69" s="831"/>
      <c r="H69" s="831"/>
      <c r="I69" s="831"/>
      <c r="J69" s="831">
        <v>359</v>
      </c>
      <c r="K69" s="831">
        <v>18373.62</v>
      </c>
      <c r="L69" s="831">
        <v>1</v>
      </c>
      <c r="M69" s="831">
        <v>51.18</v>
      </c>
      <c r="N69" s="831"/>
      <c r="O69" s="831"/>
      <c r="P69" s="827"/>
      <c r="Q69" s="832"/>
    </row>
    <row r="70" spans="1:17" ht="14.45" customHeight="1" x14ac:dyDescent="0.2">
      <c r="A70" s="821" t="s">
        <v>1765</v>
      </c>
      <c r="B70" s="822" t="s">
        <v>1570</v>
      </c>
      <c r="C70" s="822" t="s">
        <v>1574</v>
      </c>
      <c r="D70" s="822" t="s">
        <v>1615</v>
      </c>
      <c r="E70" s="822" t="s">
        <v>1616</v>
      </c>
      <c r="F70" s="831"/>
      <c r="G70" s="831"/>
      <c r="H70" s="831"/>
      <c r="I70" s="831"/>
      <c r="J70" s="831">
        <v>1440</v>
      </c>
      <c r="K70" s="831">
        <v>27504</v>
      </c>
      <c r="L70" s="831">
        <v>1</v>
      </c>
      <c r="M70" s="831">
        <v>19.100000000000001</v>
      </c>
      <c r="N70" s="831"/>
      <c r="O70" s="831"/>
      <c r="P70" s="827"/>
      <c r="Q70" s="832"/>
    </row>
    <row r="71" spans="1:17" ht="14.45" customHeight="1" x14ac:dyDescent="0.2">
      <c r="A71" s="821" t="s">
        <v>1765</v>
      </c>
      <c r="B71" s="822" t="s">
        <v>1570</v>
      </c>
      <c r="C71" s="822" t="s">
        <v>1574</v>
      </c>
      <c r="D71" s="822" t="s">
        <v>1766</v>
      </c>
      <c r="E71" s="822" t="s">
        <v>1767</v>
      </c>
      <c r="F71" s="831"/>
      <c r="G71" s="831"/>
      <c r="H71" s="831"/>
      <c r="I71" s="831"/>
      <c r="J71" s="831">
        <v>100</v>
      </c>
      <c r="K71" s="831">
        <v>602</v>
      </c>
      <c r="L71" s="831">
        <v>1</v>
      </c>
      <c r="M71" s="831">
        <v>6.02</v>
      </c>
      <c r="N71" s="831"/>
      <c r="O71" s="831"/>
      <c r="P71" s="827"/>
      <c r="Q71" s="832"/>
    </row>
    <row r="72" spans="1:17" ht="14.45" customHeight="1" x14ac:dyDescent="0.2">
      <c r="A72" s="821" t="s">
        <v>1765</v>
      </c>
      <c r="B72" s="822" t="s">
        <v>1570</v>
      </c>
      <c r="C72" s="822" t="s">
        <v>1627</v>
      </c>
      <c r="D72" s="822" t="s">
        <v>1628</v>
      </c>
      <c r="E72" s="822" t="s">
        <v>1629</v>
      </c>
      <c r="F72" s="831"/>
      <c r="G72" s="831"/>
      <c r="H72" s="831"/>
      <c r="I72" s="831"/>
      <c r="J72" s="831">
        <v>1</v>
      </c>
      <c r="K72" s="831">
        <v>38</v>
      </c>
      <c r="L72" s="831">
        <v>1</v>
      </c>
      <c r="M72" s="831">
        <v>38</v>
      </c>
      <c r="N72" s="831"/>
      <c r="O72" s="831"/>
      <c r="P72" s="827"/>
      <c r="Q72" s="832"/>
    </row>
    <row r="73" spans="1:17" ht="14.45" customHeight="1" x14ac:dyDescent="0.2">
      <c r="A73" s="821" t="s">
        <v>1765</v>
      </c>
      <c r="B73" s="822" t="s">
        <v>1570</v>
      </c>
      <c r="C73" s="822" t="s">
        <v>1627</v>
      </c>
      <c r="D73" s="822" t="s">
        <v>1630</v>
      </c>
      <c r="E73" s="822" t="s">
        <v>1631</v>
      </c>
      <c r="F73" s="831"/>
      <c r="G73" s="831"/>
      <c r="H73" s="831"/>
      <c r="I73" s="831"/>
      <c r="J73" s="831"/>
      <c r="K73" s="831"/>
      <c r="L73" s="831"/>
      <c r="M73" s="831"/>
      <c r="N73" s="831">
        <v>1</v>
      </c>
      <c r="O73" s="831">
        <v>449</v>
      </c>
      <c r="P73" s="827"/>
      <c r="Q73" s="832">
        <v>449</v>
      </c>
    </row>
    <row r="74" spans="1:17" ht="14.45" customHeight="1" x14ac:dyDescent="0.2">
      <c r="A74" s="821" t="s">
        <v>1765</v>
      </c>
      <c r="B74" s="822" t="s">
        <v>1570</v>
      </c>
      <c r="C74" s="822" t="s">
        <v>1627</v>
      </c>
      <c r="D74" s="822" t="s">
        <v>1638</v>
      </c>
      <c r="E74" s="822" t="s">
        <v>1639</v>
      </c>
      <c r="F74" s="831"/>
      <c r="G74" s="831"/>
      <c r="H74" s="831"/>
      <c r="I74" s="831"/>
      <c r="J74" s="831">
        <v>2</v>
      </c>
      <c r="K74" s="831">
        <v>4094</v>
      </c>
      <c r="L74" s="831">
        <v>1</v>
      </c>
      <c r="M74" s="831">
        <v>2047</v>
      </c>
      <c r="N74" s="831">
        <v>2</v>
      </c>
      <c r="O74" s="831">
        <v>4104</v>
      </c>
      <c r="P74" s="827">
        <v>1.0024425989252566</v>
      </c>
      <c r="Q74" s="832">
        <v>2052</v>
      </c>
    </row>
    <row r="75" spans="1:17" ht="14.45" customHeight="1" x14ac:dyDescent="0.2">
      <c r="A75" s="821" t="s">
        <v>1765</v>
      </c>
      <c r="B75" s="822" t="s">
        <v>1570</v>
      </c>
      <c r="C75" s="822" t="s">
        <v>1627</v>
      </c>
      <c r="D75" s="822" t="s">
        <v>1642</v>
      </c>
      <c r="E75" s="822" t="s">
        <v>1643</v>
      </c>
      <c r="F75" s="831">
        <v>10</v>
      </c>
      <c r="G75" s="831">
        <v>6670</v>
      </c>
      <c r="H75" s="831">
        <v>9.9403874813710882</v>
      </c>
      <c r="I75" s="831">
        <v>667</v>
      </c>
      <c r="J75" s="831">
        <v>1</v>
      </c>
      <c r="K75" s="831">
        <v>671</v>
      </c>
      <c r="L75" s="831">
        <v>1</v>
      </c>
      <c r="M75" s="831">
        <v>671</v>
      </c>
      <c r="N75" s="831">
        <v>7</v>
      </c>
      <c r="O75" s="831">
        <v>4711</v>
      </c>
      <c r="P75" s="827">
        <v>7.020864381520119</v>
      </c>
      <c r="Q75" s="832">
        <v>673</v>
      </c>
    </row>
    <row r="76" spans="1:17" ht="14.45" customHeight="1" x14ac:dyDescent="0.2">
      <c r="A76" s="821" t="s">
        <v>1765</v>
      </c>
      <c r="B76" s="822" t="s">
        <v>1570</v>
      </c>
      <c r="C76" s="822" t="s">
        <v>1627</v>
      </c>
      <c r="D76" s="822" t="s">
        <v>1648</v>
      </c>
      <c r="E76" s="822" t="s">
        <v>1649</v>
      </c>
      <c r="F76" s="831">
        <v>2</v>
      </c>
      <c r="G76" s="831">
        <v>3828</v>
      </c>
      <c r="H76" s="831">
        <v>0.99687499999999996</v>
      </c>
      <c r="I76" s="831">
        <v>1914</v>
      </c>
      <c r="J76" s="831">
        <v>2</v>
      </c>
      <c r="K76" s="831">
        <v>3840</v>
      </c>
      <c r="L76" s="831">
        <v>1</v>
      </c>
      <c r="M76" s="831">
        <v>1920</v>
      </c>
      <c r="N76" s="831"/>
      <c r="O76" s="831"/>
      <c r="P76" s="827"/>
      <c r="Q76" s="832"/>
    </row>
    <row r="77" spans="1:17" ht="14.45" customHeight="1" x14ac:dyDescent="0.2">
      <c r="A77" s="821" t="s">
        <v>1765</v>
      </c>
      <c r="B77" s="822" t="s">
        <v>1570</v>
      </c>
      <c r="C77" s="822" t="s">
        <v>1627</v>
      </c>
      <c r="D77" s="822" t="s">
        <v>1652</v>
      </c>
      <c r="E77" s="822" t="s">
        <v>1653</v>
      </c>
      <c r="F77" s="831">
        <v>4</v>
      </c>
      <c r="G77" s="831">
        <v>4856</v>
      </c>
      <c r="H77" s="831">
        <v>3.9835931091058243</v>
      </c>
      <c r="I77" s="831">
        <v>1214</v>
      </c>
      <c r="J77" s="831">
        <v>1</v>
      </c>
      <c r="K77" s="831">
        <v>1219</v>
      </c>
      <c r="L77" s="831">
        <v>1</v>
      </c>
      <c r="M77" s="831">
        <v>1219</v>
      </c>
      <c r="N77" s="831">
        <v>4</v>
      </c>
      <c r="O77" s="831">
        <v>4892</v>
      </c>
      <c r="P77" s="827">
        <v>4.01312551271534</v>
      </c>
      <c r="Q77" s="832">
        <v>1223</v>
      </c>
    </row>
    <row r="78" spans="1:17" ht="14.45" customHeight="1" x14ac:dyDescent="0.2">
      <c r="A78" s="821" t="s">
        <v>1765</v>
      </c>
      <c r="B78" s="822" t="s">
        <v>1570</v>
      </c>
      <c r="C78" s="822" t="s">
        <v>1627</v>
      </c>
      <c r="D78" s="822" t="s">
        <v>1654</v>
      </c>
      <c r="E78" s="822" t="s">
        <v>1655</v>
      </c>
      <c r="F78" s="831">
        <v>37</v>
      </c>
      <c r="G78" s="831">
        <v>25234</v>
      </c>
      <c r="H78" s="831">
        <v>1.6744525547445255</v>
      </c>
      <c r="I78" s="831">
        <v>682</v>
      </c>
      <c r="J78" s="831">
        <v>22</v>
      </c>
      <c r="K78" s="831">
        <v>15070</v>
      </c>
      <c r="L78" s="831">
        <v>1</v>
      </c>
      <c r="M78" s="831">
        <v>685</v>
      </c>
      <c r="N78" s="831">
        <v>11</v>
      </c>
      <c r="O78" s="831">
        <v>7557</v>
      </c>
      <c r="P78" s="827">
        <v>0.50145985401459858</v>
      </c>
      <c r="Q78" s="832">
        <v>687</v>
      </c>
    </row>
    <row r="79" spans="1:17" ht="14.45" customHeight="1" x14ac:dyDescent="0.2">
      <c r="A79" s="821" t="s">
        <v>1765</v>
      </c>
      <c r="B79" s="822" t="s">
        <v>1570</v>
      </c>
      <c r="C79" s="822" t="s">
        <v>1627</v>
      </c>
      <c r="D79" s="822" t="s">
        <v>1660</v>
      </c>
      <c r="E79" s="822" t="s">
        <v>1661</v>
      </c>
      <c r="F79" s="831">
        <v>90</v>
      </c>
      <c r="G79" s="831">
        <v>164340</v>
      </c>
      <c r="H79" s="831">
        <v>1.319915186172776</v>
      </c>
      <c r="I79" s="831">
        <v>1826</v>
      </c>
      <c r="J79" s="831">
        <v>68</v>
      </c>
      <c r="K79" s="831">
        <v>124508</v>
      </c>
      <c r="L79" s="831">
        <v>1</v>
      </c>
      <c r="M79" s="831">
        <v>1831</v>
      </c>
      <c r="N79" s="831">
        <v>64</v>
      </c>
      <c r="O79" s="831">
        <v>117440</v>
      </c>
      <c r="P79" s="827">
        <v>0.94323256336942207</v>
      </c>
      <c r="Q79" s="832">
        <v>1835</v>
      </c>
    </row>
    <row r="80" spans="1:17" ht="14.45" customHeight="1" x14ac:dyDescent="0.2">
      <c r="A80" s="821" t="s">
        <v>1765</v>
      </c>
      <c r="B80" s="822" t="s">
        <v>1570</v>
      </c>
      <c r="C80" s="822" t="s">
        <v>1627</v>
      </c>
      <c r="D80" s="822" t="s">
        <v>1662</v>
      </c>
      <c r="E80" s="822" t="s">
        <v>1663</v>
      </c>
      <c r="F80" s="831">
        <v>13</v>
      </c>
      <c r="G80" s="831">
        <v>5590</v>
      </c>
      <c r="H80" s="831">
        <v>0.99767981438515085</v>
      </c>
      <c r="I80" s="831">
        <v>430</v>
      </c>
      <c r="J80" s="831">
        <v>13</v>
      </c>
      <c r="K80" s="831">
        <v>5603</v>
      </c>
      <c r="L80" s="831">
        <v>1</v>
      </c>
      <c r="M80" s="831">
        <v>431</v>
      </c>
      <c r="N80" s="831">
        <v>14</v>
      </c>
      <c r="O80" s="831">
        <v>6062</v>
      </c>
      <c r="P80" s="827">
        <v>1.0819203997858291</v>
      </c>
      <c r="Q80" s="832">
        <v>433</v>
      </c>
    </row>
    <row r="81" spans="1:17" ht="14.45" customHeight="1" x14ac:dyDescent="0.2">
      <c r="A81" s="821" t="s">
        <v>1765</v>
      </c>
      <c r="B81" s="822" t="s">
        <v>1570</v>
      </c>
      <c r="C81" s="822" t="s">
        <v>1627</v>
      </c>
      <c r="D81" s="822" t="s">
        <v>1731</v>
      </c>
      <c r="E81" s="822" t="s">
        <v>1732</v>
      </c>
      <c r="F81" s="831">
        <v>28</v>
      </c>
      <c r="G81" s="831">
        <v>406252</v>
      </c>
      <c r="H81" s="831">
        <v>0.69971064416121254</v>
      </c>
      <c r="I81" s="831">
        <v>14509</v>
      </c>
      <c r="J81" s="831">
        <v>40</v>
      </c>
      <c r="K81" s="831">
        <v>580600</v>
      </c>
      <c r="L81" s="831">
        <v>1</v>
      </c>
      <c r="M81" s="831">
        <v>14515</v>
      </c>
      <c r="N81" s="831">
        <v>22</v>
      </c>
      <c r="O81" s="831">
        <v>319462</v>
      </c>
      <c r="P81" s="827">
        <v>0.55022735101619014</v>
      </c>
      <c r="Q81" s="832">
        <v>14521</v>
      </c>
    </row>
    <row r="82" spans="1:17" ht="14.45" customHeight="1" x14ac:dyDescent="0.2">
      <c r="A82" s="821" t="s">
        <v>1765</v>
      </c>
      <c r="B82" s="822" t="s">
        <v>1570</v>
      </c>
      <c r="C82" s="822" t="s">
        <v>1627</v>
      </c>
      <c r="D82" s="822" t="s">
        <v>1672</v>
      </c>
      <c r="E82" s="822" t="s">
        <v>1673</v>
      </c>
      <c r="F82" s="831">
        <v>1</v>
      </c>
      <c r="G82" s="831">
        <v>611</v>
      </c>
      <c r="H82" s="831">
        <v>0.99511400651465798</v>
      </c>
      <c r="I82" s="831">
        <v>611</v>
      </c>
      <c r="J82" s="831">
        <v>1</v>
      </c>
      <c r="K82" s="831">
        <v>614</v>
      </c>
      <c r="L82" s="831">
        <v>1</v>
      </c>
      <c r="M82" s="831">
        <v>614</v>
      </c>
      <c r="N82" s="831">
        <v>3</v>
      </c>
      <c r="O82" s="831">
        <v>1854</v>
      </c>
      <c r="P82" s="827">
        <v>3.0195439739413681</v>
      </c>
      <c r="Q82" s="832">
        <v>618</v>
      </c>
    </row>
    <row r="83" spans="1:17" ht="14.45" customHeight="1" x14ac:dyDescent="0.2">
      <c r="A83" s="821" t="s">
        <v>1765</v>
      </c>
      <c r="B83" s="822" t="s">
        <v>1570</v>
      </c>
      <c r="C83" s="822" t="s">
        <v>1627</v>
      </c>
      <c r="D83" s="822" t="s">
        <v>1674</v>
      </c>
      <c r="E83" s="822" t="s">
        <v>1675</v>
      </c>
      <c r="F83" s="831">
        <v>1</v>
      </c>
      <c r="G83" s="831">
        <v>438</v>
      </c>
      <c r="H83" s="831">
        <v>0.5</v>
      </c>
      <c r="I83" s="831">
        <v>438</v>
      </c>
      <c r="J83" s="831">
        <v>2</v>
      </c>
      <c r="K83" s="831">
        <v>876</v>
      </c>
      <c r="L83" s="831">
        <v>1</v>
      </c>
      <c r="M83" s="831">
        <v>438</v>
      </c>
      <c r="N83" s="831">
        <v>1</v>
      </c>
      <c r="O83" s="831">
        <v>440</v>
      </c>
      <c r="P83" s="827">
        <v>0.50228310502283102</v>
      </c>
      <c r="Q83" s="832">
        <v>440</v>
      </c>
    </row>
    <row r="84" spans="1:17" ht="14.45" customHeight="1" x14ac:dyDescent="0.2">
      <c r="A84" s="821" t="s">
        <v>1765</v>
      </c>
      <c r="B84" s="822" t="s">
        <v>1570</v>
      </c>
      <c r="C84" s="822" t="s">
        <v>1627</v>
      </c>
      <c r="D84" s="822" t="s">
        <v>1676</v>
      </c>
      <c r="E84" s="822" t="s">
        <v>1677</v>
      </c>
      <c r="F84" s="831">
        <v>10</v>
      </c>
      <c r="G84" s="831">
        <v>13430</v>
      </c>
      <c r="H84" s="831">
        <v>4.9851521900519673</v>
      </c>
      <c r="I84" s="831">
        <v>1343</v>
      </c>
      <c r="J84" s="831">
        <v>2</v>
      </c>
      <c r="K84" s="831">
        <v>2694</v>
      </c>
      <c r="L84" s="831">
        <v>1</v>
      </c>
      <c r="M84" s="831">
        <v>1347</v>
      </c>
      <c r="N84" s="831">
        <v>8</v>
      </c>
      <c r="O84" s="831">
        <v>10808</v>
      </c>
      <c r="P84" s="827">
        <v>4.0118782479584265</v>
      </c>
      <c r="Q84" s="832">
        <v>1351</v>
      </c>
    </row>
    <row r="85" spans="1:17" ht="14.45" customHeight="1" x14ac:dyDescent="0.2">
      <c r="A85" s="821" t="s">
        <v>1765</v>
      </c>
      <c r="B85" s="822" t="s">
        <v>1570</v>
      </c>
      <c r="C85" s="822" t="s">
        <v>1627</v>
      </c>
      <c r="D85" s="822" t="s">
        <v>1678</v>
      </c>
      <c r="E85" s="822" t="s">
        <v>1679</v>
      </c>
      <c r="F85" s="831">
        <v>74</v>
      </c>
      <c r="G85" s="831">
        <v>37740</v>
      </c>
      <c r="H85" s="831">
        <v>1.9921875</v>
      </c>
      <c r="I85" s="831">
        <v>510</v>
      </c>
      <c r="J85" s="831">
        <v>37</v>
      </c>
      <c r="K85" s="831">
        <v>18944</v>
      </c>
      <c r="L85" s="831">
        <v>1</v>
      </c>
      <c r="M85" s="831">
        <v>512</v>
      </c>
      <c r="N85" s="831">
        <v>24</v>
      </c>
      <c r="O85" s="831">
        <v>12336</v>
      </c>
      <c r="P85" s="827">
        <v>0.65118243243243246</v>
      </c>
      <c r="Q85" s="832">
        <v>514</v>
      </c>
    </row>
    <row r="86" spans="1:17" ht="14.45" customHeight="1" x14ac:dyDescent="0.2">
      <c r="A86" s="821" t="s">
        <v>1765</v>
      </c>
      <c r="B86" s="822" t="s">
        <v>1570</v>
      </c>
      <c r="C86" s="822" t="s">
        <v>1627</v>
      </c>
      <c r="D86" s="822" t="s">
        <v>1680</v>
      </c>
      <c r="E86" s="822" t="s">
        <v>1681</v>
      </c>
      <c r="F86" s="831">
        <v>1</v>
      </c>
      <c r="G86" s="831">
        <v>2333</v>
      </c>
      <c r="H86" s="831">
        <v>0.49807856532877881</v>
      </c>
      <c r="I86" s="831">
        <v>2333</v>
      </c>
      <c r="J86" s="831">
        <v>2</v>
      </c>
      <c r="K86" s="831">
        <v>4684</v>
      </c>
      <c r="L86" s="831">
        <v>1</v>
      </c>
      <c r="M86" s="831">
        <v>2342</v>
      </c>
      <c r="N86" s="831"/>
      <c r="O86" s="831"/>
      <c r="P86" s="827"/>
      <c r="Q86" s="832"/>
    </row>
    <row r="87" spans="1:17" ht="14.45" customHeight="1" x14ac:dyDescent="0.2">
      <c r="A87" s="821" t="s">
        <v>1765</v>
      </c>
      <c r="B87" s="822" t="s">
        <v>1570</v>
      </c>
      <c r="C87" s="822" t="s">
        <v>1627</v>
      </c>
      <c r="D87" s="822" t="s">
        <v>1682</v>
      </c>
      <c r="E87" s="822" t="s">
        <v>1683</v>
      </c>
      <c r="F87" s="831"/>
      <c r="G87" s="831"/>
      <c r="H87" s="831"/>
      <c r="I87" s="831"/>
      <c r="J87" s="831">
        <v>2</v>
      </c>
      <c r="K87" s="831">
        <v>5316</v>
      </c>
      <c r="L87" s="831">
        <v>1</v>
      </c>
      <c r="M87" s="831">
        <v>2658</v>
      </c>
      <c r="N87" s="831"/>
      <c r="O87" s="831"/>
      <c r="P87" s="827"/>
      <c r="Q87" s="832"/>
    </row>
    <row r="88" spans="1:17" ht="14.45" customHeight="1" x14ac:dyDescent="0.2">
      <c r="A88" s="821" t="s">
        <v>1765</v>
      </c>
      <c r="B88" s="822" t="s">
        <v>1570</v>
      </c>
      <c r="C88" s="822" t="s">
        <v>1627</v>
      </c>
      <c r="D88" s="822" t="s">
        <v>1700</v>
      </c>
      <c r="E88" s="822" t="s">
        <v>1701</v>
      </c>
      <c r="F88" s="831">
        <v>1</v>
      </c>
      <c r="G88" s="831">
        <v>719</v>
      </c>
      <c r="H88" s="831">
        <v>0.49792243767313021</v>
      </c>
      <c r="I88" s="831">
        <v>719</v>
      </c>
      <c r="J88" s="831">
        <v>2</v>
      </c>
      <c r="K88" s="831">
        <v>1444</v>
      </c>
      <c r="L88" s="831">
        <v>1</v>
      </c>
      <c r="M88" s="831">
        <v>722</v>
      </c>
      <c r="N88" s="831"/>
      <c r="O88" s="831"/>
      <c r="P88" s="827"/>
      <c r="Q88" s="832"/>
    </row>
    <row r="89" spans="1:17" ht="14.45" customHeight="1" x14ac:dyDescent="0.2">
      <c r="A89" s="821" t="s">
        <v>1765</v>
      </c>
      <c r="B89" s="822" t="s">
        <v>1570</v>
      </c>
      <c r="C89" s="822" t="s">
        <v>1627</v>
      </c>
      <c r="D89" s="822" t="s">
        <v>1702</v>
      </c>
      <c r="E89" s="822" t="s">
        <v>1703</v>
      </c>
      <c r="F89" s="831"/>
      <c r="G89" s="831"/>
      <c r="H89" s="831"/>
      <c r="I89" s="831"/>
      <c r="J89" s="831">
        <v>1</v>
      </c>
      <c r="K89" s="831">
        <v>1944</v>
      </c>
      <c r="L89" s="831">
        <v>1</v>
      </c>
      <c r="M89" s="831">
        <v>1944</v>
      </c>
      <c r="N89" s="831"/>
      <c r="O89" s="831"/>
      <c r="P89" s="827"/>
      <c r="Q89" s="832"/>
    </row>
    <row r="90" spans="1:17" ht="14.45" customHeight="1" x14ac:dyDescent="0.2">
      <c r="A90" s="821" t="s">
        <v>1765</v>
      </c>
      <c r="B90" s="822" t="s">
        <v>1570</v>
      </c>
      <c r="C90" s="822" t="s">
        <v>1627</v>
      </c>
      <c r="D90" s="822" t="s">
        <v>1704</v>
      </c>
      <c r="E90" s="822" t="s">
        <v>1705</v>
      </c>
      <c r="F90" s="831"/>
      <c r="G90" s="831"/>
      <c r="H90" s="831"/>
      <c r="I90" s="831"/>
      <c r="J90" s="831"/>
      <c r="K90" s="831"/>
      <c r="L90" s="831"/>
      <c r="M90" s="831"/>
      <c r="N90" s="831">
        <v>1</v>
      </c>
      <c r="O90" s="831">
        <v>1745</v>
      </c>
      <c r="P90" s="827"/>
      <c r="Q90" s="832">
        <v>1745</v>
      </c>
    </row>
    <row r="91" spans="1:17" ht="14.45" customHeight="1" x14ac:dyDescent="0.2">
      <c r="A91" s="821" t="s">
        <v>1768</v>
      </c>
      <c r="B91" s="822" t="s">
        <v>1570</v>
      </c>
      <c r="C91" s="822" t="s">
        <v>1571</v>
      </c>
      <c r="D91" s="822" t="s">
        <v>1714</v>
      </c>
      <c r="E91" s="822" t="s">
        <v>1715</v>
      </c>
      <c r="F91" s="831">
        <v>2.2000000000000002</v>
      </c>
      <c r="G91" s="831">
        <v>3303.7699999999995</v>
      </c>
      <c r="H91" s="831"/>
      <c r="I91" s="831">
        <v>1501.7136363636359</v>
      </c>
      <c r="J91" s="831"/>
      <c r="K91" s="831"/>
      <c r="L91" s="831"/>
      <c r="M91" s="831"/>
      <c r="N91" s="831"/>
      <c r="O91" s="831"/>
      <c r="P91" s="827"/>
      <c r="Q91" s="832"/>
    </row>
    <row r="92" spans="1:17" ht="14.45" customHeight="1" x14ac:dyDescent="0.2">
      <c r="A92" s="821" t="s">
        <v>1768</v>
      </c>
      <c r="B92" s="822" t="s">
        <v>1570</v>
      </c>
      <c r="C92" s="822" t="s">
        <v>1571</v>
      </c>
      <c r="D92" s="822" t="s">
        <v>1717</v>
      </c>
      <c r="E92" s="822" t="s">
        <v>1715</v>
      </c>
      <c r="F92" s="831"/>
      <c r="G92" s="831"/>
      <c r="H92" s="831"/>
      <c r="I92" s="831"/>
      <c r="J92" s="831">
        <v>1.55</v>
      </c>
      <c r="K92" s="831">
        <v>1016.05</v>
      </c>
      <c r="L92" s="831">
        <v>1</v>
      </c>
      <c r="M92" s="831">
        <v>655.51612903225805</v>
      </c>
      <c r="N92" s="831">
        <v>0.6</v>
      </c>
      <c r="O92" s="831">
        <v>393.31</v>
      </c>
      <c r="P92" s="827">
        <v>0.38709709167855916</v>
      </c>
      <c r="Q92" s="832">
        <v>655.51666666666665</v>
      </c>
    </row>
    <row r="93" spans="1:17" ht="14.45" customHeight="1" x14ac:dyDescent="0.2">
      <c r="A93" s="821" t="s">
        <v>1768</v>
      </c>
      <c r="B93" s="822" t="s">
        <v>1570</v>
      </c>
      <c r="C93" s="822" t="s">
        <v>1574</v>
      </c>
      <c r="D93" s="822" t="s">
        <v>1593</v>
      </c>
      <c r="E93" s="822" t="s">
        <v>1594</v>
      </c>
      <c r="F93" s="831"/>
      <c r="G93" s="831"/>
      <c r="H93" s="831"/>
      <c r="I93" s="831"/>
      <c r="J93" s="831">
        <v>100</v>
      </c>
      <c r="K93" s="831">
        <v>770</v>
      </c>
      <c r="L93" s="831">
        <v>1</v>
      </c>
      <c r="M93" s="831">
        <v>7.7</v>
      </c>
      <c r="N93" s="831"/>
      <c r="O93" s="831"/>
      <c r="P93" s="827"/>
      <c r="Q93" s="832"/>
    </row>
    <row r="94" spans="1:17" ht="14.45" customHeight="1" x14ac:dyDescent="0.2">
      <c r="A94" s="821" t="s">
        <v>1768</v>
      </c>
      <c r="B94" s="822" t="s">
        <v>1570</v>
      </c>
      <c r="C94" s="822" t="s">
        <v>1574</v>
      </c>
      <c r="D94" s="822" t="s">
        <v>1719</v>
      </c>
      <c r="E94" s="822" t="s">
        <v>1720</v>
      </c>
      <c r="F94" s="831">
        <v>1039</v>
      </c>
      <c r="G94" s="831">
        <v>35523.410000000003</v>
      </c>
      <c r="H94" s="831">
        <v>1.0722268000784776</v>
      </c>
      <c r="I94" s="831">
        <v>34.190000000000005</v>
      </c>
      <c r="J94" s="831">
        <v>975</v>
      </c>
      <c r="K94" s="831">
        <v>33130.5</v>
      </c>
      <c r="L94" s="831">
        <v>1</v>
      </c>
      <c r="M94" s="831">
        <v>33.979999999999997</v>
      </c>
      <c r="N94" s="831">
        <v>794</v>
      </c>
      <c r="O94" s="831">
        <v>27099.22</v>
      </c>
      <c r="P94" s="827">
        <v>0.81795384917221292</v>
      </c>
      <c r="Q94" s="832">
        <v>34.130000000000003</v>
      </c>
    </row>
    <row r="95" spans="1:17" ht="14.45" customHeight="1" x14ac:dyDescent="0.2">
      <c r="A95" s="821" t="s">
        <v>1768</v>
      </c>
      <c r="B95" s="822" t="s">
        <v>1570</v>
      </c>
      <c r="C95" s="822" t="s">
        <v>1574</v>
      </c>
      <c r="D95" s="822" t="s">
        <v>1611</v>
      </c>
      <c r="E95" s="822" t="s">
        <v>1612</v>
      </c>
      <c r="F95" s="831">
        <v>3437</v>
      </c>
      <c r="G95" s="831">
        <v>71283.38</v>
      </c>
      <c r="H95" s="831">
        <v>0.54792253966350635</v>
      </c>
      <c r="I95" s="831">
        <v>20.740000000000002</v>
      </c>
      <c r="J95" s="831">
        <v>6393</v>
      </c>
      <c r="K95" s="831">
        <v>130097.55</v>
      </c>
      <c r="L95" s="831">
        <v>1</v>
      </c>
      <c r="M95" s="831">
        <v>20.350000000000001</v>
      </c>
      <c r="N95" s="831">
        <v>7906.8</v>
      </c>
      <c r="O95" s="831">
        <v>162686.28000000003</v>
      </c>
      <c r="P95" s="827">
        <v>1.2504945711890809</v>
      </c>
      <c r="Q95" s="832">
        <v>20.575489452117168</v>
      </c>
    </row>
    <row r="96" spans="1:17" ht="14.45" customHeight="1" x14ac:dyDescent="0.2">
      <c r="A96" s="821" t="s">
        <v>1768</v>
      </c>
      <c r="B96" s="822" t="s">
        <v>1570</v>
      </c>
      <c r="C96" s="822" t="s">
        <v>1574</v>
      </c>
      <c r="D96" s="822" t="s">
        <v>1617</v>
      </c>
      <c r="E96" s="822" t="s">
        <v>1618</v>
      </c>
      <c r="F96" s="831">
        <v>300</v>
      </c>
      <c r="G96" s="831">
        <v>2562</v>
      </c>
      <c r="H96" s="831"/>
      <c r="I96" s="831">
        <v>8.5399999999999991</v>
      </c>
      <c r="J96" s="831"/>
      <c r="K96" s="831"/>
      <c r="L96" s="831"/>
      <c r="M96" s="831"/>
      <c r="N96" s="831"/>
      <c r="O96" s="831"/>
      <c r="P96" s="827"/>
      <c r="Q96" s="832"/>
    </row>
    <row r="97" spans="1:17" ht="14.45" customHeight="1" x14ac:dyDescent="0.2">
      <c r="A97" s="821" t="s">
        <v>1768</v>
      </c>
      <c r="B97" s="822" t="s">
        <v>1570</v>
      </c>
      <c r="C97" s="822" t="s">
        <v>1574</v>
      </c>
      <c r="D97" s="822" t="s">
        <v>1769</v>
      </c>
      <c r="E97" s="822" t="s">
        <v>1770</v>
      </c>
      <c r="F97" s="831"/>
      <c r="G97" s="831"/>
      <c r="H97" s="831"/>
      <c r="I97" s="831"/>
      <c r="J97" s="831">
        <v>700</v>
      </c>
      <c r="K97" s="831">
        <v>4543</v>
      </c>
      <c r="L97" s="831">
        <v>1</v>
      </c>
      <c r="M97" s="831">
        <v>6.49</v>
      </c>
      <c r="N97" s="831"/>
      <c r="O97" s="831"/>
      <c r="P97" s="827"/>
      <c r="Q97" s="832"/>
    </row>
    <row r="98" spans="1:17" ht="14.45" customHeight="1" x14ac:dyDescent="0.2">
      <c r="A98" s="821" t="s">
        <v>1768</v>
      </c>
      <c r="B98" s="822" t="s">
        <v>1570</v>
      </c>
      <c r="C98" s="822" t="s">
        <v>1627</v>
      </c>
      <c r="D98" s="822" t="s">
        <v>1660</v>
      </c>
      <c r="E98" s="822" t="s">
        <v>1661</v>
      </c>
      <c r="F98" s="831">
        <v>2</v>
      </c>
      <c r="G98" s="831">
        <v>3652</v>
      </c>
      <c r="H98" s="831">
        <v>0.66484616784999084</v>
      </c>
      <c r="I98" s="831">
        <v>1826</v>
      </c>
      <c r="J98" s="831">
        <v>3</v>
      </c>
      <c r="K98" s="831">
        <v>5493</v>
      </c>
      <c r="L98" s="831">
        <v>1</v>
      </c>
      <c r="M98" s="831">
        <v>1831</v>
      </c>
      <c r="N98" s="831">
        <v>2</v>
      </c>
      <c r="O98" s="831">
        <v>3670</v>
      </c>
      <c r="P98" s="827">
        <v>0.66812306572000724</v>
      </c>
      <c r="Q98" s="832">
        <v>1835</v>
      </c>
    </row>
    <row r="99" spans="1:17" ht="14.45" customHeight="1" x14ac:dyDescent="0.2">
      <c r="A99" s="821" t="s">
        <v>1768</v>
      </c>
      <c r="B99" s="822" t="s">
        <v>1570</v>
      </c>
      <c r="C99" s="822" t="s">
        <v>1627</v>
      </c>
      <c r="D99" s="822" t="s">
        <v>1664</v>
      </c>
      <c r="E99" s="822" t="s">
        <v>1665</v>
      </c>
      <c r="F99" s="831">
        <v>49</v>
      </c>
      <c r="G99" s="831">
        <v>172578</v>
      </c>
      <c r="H99" s="831">
        <v>0.76324122558731955</v>
      </c>
      <c r="I99" s="831">
        <v>3522</v>
      </c>
      <c r="J99" s="831">
        <v>64</v>
      </c>
      <c r="K99" s="831">
        <v>226112</v>
      </c>
      <c r="L99" s="831">
        <v>1</v>
      </c>
      <c r="M99" s="831">
        <v>3533</v>
      </c>
      <c r="N99" s="831">
        <v>75</v>
      </c>
      <c r="O99" s="831">
        <v>265725</v>
      </c>
      <c r="P99" s="827">
        <v>1.1751919402773847</v>
      </c>
      <c r="Q99" s="832">
        <v>3543</v>
      </c>
    </row>
    <row r="100" spans="1:17" ht="14.45" customHeight="1" x14ac:dyDescent="0.2">
      <c r="A100" s="821" t="s">
        <v>1768</v>
      </c>
      <c r="B100" s="822" t="s">
        <v>1570</v>
      </c>
      <c r="C100" s="822" t="s">
        <v>1627</v>
      </c>
      <c r="D100" s="822" t="s">
        <v>1731</v>
      </c>
      <c r="E100" s="822" t="s">
        <v>1732</v>
      </c>
      <c r="F100" s="831">
        <v>5</v>
      </c>
      <c r="G100" s="831">
        <v>72545</v>
      </c>
      <c r="H100" s="831">
        <v>1.6659777241933631</v>
      </c>
      <c r="I100" s="831">
        <v>14509</v>
      </c>
      <c r="J100" s="831">
        <v>3</v>
      </c>
      <c r="K100" s="831">
        <v>43545</v>
      </c>
      <c r="L100" s="831">
        <v>1</v>
      </c>
      <c r="M100" s="831">
        <v>14515</v>
      </c>
      <c r="N100" s="831">
        <v>3</v>
      </c>
      <c r="O100" s="831">
        <v>43563</v>
      </c>
      <c r="P100" s="827">
        <v>1.0004133654839822</v>
      </c>
      <c r="Q100" s="832">
        <v>14521</v>
      </c>
    </row>
    <row r="101" spans="1:17" ht="14.45" customHeight="1" x14ac:dyDescent="0.2">
      <c r="A101" s="821" t="s">
        <v>1768</v>
      </c>
      <c r="B101" s="822" t="s">
        <v>1570</v>
      </c>
      <c r="C101" s="822" t="s">
        <v>1627</v>
      </c>
      <c r="D101" s="822" t="s">
        <v>1698</v>
      </c>
      <c r="E101" s="822" t="s">
        <v>1699</v>
      </c>
      <c r="F101" s="831">
        <v>1</v>
      </c>
      <c r="G101" s="831">
        <v>1693</v>
      </c>
      <c r="H101" s="831"/>
      <c r="I101" s="831">
        <v>1693</v>
      </c>
      <c r="J101" s="831"/>
      <c r="K101" s="831"/>
      <c r="L101" s="831"/>
      <c r="M101" s="831"/>
      <c r="N101" s="831"/>
      <c r="O101" s="831"/>
      <c r="P101" s="827"/>
      <c r="Q101" s="832"/>
    </row>
    <row r="102" spans="1:17" ht="14.45" customHeight="1" x14ac:dyDescent="0.2">
      <c r="A102" s="821" t="s">
        <v>1768</v>
      </c>
      <c r="B102" s="822" t="s">
        <v>1570</v>
      </c>
      <c r="C102" s="822" t="s">
        <v>1627</v>
      </c>
      <c r="D102" s="822" t="s">
        <v>1702</v>
      </c>
      <c r="E102" s="822" t="s">
        <v>1703</v>
      </c>
      <c r="F102" s="831"/>
      <c r="G102" s="831"/>
      <c r="H102" s="831"/>
      <c r="I102" s="831"/>
      <c r="J102" s="831">
        <v>1</v>
      </c>
      <c r="K102" s="831">
        <v>1944</v>
      </c>
      <c r="L102" s="831">
        <v>1</v>
      </c>
      <c r="M102" s="831">
        <v>1944</v>
      </c>
      <c r="N102" s="831"/>
      <c r="O102" s="831"/>
      <c r="P102" s="827"/>
      <c r="Q102" s="832"/>
    </row>
    <row r="103" spans="1:17" ht="14.45" customHeight="1" x14ac:dyDescent="0.2">
      <c r="A103" s="821" t="s">
        <v>1771</v>
      </c>
      <c r="B103" s="822" t="s">
        <v>1570</v>
      </c>
      <c r="C103" s="822" t="s">
        <v>1571</v>
      </c>
      <c r="D103" s="822" t="s">
        <v>1714</v>
      </c>
      <c r="E103" s="822" t="s">
        <v>1715</v>
      </c>
      <c r="F103" s="831">
        <v>0.9</v>
      </c>
      <c r="G103" s="831">
        <v>1637.13</v>
      </c>
      <c r="H103" s="831"/>
      <c r="I103" s="831">
        <v>1819.0333333333333</v>
      </c>
      <c r="J103" s="831"/>
      <c r="K103" s="831"/>
      <c r="L103" s="831"/>
      <c r="M103" s="831"/>
      <c r="N103" s="831"/>
      <c r="O103" s="831"/>
      <c r="P103" s="827"/>
      <c r="Q103" s="832"/>
    </row>
    <row r="104" spans="1:17" ht="14.45" customHeight="1" x14ac:dyDescent="0.2">
      <c r="A104" s="821" t="s">
        <v>1771</v>
      </c>
      <c r="B104" s="822" t="s">
        <v>1570</v>
      </c>
      <c r="C104" s="822" t="s">
        <v>1574</v>
      </c>
      <c r="D104" s="822" t="s">
        <v>1595</v>
      </c>
      <c r="E104" s="822" t="s">
        <v>1596</v>
      </c>
      <c r="F104" s="831"/>
      <c r="G104" s="831"/>
      <c r="H104" s="831"/>
      <c r="I104" s="831"/>
      <c r="J104" s="831">
        <v>570</v>
      </c>
      <c r="K104" s="831">
        <v>11428.5</v>
      </c>
      <c r="L104" s="831">
        <v>1</v>
      </c>
      <c r="M104" s="831">
        <v>20.05</v>
      </c>
      <c r="N104" s="831"/>
      <c r="O104" s="831"/>
      <c r="P104" s="827"/>
      <c r="Q104" s="832"/>
    </row>
    <row r="105" spans="1:17" ht="14.45" customHeight="1" x14ac:dyDescent="0.2">
      <c r="A105" s="821" t="s">
        <v>1771</v>
      </c>
      <c r="B105" s="822" t="s">
        <v>1570</v>
      </c>
      <c r="C105" s="822" t="s">
        <v>1574</v>
      </c>
      <c r="D105" s="822" t="s">
        <v>1719</v>
      </c>
      <c r="E105" s="822" t="s">
        <v>1720</v>
      </c>
      <c r="F105" s="831">
        <v>522</v>
      </c>
      <c r="G105" s="831">
        <v>17847.18</v>
      </c>
      <c r="H105" s="831"/>
      <c r="I105" s="831">
        <v>34.19</v>
      </c>
      <c r="J105" s="831"/>
      <c r="K105" s="831"/>
      <c r="L105" s="831"/>
      <c r="M105" s="831"/>
      <c r="N105" s="831"/>
      <c r="O105" s="831"/>
      <c r="P105" s="827"/>
      <c r="Q105" s="832"/>
    </row>
    <row r="106" spans="1:17" ht="14.45" customHeight="1" x14ac:dyDescent="0.2">
      <c r="A106" s="821" t="s">
        <v>1771</v>
      </c>
      <c r="B106" s="822" t="s">
        <v>1570</v>
      </c>
      <c r="C106" s="822" t="s">
        <v>1627</v>
      </c>
      <c r="D106" s="822" t="s">
        <v>1628</v>
      </c>
      <c r="E106" s="822" t="s">
        <v>1629</v>
      </c>
      <c r="F106" s="831"/>
      <c r="G106" s="831"/>
      <c r="H106" s="831"/>
      <c r="I106" s="831"/>
      <c r="J106" s="831">
        <v>1</v>
      </c>
      <c r="K106" s="831">
        <v>38</v>
      </c>
      <c r="L106" s="831">
        <v>1</v>
      </c>
      <c r="M106" s="831">
        <v>38</v>
      </c>
      <c r="N106" s="831">
        <v>1</v>
      </c>
      <c r="O106" s="831">
        <v>38</v>
      </c>
      <c r="P106" s="827">
        <v>1</v>
      </c>
      <c r="Q106" s="832">
        <v>38</v>
      </c>
    </row>
    <row r="107" spans="1:17" ht="14.45" customHeight="1" x14ac:dyDescent="0.2">
      <c r="A107" s="821" t="s">
        <v>1771</v>
      </c>
      <c r="B107" s="822" t="s">
        <v>1570</v>
      </c>
      <c r="C107" s="822" t="s">
        <v>1627</v>
      </c>
      <c r="D107" s="822" t="s">
        <v>1660</v>
      </c>
      <c r="E107" s="822" t="s">
        <v>1661</v>
      </c>
      <c r="F107" s="831"/>
      <c r="G107" s="831"/>
      <c r="H107" s="831"/>
      <c r="I107" s="831"/>
      <c r="J107" s="831">
        <v>2</v>
      </c>
      <c r="K107" s="831">
        <v>3662</v>
      </c>
      <c r="L107" s="831">
        <v>1</v>
      </c>
      <c r="M107" s="831">
        <v>1831</v>
      </c>
      <c r="N107" s="831"/>
      <c r="O107" s="831"/>
      <c r="P107" s="827"/>
      <c r="Q107" s="832"/>
    </row>
    <row r="108" spans="1:17" ht="14.45" customHeight="1" x14ac:dyDescent="0.2">
      <c r="A108" s="821" t="s">
        <v>1771</v>
      </c>
      <c r="B108" s="822" t="s">
        <v>1570</v>
      </c>
      <c r="C108" s="822" t="s">
        <v>1627</v>
      </c>
      <c r="D108" s="822" t="s">
        <v>1662</v>
      </c>
      <c r="E108" s="822" t="s">
        <v>1663</v>
      </c>
      <c r="F108" s="831"/>
      <c r="G108" s="831"/>
      <c r="H108" s="831"/>
      <c r="I108" s="831"/>
      <c r="J108" s="831">
        <v>1</v>
      </c>
      <c r="K108" s="831">
        <v>431</v>
      </c>
      <c r="L108" s="831">
        <v>1</v>
      </c>
      <c r="M108" s="831">
        <v>431</v>
      </c>
      <c r="N108" s="831"/>
      <c r="O108" s="831"/>
      <c r="P108" s="827"/>
      <c r="Q108" s="832"/>
    </row>
    <row r="109" spans="1:17" ht="14.45" customHeight="1" x14ac:dyDescent="0.2">
      <c r="A109" s="821" t="s">
        <v>1771</v>
      </c>
      <c r="B109" s="822" t="s">
        <v>1570</v>
      </c>
      <c r="C109" s="822" t="s">
        <v>1627</v>
      </c>
      <c r="D109" s="822" t="s">
        <v>1731</v>
      </c>
      <c r="E109" s="822" t="s">
        <v>1732</v>
      </c>
      <c r="F109" s="831">
        <v>2</v>
      </c>
      <c r="G109" s="831">
        <v>29018</v>
      </c>
      <c r="H109" s="831"/>
      <c r="I109" s="831">
        <v>14509</v>
      </c>
      <c r="J109" s="831"/>
      <c r="K109" s="831"/>
      <c r="L109" s="831"/>
      <c r="M109" s="831"/>
      <c r="N109" s="831"/>
      <c r="O109" s="831"/>
      <c r="P109" s="827"/>
      <c r="Q109" s="832"/>
    </row>
    <row r="110" spans="1:17" ht="14.45" customHeight="1" x14ac:dyDescent="0.2">
      <c r="A110" s="821" t="s">
        <v>1771</v>
      </c>
      <c r="B110" s="822" t="s">
        <v>1570</v>
      </c>
      <c r="C110" s="822" t="s">
        <v>1627</v>
      </c>
      <c r="D110" s="822" t="s">
        <v>1668</v>
      </c>
      <c r="E110" s="822" t="s">
        <v>1669</v>
      </c>
      <c r="F110" s="831"/>
      <c r="G110" s="831"/>
      <c r="H110" s="831"/>
      <c r="I110" s="831"/>
      <c r="J110" s="831"/>
      <c r="K110" s="831"/>
      <c r="L110" s="831"/>
      <c r="M110" s="831"/>
      <c r="N110" s="831">
        <v>1</v>
      </c>
      <c r="O110" s="831">
        <v>45.56</v>
      </c>
      <c r="P110" s="827"/>
      <c r="Q110" s="832">
        <v>45.56</v>
      </c>
    </row>
    <row r="111" spans="1:17" ht="14.45" customHeight="1" x14ac:dyDescent="0.2">
      <c r="A111" s="821" t="s">
        <v>1771</v>
      </c>
      <c r="B111" s="822" t="s">
        <v>1570</v>
      </c>
      <c r="C111" s="822" t="s">
        <v>1627</v>
      </c>
      <c r="D111" s="822" t="s">
        <v>1680</v>
      </c>
      <c r="E111" s="822" t="s">
        <v>1681</v>
      </c>
      <c r="F111" s="831"/>
      <c r="G111" s="831"/>
      <c r="H111" s="831"/>
      <c r="I111" s="831"/>
      <c r="J111" s="831">
        <v>1</v>
      </c>
      <c r="K111" s="831">
        <v>2342</v>
      </c>
      <c r="L111" s="831">
        <v>1</v>
      </c>
      <c r="M111" s="831">
        <v>2342</v>
      </c>
      <c r="N111" s="831"/>
      <c r="O111" s="831"/>
      <c r="P111" s="827"/>
      <c r="Q111" s="832"/>
    </row>
    <row r="112" spans="1:17" ht="14.45" customHeight="1" x14ac:dyDescent="0.2">
      <c r="A112" s="821" t="s">
        <v>1771</v>
      </c>
      <c r="B112" s="822" t="s">
        <v>1570</v>
      </c>
      <c r="C112" s="822" t="s">
        <v>1627</v>
      </c>
      <c r="D112" s="822" t="s">
        <v>1684</v>
      </c>
      <c r="E112" s="822" t="s">
        <v>1685</v>
      </c>
      <c r="F112" s="831"/>
      <c r="G112" s="831"/>
      <c r="H112" s="831"/>
      <c r="I112" s="831"/>
      <c r="J112" s="831"/>
      <c r="K112" s="831"/>
      <c r="L112" s="831"/>
      <c r="M112" s="831"/>
      <c r="N112" s="831">
        <v>1</v>
      </c>
      <c r="O112" s="831">
        <v>360</v>
      </c>
      <c r="P112" s="827"/>
      <c r="Q112" s="832">
        <v>360</v>
      </c>
    </row>
    <row r="113" spans="1:17" ht="14.45" customHeight="1" x14ac:dyDescent="0.2">
      <c r="A113" s="821" t="s">
        <v>1569</v>
      </c>
      <c r="B113" s="822" t="s">
        <v>1570</v>
      </c>
      <c r="C113" s="822" t="s">
        <v>1571</v>
      </c>
      <c r="D113" s="822" t="s">
        <v>1714</v>
      </c>
      <c r="E113" s="822" t="s">
        <v>1715</v>
      </c>
      <c r="F113" s="831">
        <v>0.45</v>
      </c>
      <c r="G113" s="831">
        <v>818.57</v>
      </c>
      <c r="H113" s="831"/>
      <c r="I113" s="831">
        <v>1819.0444444444445</v>
      </c>
      <c r="J113" s="831"/>
      <c r="K113" s="831"/>
      <c r="L113" s="831"/>
      <c r="M113" s="831"/>
      <c r="N113" s="831"/>
      <c r="O113" s="831"/>
      <c r="P113" s="827"/>
      <c r="Q113" s="832"/>
    </row>
    <row r="114" spans="1:17" ht="14.45" customHeight="1" x14ac:dyDescent="0.2">
      <c r="A114" s="821" t="s">
        <v>1569</v>
      </c>
      <c r="B114" s="822" t="s">
        <v>1570</v>
      </c>
      <c r="C114" s="822" t="s">
        <v>1574</v>
      </c>
      <c r="D114" s="822" t="s">
        <v>1719</v>
      </c>
      <c r="E114" s="822" t="s">
        <v>1720</v>
      </c>
      <c r="F114" s="831">
        <v>243</v>
      </c>
      <c r="G114" s="831">
        <v>8308.17</v>
      </c>
      <c r="H114" s="831"/>
      <c r="I114" s="831">
        <v>34.19</v>
      </c>
      <c r="J114" s="831"/>
      <c r="K114" s="831"/>
      <c r="L114" s="831"/>
      <c r="M114" s="831"/>
      <c r="N114" s="831">
        <v>282</v>
      </c>
      <c r="O114" s="831">
        <v>9624.66</v>
      </c>
      <c r="P114" s="827"/>
      <c r="Q114" s="832">
        <v>34.130000000000003</v>
      </c>
    </row>
    <row r="115" spans="1:17" ht="14.45" customHeight="1" x14ac:dyDescent="0.2">
      <c r="A115" s="821" t="s">
        <v>1569</v>
      </c>
      <c r="B115" s="822" t="s">
        <v>1570</v>
      </c>
      <c r="C115" s="822" t="s">
        <v>1627</v>
      </c>
      <c r="D115" s="822" t="s">
        <v>1731</v>
      </c>
      <c r="E115" s="822" t="s">
        <v>1732</v>
      </c>
      <c r="F115" s="831">
        <v>1</v>
      </c>
      <c r="G115" s="831">
        <v>14509</v>
      </c>
      <c r="H115" s="831"/>
      <c r="I115" s="831">
        <v>14509</v>
      </c>
      <c r="J115" s="831"/>
      <c r="K115" s="831"/>
      <c r="L115" s="831"/>
      <c r="M115" s="831"/>
      <c r="N115" s="831">
        <v>1</v>
      </c>
      <c r="O115" s="831">
        <v>14521</v>
      </c>
      <c r="P115" s="827"/>
      <c r="Q115" s="832">
        <v>14521</v>
      </c>
    </row>
    <row r="116" spans="1:17" ht="14.45" customHeight="1" x14ac:dyDescent="0.2">
      <c r="A116" s="821" t="s">
        <v>1772</v>
      </c>
      <c r="B116" s="822" t="s">
        <v>1570</v>
      </c>
      <c r="C116" s="822" t="s">
        <v>1571</v>
      </c>
      <c r="D116" s="822" t="s">
        <v>1717</v>
      </c>
      <c r="E116" s="822" t="s">
        <v>1715</v>
      </c>
      <c r="F116" s="831"/>
      <c r="G116" s="831"/>
      <c r="H116" s="831"/>
      <c r="I116" s="831"/>
      <c r="J116" s="831">
        <v>0.4</v>
      </c>
      <c r="K116" s="831">
        <v>262.20999999999998</v>
      </c>
      <c r="L116" s="831">
        <v>1</v>
      </c>
      <c r="M116" s="831">
        <v>655.52499999999986</v>
      </c>
      <c r="N116" s="831"/>
      <c r="O116" s="831"/>
      <c r="P116" s="827"/>
      <c r="Q116" s="832"/>
    </row>
    <row r="117" spans="1:17" ht="14.45" customHeight="1" x14ac:dyDescent="0.2">
      <c r="A117" s="821" t="s">
        <v>1772</v>
      </c>
      <c r="B117" s="822" t="s">
        <v>1570</v>
      </c>
      <c r="C117" s="822" t="s">
        <v>1574</v>
      </c>
      <c r="D117" s="822" t="s">
        <v>1719</v>
      </c>
      <c r="E117" s="822" t="s">
        <v>1720</v>
      </c>
      <c r="F117" s="831"/>
      <c r="G117" s="831"/>
      <c r="H117" s="831"/>
      <c r="I117" s="831"/>
      <c r="J117" s="831">
        <v>509</v>
      </c>
      <c r="K117" s="831">
        <v>17295.82</v>
      </c>
      <c r="L117" s="831">
        <v>1</v>
      </c>
      <c r="M117" s="831">
        <v>33.979999999999997</v>
      </c>
      <c r="N117" s="831">
        <v>322</v>
      </c>
      <c r="O117" s="831">
        <v>10989.86</v>
      </c>
      <c r="P117" s="827">
        <v>0.63540554885515699</v>
      </c>
      <c r="Q117" s="832">
        <v>34.130000000000003</v>
      </c>
    </row>
    <row r="118" spans="1:17" ht="14.45" customHeight="1" x14ac:dyDescent="0.2">
      <c r="A118" s="821" t="s">
        <v>1772</v>
      </c>
      <c r="B118" s="822" t="s">
        <v>1570</v>
      </c>
      <c r="C118" s="822" t="s">
        <v>1627</v>
      </c>
      <c r="D118" s="822" t="s">
        <v>1731</v>
      </c>
      <c r="E118" s="822" t="s">
        <v>1732</v>
      </c>
      <c r="F118" s="831"/>
      <c r="G118" s="831"/>
      <c r="H118" s="831"/>
      <c r="I118" s="831"/>
      <c r="J118" s="831">
        <v>2</v>
      </c>
      <c r="K118" s="831">
        <v>29030</v>
      </c>
      <c r="L118" s="831">
        <v>1</v>
      </c>
      <c r="M118" s="831">
        <v>14515</v>
      </c>
      <c r="N118" s="831">
        <v>1</v>
      </c>
      <c r="O118" s="831">
        <v>14521</v>
      </c>
      <c r="P118" s="827">
        <v>0.50020668274199109</v>
      </c>
      <c r="Q118" s="832">
        <v>14521</v>
      </c>
    </row>
    <row r="119" spans="1:17" ht="14.45" customHeight="1" x14ac:dyDescent="0.2">
      <c r="A119" s="821" t="s">
        <v>1773</v>
      </c>
      <c r="B119" s="822" t="s">
        <v>1570</v>
      </c>
      <c r="C119" s="822" t="s">
        <v>1571</v>
      </c>
      <c r="D119" s="822" t="s">
        <v>1714</v>
      </c>
      <c r="E119" s="822" t="s">
        <v>1715</v>
      </c>
      <c r="F119" s="831">
        <v>2.35</v>
      </c>
      <c r="G119" s="831">
        <v>3111.22</v>
      </c>
      <c r="H119" s="831"/>
      <c r="I119" s="831">
        <v>1323.9234042553189</v>
      </c>
      <c r="J119" s="831"/>
      <c r="K119" s="831"/>
      <c r="L119" s="831"/>
      <c r="M119" s="831"/>
      <c r="N119" s="831"/>
      <c r="O119" s="831"/>
      <c r="P119" s="827"/>
      <c r="Q119" s="832"/>
    </row>
    <row r="120" spans="1:17" ht="14.45" customHeight="1" x14ac:dyDescent="0.2">
      <c r="A120" s="821" t="s">
        <v>1773</v>
      </c>
      <c r="B120" s="822" t="s">
        <v>1570</v>
      </c>
      <c r="C120" s="822" t="s">
        <v>1574</v>
      </c>
      <c r="D120" s="822" t="s">
        <v>1579</v>
      </c>
      <c r="E120" s="822" t="s">
        <v>1580</v>
      </c>
      <c r="F120" s="831">
        <v>445</v>
      </c>
      <c r="G120" s="831">
        <v>3199.55</v>
      </c>
      <c r="H120" s="831">
        <v>5.4414115646258505</v>
      </c>
      <c r="I120" s="831">
        <v>7.19</v>
      </c>
      <c r="J120" s="831">
        <v>80</v>
      </c>
      <c r="K120" s="831">
        <v>588</v>
      </c>
      <c r="L120" s="831">
        <v>1</v>
      </c>
      <c r="M120" s="831">
        <v>7.35</v>
      </c>
      <c r="N120" s="831">
        <v>340</v>
      </c>
      <c r="O120" s="831">
        <v>2423.5</v>
      </c>
      <c r="P120" s="827">
        <v>4.1215986394557822</v>
      </c>
      <c r="Q120" s="832">
        <v>7.1279411764705882</v>
      </c>
    </row>
    <row r="121" spans="1:17" ht="14.45" customHeight="1" x14ac:dyDescent="0.2">
      <c r="A121" s="821" t="s">
        <v>1773</v>
      </c>
      <c r="B121" s="822" t="s">
        <v>1570</v>
      </c>
      <c r="C121" s="822" t="s">
        <v>1574</v>
      </c>
      <c r="D121" s="822" t="s">
        <v>1601</v>
      </c>
      <c r="E121" s="822" t="s">
        <v>1602</v>
      </c>
      <c r="F121" s="831">
        <v>1</v>
      </c>
      <c r="G121" s="831">
        <v>2027.89</v>
      </c>
      <c r="H121" s="831"/>
      <c r="I121" s="831">
        <v>2027.89</v>
      </c>
      <c r="J121" s="831"/>
      <c r="K121" s="831"/>
      <c r="L121" s="831"/>
      <c r="M121" s="831"/>
      <c r="N121" s="831">
        <v>1</v>
      </c>
      <c r="O121" s="831">
        <v>1845.28</v>
      </c>
      <c r="P121" s="827"/>
      <c r="Q121" s="832">
        <v>1845.28</v>
      </c>
    </row>
    <row r="122" spans="1:17" ht="14.45" customHeight="1" x14ac:dyDescent="0.2">
      <c r="A122" s="821" t="s">
        <v>1773</v>
      </c>
      <c r="B122" s="822" t="s">
        <v>1570</v>
      </c>
      <c r="C122" s="822" t="s">
        <v>1574</v>
      </c>
      <c r="D122" s="822" t="s">
        <v>1719</v>
      </c>
      <c r="E122" s="822" t="s">
        <v>1720</v>
      </c>
      <c r="F122" s="831">
        <v>1442</v>
      </c>
      <c r="G122" s="831">
        <v>49301.98</v>
      </c>
      <c r="H122" s="831"/>
      <c r="I122" s="831">
        <v>34.190000000000005</v>
      </c>
      <c r="J122" s="831"/>
      <c r="K122" s="831"/>
      <c r="L122" s="831"/>
      <c r="M122" s="831"/>
      <c r="N122" s="831">
        <v>1156</v>
      </c>
      <c r="O122" s="831">
        <v>39450.180000000008</v>
      </c>
      <c r="P122" s="827"/>
      <c r="Q122" s="832">
        <v>34.126453287197236</v>
      </c>
    </row>
    <row r="123" spans="1:17" ht="14.45" customHeight="1" x14ac:dyDescent="0.2">
      <c r="A123" s="821" t="s">
        <v>1773</v>
      </c>
      <c r="B123" s="822" t="s">
        <v>1570</v>
      </c>
      <c r="C123" s="822" t="s">
        <v>1574</v>
      </c>
      <c r="D123" s="822" t="s">
        <v>1611</v>
      </c>
      <c r="E123" s="822" t="s">
        <v>1612</v>
      </c>
      <c r="F123" s="831">
        <v>750</v>
      </c>
      <c r="G123" s="831">
        <v>15555</v>
      </c>
      <c r="H123" s="831">
        <v>1.8780674800330819</v>
      </c>
      <c r="I123" s="831">
        <v>20.74</v>
      </c>
      <c r="J123" s="831">
        <v>407</v>
      </c>
      <c r="K123" s="831">
        <v>8282.4500000000007</v>
      </c>
      <c r="L123" s="831">
        <v>1</v>
      </c>
      <c r="M123" s="831">
        <v>20.350000000000001</v>
      </c>
      <c r="N123" s="831">
        <v>150</v>
      </c>
      <c r="O123" s="831">
        <v>3090</v>
      </c>
      <c r="P123" s="827">
        <v>0.37307801435565557</v>
      </c>
      <c r="Q123" s="832">
        <v>20.6</v>
      </c>
    </row>
    <row r="124" spans="1:17" ht="14.45" customHeight="1" x14ac:dyDescent="0.2">
      <c r="A124" s="821" t="s">
        <v>1773</v>
      </c>
      <c r="B124" s="822" t="s">
        <v>1570</v>
      </c>
      <c r="C124" s="822" t="s">
        <v>1627</v>
      </c>
      <c r="D124" s="822" t="s">
        <v>1654</v>
      </c>
      <c r="E124" s="822" t="s">
        <v>1655</v>
      </c>
      <c r="F124" s="831">
        <v>1</v>
      </c>
      <c r="G124" s="831">
        <v>682</v>
      </c>
      <c r="H124" s="831"/>
      <c r="I124" s="831">
        <v>682</v>
      </c>
      <c r="J124" s="831"/>
      <c r="K124" s="831"/>
      <c r="L124" s="831"/>
      <c r="M124" s="831"/>
      <c r="N124" s="831"/>
      <c r="O124" s="831"/>
      <c r="P124" s="827"/>
      <c r="Q124" s="832"/>
    </row>
    <row r="125" spans="1:17" ht="14.45" customHeight="1" x14ac:dyDescent="0.2">
      <c r="A125" s="821" t="s">
        <v>1773</v>
      </c>
      <c r="B125" s="822" t="s">
        <v>1570</v>
      </c>
      <c r="C125" s="822" t="s">
        <v>1627</v>
      </c>
      <c r="D125" s="822" t="s">
        <v>1660</v>
      </c>
      <c r="E125" s="822" t="s">
        <v>1661</v>
      </c>
      <c r="F125" s="831">
        <v>5</v>
      </c>
      <c r="G125" s="831">
        <v>9130</v>
      </c>
      <c r="H125" s="831">
        <v>1.6621154196249772</v>
      </c>
      <c r="I125" s="831">
        <v>1826</v>
      </c>
      <c r="J125" s="831">
        <v>3</v>
      </c>
      <c r="K125" s="831">
        <v>5493</v>
      </c>
      <c r="L125" s="831">
        <v>1</v>
      </c>
      <c r="M125" s="831">
        <v>1831</v>
      </c>
      <c r="N125" s="831">
        <v>1</v>
      </c>
      <c r="O125" s="831">
        <v>1835</v>
      </c>
      <c r="P125" s="827">
        <v>0.33406153286000362</v>
      </c>
      <c r="Q125" s="832">
        <v>1835</v>
      </c>
    </row>
    <row r="126" spans="1:17" ht="14.45" customHeight="1" x14ac:dyDescent="0.2">
      <c r="A126" s="821" t="s">
        <v>1773</v>
      </c>
      <c r="B126" s="822" t="s">
        <v>1570</v>
      </c>
      <c r="C126" s="822" t="s">
        <v>1627</v>
      </c>
      <c r="D126" s="822" t="s">
        <v>1664</v>
      </c>
      <c r="E126" s="822" t="s">
        <v>1665</v>
      </c>
      <c r="F126" s="831">
        <v>5</v>
      </c>
      <c r="G126" s="831">
        <v>17610</v>
      </c>
      <c r="H126" s="831">
        <v>1.6614774978771583</v>
      </c>
      <c r="I126" s="831">
        <v>3522</v>
      </c>
      <c r="J126" s="831">
        <v>3</v>
      </c>
      <c r="K126" s="831">
        <v>10599</v>
      </c>
      <c r="L126" s="831">
        <v>1</v>
      </c>
      <c r="M126" s="831">
        <v>3533</v>
      </c>
      <c r="N126" s="831">
        <v>1</v>
      </c>
      <c r="O126" s="831">
        <v>3543</v>
      </c>
      <c r="P126" s="827">
        <v>0.3342768185677894</v>
      </c>
      <c r="Q126" s="832">
        <v>3543</v>
      </c>
    </row>
    <row r="127" spans="1:17" ht="14.45" customHeight="1" x14ac:dyDescent="0.2">
      <c r="A127" s="821" t="s">
        <v>1773</v>
      </c>
      <c r="B127" s="822" t="s">
        <v>1570</v>
      </c>
      <c r="C127" s="822" t="s">
        <v>1627</v>
      </c>
      <c r="D127" s="822" t="s">
        <v>1731</v>
      </c>
      <c r="E127" s="822" t="s">
        <v>1732</v>
      </c>
      <c r="F127" s="831">
        <v>5</v>
      </c>
      <c r="G127" s="831">
        <v>72545</v>
      </c>
      <c r="H127" s="831"/>
      <c r="I127" s="831">
        <v>14509</v>
      </c>
      <c r="J127" s="831"/>
      <c r="K127" s="831"/>
      <c r="L127" s="831"/>
      <c r="M127" s="831"/>
      <c r="N127" s="831">
        <v>4</v>
      </c>
      <c r="O127" s="831">
        <v>58084</v>
      </c>
      <c r="P127" s="827"/>
      <c r="Q127" s="832">
        <v>14521</v>
      </c>
    </row>
    <row r="128" spans="1:17" ht="14.45" customHeight="1" x14ac:dyDescent="0.2">
      <c r="A128" s="821" t="s">
        <v>1773</v>
      </c>
      <c r="B128" s="822" t="s">
        <v>1570</v>
      </c>
      <c r="C128" s="822" t="s">
        <v>1627</v>
      </c>
      <c r="D128" s="822" t="s">
        <v>1678</v>
      </c>
      <c r="E128" s="822" t="s">
        <v>1679</v>
      </c>
      <c r="F128" s="831">
        <v>3</v>
      </c>
      <c r="G128" s="831">
        <v>1530</v>
      </c>
      <c r="H128" s="831">
        <v>2.98828125</v>
      </c>
      <c r="I128" s="831">
        <v>510</v>
      </c>
      <c r="J128" s="831">
        <v>1</v>
      </c>
      <c r="K128" s="831">
        <v>512</v>
      </c>
      <c r="L128" s="831">
        <v>1</v>
      </c>
      <c r="M128" s="831">
        <v>512</v>
      </c>
      <c r="N128" s="831">
        <v>4</v>
      </c>
      <c r="O128" s="831">
        <v>2056</v>
      </c>
      <c r="P128" s="827">
        <v>4.015625</v>
      </c>
      <c r="Q128" s="832">
        <v>514</v>
      </c>
    </row>
    <row r="129" spans="1:17" ht="14.45" customHeight="1" x14ac:dyDescent="0.2">
      <c r="A129" s="821" t="s">
        <v>1773</v>
      </c>
      <c r="B129" s="822" t="s">
        <v>1570</v>
      </c>
      <c r="C129" s="822" t="s">
        <v>1627</v>
      </c>
      <c r="D129" s="822" t="s">
        <v>1682</v>
      </c>
      <c r="E129" s="822" t="s">
        <v>1683</v>
      </c>
      <c r="F129" s="831"/>
      <c r="G129" s="831"/>
      <c r="H129" s="831"/>
      <c r="I129" s="831"/>
      <c r="J129" s="831">
        <v>1</v>
      </c>
      <c r="K129" s="831">
        <v>2658</v>
      </c>
      <c r="L129" s="831">
        <v>1</v>
      </c>
      <c r="M129" s="831">
        <v>2658</v>
      </c>
      <c r="N129" s="831"/>
      <c r="O129" s="831"/>
      <c r="P129" s="827"/>
      <c r="Q129" s="832"/>
    </row>
    <row r="130" spans="1:17" ht="14.45" customHeight="1" x14ac:dyDescent="0.2">
      <c r="A130" s="821" t="s">
        <v>1774</v>
      </c>
      <c r="B130" s="822" t="s">
        <v>1570</v>
      </c>
      <c r="C130" s="822" t="s">
        <v>1571</v>
      </c>
      <c r="D130" s="822" t="s">
        <v>1714</v>
      </c>
      <c r="E130" s="822" t="s">
        <v>1715</v>
      </c>
      <c r="F130" s="831">
        <v>0.39999999999999997</v>
      </c>
      <c r="G130" s="831">
        <v>320.38</v>
      </c>
      <c r="H130" s="831"/>
      <c r="I130" s="831">
        <v>800.95</v>
      </c>
      <c r="J130" s="831"/>
      <c r="K130" s="831"/>
      <c r="L130" s="831"/>
      <c r="M130" s="831"/>
      <c r="N130" s="831"/>
      <c r="O130" s="831"/>
      <c r="P130" s="827"/>
      <c r="Q130" s="832"/>
    </row>
    <row r="131" spans="1:17" ht="14.45" customHeight="1" x14ac:dyDescent="0.2">
      <c r="A131" s="821" t="s">
        <v>1774</v>
      </c>
      <c r="B131" s="822" t="s">
        <v>1570</v>
      </c>
      <c r="C131" s="822" t="s">
        <v>1571</v>
      </c>
      <c r="D131" s="822" t="s">
        <v>1717</v>
      </c>
      <c r="E131" s="822" t="s">
        <v>1715</v>
      </c>
      <c r="F131" s="831"/>
      <c r="G131" s="831"/>
      <c r="H131" s="831"/>
      <c r="I131" s="831"/>
      <c r="J131" s="831"/>
      <c r="K131" s="831"/>
      <c r="L131" s="831"/>
      <c r="M131" s="831"/>
      <c r="N131" s="831">
        <v>0.7</v>
      </c>
      <c r="O131" s="831">
        <v>458.86</v>
      </c>
      <c r="P131" s="827"/>
      <c r="Q131" s="832">
        <v>655.51428571428573</v>
      </c>
    </row>
    <row r="132" spans="1:17" ht="14.45" customHeight="1" x14ac:dyDescent="0.2">
      <c r="A132" s="821" t="s">
        <v>1774</v>
      </c>
      <c r="B132" s="822" t="s">
        <v>1570</v>
      </c>
      <c r="C132" s="822" t="s">
        <v>1574</v>
      </c>
      <c r="D132" s="822" t="s">
        <v>1577</v>
      </c>
      <c r="E132" s="822" t="s">
        <v>1578</v>
      </c>
      <c r="F132" s="831">
        <v>28</v>
      </c>
      <c r="G132" s="831">
        <v>72.239999999999995</v>
      </c>
      <c r="H132" s="831">
        <v>0.16868257600523046</v>
      </c>
      <c r="I132" s="831">
        <v>2.5799999999999996</v>
      </c>
      <c r="J132" s="831">
        <v>161</v>
      </c>
      <c r="K132" s="831">
        <v>428.26</v>
      </c>
      <c r="L132" s="831">
        <v>1</v>
      </c>
      <c r="M132" s="831">
        <v>2.66</v>
      </c>
      <c r="N132" s="831">
        <v>64</v>
      </c>
      <c r="O132" s="831">
        <v>159.36000000000001</v>
      </c>
      <c r="P132" s="827">
        <v>0.37211040022416292</v>
      </c>
      <c r="Q132" s="832">
        <v>2.4900000000000002</v>
      </c>
    </row>
    <row r="133" spans="1:17" ht="14.45" customHeight="1" x14ac:dyDescent="0.2">
      <c r="A133" s="821" t="s">
        <v>1774</v>
      </c>
      <c r="B133" s="822" t="s">
        <v>1570</v>
      </c>
      <c r="C133" s="822" t="s">
        <v>1574</v>
      </c>
      <c r="D133" s="822" t="s">
        <v>1579</v>
      </c>
      <c r="E133" s="822" t="s">
        <v>1580</v>
      </c>
      <c r="F133" s="831"/>
      <c r="G133" s="831"/>
      <c r="H133" s="831"/>
      <c r="I133" s="831"/>
      <c r="J133" s="831">
        <v>95</v>
      </c>
      <c r="K133" s="831">
        <v>698.25</v>
      </c>
      <c r="L133" s="831">
        <v>1</v>
      </c>
      <c r="M133" s="831">
        <v>7.35</v>
      </c>
      <c r="N133" s="831"/>
      <c r="O133" s="831"/>
      <c r="P133" s="827"/>
      <c r="Q133" s="832"/>
    </row>
    <row r="134" spans="1:17" ht="14.45" customHeight="1" x14ac:dyDescent="0.2">
      <c r="A134" s="821" t="s">
        <v>1774</v>
      </c>
      <c r="B134" s="822" t="s">
        <v>1570</v>
      </c>
      <c r="C134" s="822" t="s">
        <v>1574</v>
      </c>
      <c r="D134" s="822" t="s">
        <v>1585</v>
      </c>
      <c r="E134" s="822" t="s">
        <v>1586</v>
      </c>
      <c r="F134" s="831">
        <v>87</v>
      </c>
      <c r="G134" s="831">
        <v>795.18</v>
      </c>
      <c r="H134" s="831">
        <v>1.4904408457040035</v>
      </c>
      <c r="I134" s="831">
        <v>9.1399999999999988</v>
      </c>
      <c r="J134" s="831">
        <v>57</v>
      </c>
      <c r="K134" s="831">
        <v>533.52</v>
      </c>
      <c r="L134" s="831">
        <v>1</v>
      </c>
      <c r="M134" s="831">
        <v>9.36</v>
      </c>
      <c r="N134" s="831">
        <v>37.200000000000003</v>
      </c>
      <c r="O134" s="831">
        <v>343.72</v>
      </c>
      <c r="P134" s="827">
        <v>0.64424951267056541</v>
      </c>
      <c r="Q134" s="832">
        <v>9.2397849462365595</v>
      </c>
    </row>
    <row r="135" spans="1:17" ht="14.45" customHeight="1" x14ac:dyDescent="0.2">
      <c r="A135" s="821" t="s">
        <v>1774</v>
      </c>
      <c r="B135" s="822" t="s">
        <v>1570</v>
      </c>
      <c r="C135" s="822" t="s">
        <v>1574</v>
      </c>
      <c r="D135" s="822" t="s">
        <v>1589</v>
      </c>
      <c r="E135" s="822" t="s">
        <v>1590</v>
      </c>
      <c r="F135" s="831">
        <v>45</v>
      </c>
      <c r="G135" s="831">
        <v>454.95</v>
      </c>
      <c r="H135" s="831">
        <v>0.46010315533980584</v>
      </c>
      <c r="I135" s="831">
        <v>10.11</v>
      </c>
      <c r="J135" s="831">
        <v>96</v>
      </c>
      <c r="K135" s="831">
        <v>988.8</v>
      </c>
      <c r="L135" s="831">
        <v>1</v>
      </c>
      <c r="M135" s="831">
        <v>10.299999999999999</v>
      </c>
      <c r="N135" s="831">
        <v>83</v>
      </c>
      <c r="O135" s="831">
        <v>857.38000000000011</v>
      </c>
      <c r="P135" s="827">
        <v>0.86709142394822025</v>
      </c>
      <c r="Q135" s="832">
        <v>10.329879518072291</v>
      </c>
    </row>
    <row r="136" spans="1:17" ht="14.45" customHeight="1" x14ac:dyDescent="0.2">
      <c r="A136" s="821" t="s">
        <v>1774</v>
      </c>
      <c r="B136" s="822" t="s">
        <v>1570</v>
      </c>
      <c r="C136" s="822" t="s">
        <v>1574</v>
      </c>
      <c r="D136" s="822" t="s">
        <v>1595</v>
      </c>
      <c r="E136" s="822" t="s">
        <v>1596</v>
      </c>
      <c r="F136" s="831">
        <v>240</v>
      </c>
      <c r="G136" s="831">
        <v>5016</v>
      </c>
      <c r="H136" s="831"/>
      <c r="I136" s="831">
        <v>20.9</v>
      </c>
      <c r="J136" s="831"/>
      <c r="K136" s="831"/>
      <c r="L136" s="831"/>
      <c r="M136" s="831"/>
      <c r="N136" s="831"/>
      <c r="O136" s="831"/>
      <c r="P136" s="827"/>
      <c r="Q136" s="832"/>
    </row>
    <row r="137" spans="1:17" ht="14.45" customHeight="1" x14ac:dyDescent="0.2">
      <c r="A137" s="821" t="s">
        <v>1774</v>
      </c>
      <c r="B137" s="822" t="s">
        <v>1570</v>
      </c>
      <c r="C137" s="822" t="s">
        <v>1574</v>
      </c>
      <c r="D137" s="822" t="s">
        <v>1601</v>
      </c>
      <c r="E137" s="822" t="s">
        <v>1602</v>
      </c>
      <c r="F137" s="831"/>
      <c r="G137" s="831"/>
      <c r="H137" s="831"/>
      <c r="I137" s="831"/>
      <c r="J137" s="831">
        <v>1</v>
      </c>
      <c r="K137" s="831">
        <v>1817.79</v>
      </c>
      <c r="L137" s="831">
        <v>1</v>
      </c>
      <c r="M137" s="831">
        <v>1817.79</v>
      </c>
      <c r="N137" s="831"/>
      <c r="O137" s="831"/>
      <c r="P137" s="827"/>
      <c r="Q137" s="832"/>
    </row>
    <row r="138" spans="1:17" ht="14.45" customHeight="1" x14ac:dyDescent="0.2">
      <c r="A138" s="821" t="s">
        <v>1774</v>
      </c>
      <c r="B138" s="822" t="s">
        <v>1570</v>
      </c>
      <c r="C138" s="822" t="s">
        <v>1574</v>
      </c>
      <c r="D138" s="822" t="s">
        <v>1605</v>
      </c>
      <c r="E138" s="822" t="s">
        <v>1606</v>
      </c>
      <c r="F138" s="831">
        <v>202</v>
      </c>
      <c r="G138" s="831">
        <v>757.5</v>
      </c>
      <c r="H138" s="831"/>
      <c r="I138" s="831">
        <v>3.75</v>
      </c>
      <c r="J138" s="831"/>
      <c r="K138" s="831"/>
      <c r="L138" s="831"/>
      <c r="M138" s="831"/>
      <c r="N138" s="831"/>
      <c r="O138" s="831"/>
      <c r="P138" s="827"/>
      <c r="Q138" s="832"/>
    </row>
    <row r="139" spans="1:17" ht="14.45" customHeight="1" x14ac:dyDescent="0.2">
      <c r="A139" s="821" t="s">
        <v>1774</v>
      </c>
      <c r="B139" s="822" t="s">
        <v>1570</v>
      </c>
      <c r="C139" s="822" t="s">
        <v>1574</v>
      </c>
      <c r="D139" s="822" t="s">
        <v>1719</v>
      </c>
      <c r="E139" s="822" t="s">
        <v>1720</v>
      </c>
      <c r="F139" s="831">
        <v>227</v>
      </c>
      <c r="G139" s="831">
        <v>7761.1299999999992</v>
      </c>
      <c r="H139" s="831"/>
      <c r="I139" s="831">
        <v>34.19</v>
      </c>
      <c r="J139" s="831"/>
      <c r="K139" s="831"/>
      <c r="L139" s="831"/>
      <c r="M139" s="831"/>
      <c r="N139" s="831">
        <v>411</v>
      </c>
      <c r="O139" s="831">
        <v>14025.150000000001</v>
      </c>
      <c r="P139" s="827"/>
      <c r="Q139" s="832">
        <v>34.124452554744529</v>
      </c>
    </row>
    <row r="140" spans="1:17" ht="14.45" customHeight="1" x14ac:dyDescent="0.2">
      <c r="A140" s="821" t="s">
        <v>1774</v>
      </c>
      <c r="B140" s="822" t="s">
        <v>1570</v>
      </c>
      <c r="C140" s="822" t="s">
        <v>1627</v>
      </c>
      <c r="D140" s="822" t="s">
        <v>1644</v>
      </c>
      <c r="E140" s="822" t="s">
        <v>1645</v>
      </c>
      <c r="F140" s="831">
        <v>1</v>
      </c>
      <c r="G140" s="831">
        <v>1350</v>
      </c>
      <c r="H140" s="831">
        <v>0.49742078113485633</v>
      </c>
      <c r="I140" s="831">
        <v>1350</v>
      </c>
      <c r="J140" s="831">
        <v>2</v>
      </c>
      <c r="K140" s="831">
        <v>2714</v>
      </c>
      <c r="L140" s="831">
        <v>1</v>
      </c>
      <c r="M140" s="831">
        <v>1357</v>
      </c>
      <c r="N140" s="831">
        <v>2</v>
      </c>
      <c r="O140" s="831">
        <v>2724</v>
      </c>
      <c r="P140" s="827">
        <v>1.0036845983787768</v>
      </c>
      <c r="Q140" s="832">
        <v>1362</v>
      </c>
    </row>
    <row r="141" spans="1:17" ht="14.45" customHeight="1" x14ac:dyDescent="0.2">
      <c r="A141" s="821" t="s">
        <v>1774</v>
      </c>
      <c r="B141" s="822" t="s">
        <v>1570</v>
      </c>
      <c r="C141" s="822" t="s">
        <v>1627</v>
      </c>
      <c r="D141" s="822" t="s">
        <v>1646</v>
      </c>
      <c r="E141" s="822" t="s">
        <v>1647</v>
      </c>
      <c r="F141" s="831">
        <v>2</v>
      </c>
      <c r="G141" s="831">
        <v>2864</v>
      </c>
      <c r="H141" s="831">
        <v>0.66434701925307349</v>
      </c>
      <c r="I141" s="831">
        <v>1432</v>
      </c>
      <c r="J141" s="831">
        <v>3</v>
      </c>
      <c r="K141" s="831">
        <v>4311</v>
      </c>
      <c r="L141" s="831">
        <v>1</v>
      </c>
      <c r="M141" s="831">
        <v>1437</v>
      </c>
      <c r="N141" s="831">
        <v>1</v>
      </c>
      <c r="O141" s="831">
        <v>1441</v>
      </c>
      <c r="P141" s="827">
        <v>0.3342611922987706</v>
      </c>
      <c r="Q141" s="832">
        <v>1441</v>
      </c>
    </row>
    <row r="142" spans="1:17" ht="14.45" customHeight="1" x14ac:dyDescent="0.2">
      <c r="A142" s="821" t="s">
        <v>1774</v>
      </c>
      <c r="B142" s="822" t="s">
        <v>1570</v>
      </c>
      <c r="C142" s="822" t="s">
        <v>1627</v>
      </c>
      <c r="D142" s="822" t="s">
        <v>1648</v>
      </c>
      <c r="E142" s="822" t="s">
        <v>1649</v>
      </c>
      <c r="F142" s="831">
        <v>2</v>
      </c>
      <c r="G142" s="831">
        <v>3828</v>
      </c>
      <c r="H142" s="831">
        <v>0.99687499999999996</v>
      </c>
      <c r="I142" s="831">
        <v>1914</v>
      </c>
      <c r="J142" s="831">
        <v>2</v>
      </c>
      <c r="K142" s="831">
        <v>3840</v>
      </c>
      <c r="L142" s="831">
        <v>1</v>
      </c>
      <c r="M142" s="831">
        <v>1920</v>
      </c>
      <c r="N142" s="831">
        <v>3</v>
      </c>
      <c r="O142" s="831">
        <v>5775</v>
      </c>
      <c r="P142" s="827">
        <v>1.50390625</v>
      </c>
      <c r="Q142" s="832">
        <v>1925</v>
      </c>
    </row>
    <row r="143" spans="1:17" ht="14.45" customHeight="1" x14ac:dyDescent="0.2">
      <c r="A143" s="821" t="s">
        <v>1774</v>
      </c>
      <c r="B143" s="822" t="s">
        <v>1570</v>
      </c>
      <c r="C143" s="822" t="s">
        <v>1627</v>
      </c>
      <c r="D143" s="822" t="s">
        <v>1654</v>
      </c>
      <c r="E143" s="822" t="s">
        <v>1655</v>
      </c>
      <c r="F143" s="831"/>
      <c r="G143" s="831"/>
      <c r="H143" s="831"/>
      <c r="I143" s="831"/>
      <c r="J143" s="831">
        <v>1</v>
      </c>
      <c r="K143" s="831">
        <v>685</v>
      </c>
      <c r="L143" s="831">
        <v>1</v>
      </c>
      <c r="M143" s="831">
        <v>685</v>
      </c>
      <c r="N143" s="831"/>
      <c r="O143" s="831"/>
      <c r="P143" s="827"/>
      <c r="Q143" s="832"/>
    </row>
    <row r="144" spans="1:17" ht="14.45" customHeight="1" x14ac:dyDescent="0.2">
      <c r="A144" s="821" t="s">
        <v>1774</v>
      </c>
      <c r="B144" s="822" t="s">
        <v>1570</v>
      </c>
      <c r="C144" s="822" t="s">
        <v>1627</v>
      </c>
      <c r="D144" s="822" t="s">
        <v>1660</v>
      </c>
      <c r="E144" s="822" t="s">
        <v>1661</v>
      </c>
      <c r="F144" s="831">
        <v>3</v>
      </c>
      <c r="G144" s="831">
        <v>5478</v>
      </c>
      <c r="H144" s="831">
        <v>2.9918077553249591</v>
      </c>
      <c r="I144" s="831">
        <v>1826</v>
      </c>
      <c r="J144" s="831">
        <v>1</v>
      </c>
      <c r="K144" s="831">
        <v>1831</v>
      </c>
      <c r="L144" s="831">
        <v>1</v>
      </c>
      <c r="M144" s="831">
        <v>1831</v>
      </c>
      <c r="N144" s="831">
        <v>2</v>
      </c>
      <c r="O144" s="831">
        <v>3670</v>
      </c>
      <c r="P144" s="827">
        <v>2.0043691971600217</v>
      </c>
      <c r="Q144" s="832">
        <v>1835</v>
      </c>
    </row>
    <row r="145" spans="1:17" ht="14.45" customHeight="1" x14ac:dyDescent="0.2">
      <c r="A145" s="821" t="s">
        <v>1774</v>
      </c>
      <c r="B145" s="822" t="s">
        <v>1570</v>
      </c>
      <c r="C145" s="822" t="s">
        <v>1627</v>
      </c>
      <c r="D145" s="822" t="s">
        <v>1662</v>
      </c>
      <c r="E145" s="822" t="s">
        <v>1663</v>
      </c>
      <c r="F145" s="831">
        <v>1</v>
      </c>
      <c r="G145" s="831">
        <v>430</v>
      </c>
      <c r="H145" s="831"/>
      <c r="I145" s="831">
        <v>430</v>
      </c>
      <c r="J145" s="831"/>
      <c r="K145" s="831"/>
      <c r="L145" s="831"/>
      <c r="M145" s="831"/>
      <c r="N145" s="831"/>
      <c r="O145" s="831"/>
      <c r="P145" s="827"/>
      <c r="Q145" s="832"/>
    </row>
    <row r="146" spans="1:17" ht="14.45" customHeight="1" x14ac:dyDescent="0.2">
      <c r="A146" s="821" t="s">
        <v>1774</v>
      </c>
      <c r="B146" s="822" t="s">
        <v>1570</v>
      </c>
      <c r="C146" s="822" t="s">
        <v>1627</v>
      </c>
      <c r="D146" s="822" t="s">
        <v>1731</v>
      </c>
      <c r="E146" s="822" t="s">
        <v>1732</v>
      </c>
      <c r="F146" s="831">
        <v>2</v>
      </c>
      <c r="G146" s="831">
        <v>29018</v>
      </c>
      <c r="H146" s="831"/>
      <c r="I146" s="831">
        <v>14509</v>
      </c>
      <c r="J146" s="831"/>
      <c r="K146" s="831"/>
      <c r="L146" s="831"/>
      <c r="M146" s="831"/>
      <c r="N146" s="831">
        <v>3</v>
      </c>
      <c r="O146" s="831">
        <v>43563</v>
      </c>
      <c r="P146" s="827"/>
      <c r="Q146" s="832">
        <v>14521</v>
      </c>
    </row>
    <row r="147" spans="1:17" ht="14.45" customHeight="1" x14ac:dyDescent="0.2">
      <c r="A147" s="821" t="s">
        <v>1774</v>
      </c>
      <c r="B147" s="822" t="s">
        <v>1570</v>
      </c>
      <c r="C147" s="822" t="s">
        <v>1627</v>
      </c>
      <c r="D147" s="822" t="s">
        <v>1676</v>
      </c>
      <c r="E147" s="822" t="s">
        <v>1677</v>
      </c>
      <c r="F147" s="831">
        <v>1</v>
      </c>
      <c r="G147" s="831">
        <v>1343</v>
      </c>
      <c r="H147" s="831"/>
      <c r="I147" s="831">
        <v>1343</v>
      </c>
      <c r="J147" s="831"/>
      <c r="K147" s="831"/>
      <c r="L147" s="831"/>
      <c r="M147" s="831"/>
      <c r="N147" s="831"/>
      <c r="O147" s="831"/>
      <c r="P147" s="827"/>
      <c r="Q147" s="832"/>
    </row>
    <row r="148" spans="1:17" ht="14.45" customHeight="1" x14ac:dyDescent="0.2">
      <c r="A148" s="821" t="s">
        <v>1774</v>
      </c>
      <c r="B148" s="822" t="s">
        <v>1570</v>
      </c>
      <c r="C148" s="822" t="s">
        <v>1627</v>
      </c>
      <c r="D148" s="822" t="s">
        <v>1678</v>
      </c>
      <c r="E148" s="822" t="s">
        <v>1679</v>
      </c>
      <c r="F148" s="831"/>
      <c r="G148" s="831"/>
      <c r="H148" s="831"/>
      <c r="I148" s="831"/>
      <c r="J148" s="831">
        <v>1</v>
      </c>
      <c r="K148" s="831">
        <v>512</v>
      </c>
      <c r="L148" s="831">
        <v>1</v>
      </c>
      <c r="M148" s="831">
        <v>512</v>
      </c>
      <c r="N148" s="831"/>
      <c r="O148" s="831"/>
      <c r="P148" s="827"/>
      <c r="Q148" s="832"/>
    </row>
    <row r="149" spans="1:17" ht="14.45" customHeight="1" x14ac:dyDescent="0.2">
      <c r="A149" s="821" t="s">
        <v>1774</v>
      </c>
      <c r="B149" s="822" t="s">
        <v>1570</v>
      </c>
      <c r="C149" s="822" t="s">
        <v>1627</v>
      </c>
      <c r="D149" s="822" t="s">
        <v>1680</v>
      </c>
      <c r="E149" s="822" t="s">
        <v>1681</v>
      </c>
      <c r="F149" s="831">
        <v>1</v>
      </c>
      <c r="G149" s="831">
        <v>2333</v>
      </c>
      <c r="H149" s="831"/>
      <c r="I149" s="831">
        <v>2333</v>
      </c>
      <c r="J149" s="831"/>
      <c r="K149" s="831"/>
      <c r="L149" s="831"/>
      <c r="M149" s="831"/>
      <c r="N149" s="831"/>
      <c r="O149" s="831"/>
      <c r="P149" s="827"/>
      <c r="Q149" s="832"/>
    </row>
    <row r="150" spans="1:17" ht="14.45" customHeight="1" x14ac:dyDescent="0.2">
      <c r="A150" s="821" t="s">
        <v>1774</v>
      </c>
      <c r="B150" s="822" t="s">
        <v>1570</v>
      </c>
      <c r="C150" s="822" t="s">
        <v>1627</v>
      </c>
      <c r="D150" s="822" t="s">
        <v>1692</v>
      </c>
      <c r="E150" s="822" t="s">
        <v>1693</v>
      </c>
      <c r="F150" s="831"/>
      <c r="G150" s="831"/>
      <c r="H150" s="831"/>
      <c r="I150" s="831"/>
      <c r="J150" s="831"/>
      <c r="K150" s="831"/>
      <c r="L150" s="831"/>
      <c r="M150" s="831"/>
      <c r="N150" s="831">
        <v>1</v>
      </c>
      <c r="O150" s="831">
        <v>529</v>
      </c>
      <c r="P150" s="827"/>
      <c r="Q150" s="832">
        <v>529</v>
      </c>
    </row>
    <row r="151" spans="1:17" ht="14.45" customHeight="1" x14ac:dyDescent="0.2">
      <c r="A151" s="821" t="s">
        <v>1774</v>
      </c>
      <c r="B151" s="822" t="s">
        <v>1570</v>
      </c>
      <c r="C151" s="822" t="s">
        <v>1627</v>
      </c>
      <c r="D151" s="822" t="s">
        <v>1700</v>
      </c>
      <c r="E151" s="822" t="s">
        <v>1701</v>
      </c>
      <c r="F151" s="831">
        <v>1</v>
      </c>
      <c r="G151" s="831">
        <v>719</v>
      </c>
      <c r="H151" s="831"/>
      <c r="I151" s="831">
        <v>719</v>
      </c>
      <c r="J151" s="831"/>
      <c r="K151" s="831"/>
      <c r="L151" s="831"/>
      <c r="M151" s="831"/>
      <c r="N151" s="831"/>
      <c r="O151" s="831"/>
      <c r="P151" s="827"/>
      <c r="Q151" s="832"/>
    </row>
    <row r="152" spans="1:17" ht="14.45" customHeight="1" x14ac:dyDescent="0.2">
      <c r="A152" s="821" t="s">
        <v>1775</v>
      </c>
      <c r="B152" s="822" t="s">
        <v>1570</v>
      </c>
      <c r="C152" s="822" t="s">
        <v>1571</v>
      </c>
      <c r="D152" s="822" t="s">
        <v>1714</v>
      </c>
      <c r="E152" s="822" t="s">
        <v>1715</v>
      </c>
      <c r="F152" s="831">
        <v>0.9</v>
      </c>
      <c r="G152" s="831">
        <v>1637.1399999999999</v>
      </c>
      <c r="H152" s="831"/>
      <c r="I152" s="831">
        <v>1819.0444444444443</v>
      </c>
      <c r="J152" s="831"/>
      <c r="K152" s="831"/>
      <c r="L152" s="831"/>
      <c r="M152" s="831"/>
      <c r="N152" s="831"/>
      <c r="O152" s="831"/>
      <c r="P152" s="827"/>
      <c r="Q152" s="832"/>
    </row>
    <row r="153" spans="1:17" ht="14.45" customHeight="1" x14ac:dyDescent="0.2">
      <c r="A153" s="821" t="s">
        <v>1775</v>
      </c>
      <c r="B153" s="822" t="s">
        <v>1570</v>
      </c>
      <c r="C153" s="822" t="s">
        <v>1571</v>
      </c>
      <c r="D153" s="822" t="s">
        <v>1717</v>
      </c>
      <c r="E153" s="822" t="s">
        <v>1715</v>
      </c>
      <c r="F153" s="831"/>
      <c r="G153" s="831"/>
      <c r="H153" s="831"/>
      <c r="I153" s="831"/>
      <c r="J153" s="831">
        <v>2.1</v>
      </c>
      <c r="K153" s="831">
        <v>1376.5900000000001</v>
      </c>
      <c r="L153" s="831">
        <v>1</v>
      </c>
      <c r="M153" s="831">
        <v>655.51904761904768</v>
      </c>
      <c r="N153" s="831"/>
      <c r="O153" s="831"/>
      <c r="P153" s="827"/>
      <c r="Q153" s="832"/>
    </row>
    <row r="154" spans="1:17" ht="14.45" customHeight="1" x14ac:dyDescent="0.2">
      <c r="A154" s="821" t="s">
        <v>1775</v>
      </c>
      <c r="B154" s="822" t="s">
        <v>1570</v>
      </c>
      <c r="C154" s="822" t="s">
        <v>1574</v>
      </c>
      <c r="D154" s="822" t="s">
        <v>1579</v>
      </c>
      <c r="E154" s="822" t="s">
        <v>1580</v>
      </c>
      <c r="F154" s="831">
        <v>910</v>
      </c>
      <c r="G154" s="831">
        <v>6542.9</v>
      </c>
      <c r="H154" s="831"/>
      <c r="I154" s="831">
        <v>7.1899999999999995</v>
      </c>
      <c r="J154" s="831"/>
      <c r="K154" s="831"/>
      <c r="L154" s="831"/>
      <c r="M154" s="831"/>
      <c r="N154" s="831"/>
      <c r="O154" s="831"/>
      <c r="P154" s="827"/>
      <c r="Q154" s="832"/>
    </row>
    <row r="155" spans="1:17" ht="14.45" customHeight="1" x14ac:dyDescent="0.2">
      <c r="A155" s="821" t="s">
        <v>1775</v>
      </c>
      <c r="B155" s="822" t="s">
        <v>1570</v>
      </c>
      <c r="C155" s="822" t="s">
        <v>1574</v>
      </c>
      <c r="D155" s="822" t="s">
        <v>1583</v>
      </c>
      <c r="E155" s="822" t="s">
        <v>1584</v>
      </c>
      <c r="F155" s="831"/>
      <c r="G155" s="831"/>
      <c r="H155" s="831"/>
      <c r="I155" s="831"/>
      <c r="J155" s="831">
        <v>280</v>
      </c>
      <c r="K155" s="831">
        <v>1503.6</v>
      </c>
      <c r="L155" s="831">
        <v>1</v>
      </c>
      <c r="M155" s="831">
        <v>5.37</v>
      </c>
      <c r="N155" s="831"/>
      <c r="O155" s="831"/>
      <c r="P155" s="827"/>
      <c r="Q155" s="832"/>
    </row>
    <row r="156" spans="1:17" ht="14.45" customHeight="1" x14ac:dyDescent="0.2">
      <c r="A156" s="821" t="s">
        <v>1775</v>
      </c>
      <c r="B156" s="822" t="s">
        <v>1570</v>
      </c>
      <c r="C156" s="822" t="s">
        <v>1574</v>
      </c>
      <c r="D156" s="822" t="s">
        <v>1595</v>
      </c>
      <c r="E156" s="822" t="s">
        <v>1596</v>
      </c>
      <c r="F156" s="831"/>
      <c r="G156" s="831"/>
      <c r="H156" s="831"/>
      <c r="I156" s="831"/>
      <c r="J156" s="831">
        <v>2853</v>
      </c>
      <c r="K156" s="831">
        <v>57202.65</v>
      </c>
      <c r="L156" s="831">
        <v>1</v>
      </c>
      <c r="M156" s="831">
        <v>20.05</v>
      </c>
      <c r="N156" s="831">
        <v>490</v>
      </c>
      <c r="O156" s="831">
        <v>9829.4</v>
      </c>
      <c r="P156" s="827">
        <v>0.17183469646948174</v>
      </c>
      <c r="Q156" s="832">
        <v>20.059999999999999</v>
      </c>
    </row>
    <row r="157" spans="1:17" ht="14.45" customHeight="1" x14ac:dyDescent="0.2">
      <c r="A157" s="821" t="s">
        <v>1775</v>
      </c>
      <c r="B157" s="822" t="s">
        <v>1570</v>
      </c>
      <c r="C157" s="822" t="s">
        <v>1574</v>
      </c>
      <c r="D157" s="822" t="s">
        <v>1601</v>
      </c>
      <c r="E157" s="822" t="s">
        <v>1602</v>
      </c>
      <c r="F157" s="831">
        <v>3</v>
      </c>
      <c r="G157" s="831">
        <v>6083.67</v>
      </c>
      <c r="H157" s="831"/>
      <c r="I157" s="831">
        <v>2027.89</v>
      </c>
      <c r="J157" s="831"/>
      <c r="K157" s="831"/>
      <c r="L157" s="831"/>
      <c r="M157" s="831"/>
      <c r="N157" s="831"/>
      <c r="O157" s="831"/>
      <c r="P157" s="827"/>
      <c r="Q157" s="832"/>
    </row>
    <row r="158" spans="1:17" ht="14.45" customHeight="1" x14ac:dyDescent="0.2">
      <c r="A158" s="821" t="s">
        <v>1775</v>
      </c>
      <c r="B158" s="822" t="s">
        <v>1570</v>
      </c>
      <c r="C158" s="822" t="s">
        <v>1574</v>
      </c>
      <c r="D158" s="822" t="s">
        <v>1605</v>
      </c>
      <c r="E158" s="822" t="s">
        <v>1606</v>
      </c>
      <c r="F158" s="831">
        <v>845</v>
      </c>
      <c r="G158" s="831">
        <v>3168.75</v>
      </c>
      <c r="H158" s="831"/>
      <c r="I158" s="831">
        <v>3.75</v>
      </c>
      <c r="J158" s="831"/>
      <c r="K158" s="831"/>
      <c r="L158" s="831"/>
      <c r="M158" s="831"/>
      <c r="N158" s="831"/>
      <c r="O158" s="831"/>
      <c r="P158" s="827"/>
      <c r="Q158" s="832"/>
    </row>
    <row r="159" spans="1:17" ht="14.45" customHeight="1" x14ac:dyDescent="0.2">
      <c r="A159" s="821" t="s">
        <v>1775</v>
      </c>
      <c r="B159" s="822" t="s">
        <v>1570</v>
      </c>
      <c r="C159" s="822" t="s">
        <v>1574</v>
      </c>
      <c r="D159" s="822" t="s">
        <v>1719</v>
      </c>
      <c r="E159" s="822" t="s">
        <v>1720</v>
      </c>
      <c r="F159" s="831">
        <v>707</v>
      </c>
      <c r="G159" s="831">
        <v>24172.33</v>
      </c>
      <c r="H159" s="831">
        <v>0.33971792497749959</v>
      </c>
      <c r="I159" s="831">
        <v>34.190000000000005</v>
      </c>
      <c r="J159" s="831">
        <v>2094</v>
      </c>
      <c r="K159" s="831">
        <v>71154.12</v>
      </c>
      <c r="L159" s="831">
        <v>1</v>
      </c>
      <c r="M159" s="831">
        <v>33.979999999999997</v>
      </c>
      <c r="N159" s="831"/>
      <c r="O159" s="831"/>
      <c r="P159" s="827"/>
      <c r="Q159" s="832"/>
    </row>
    <row r="160" spans="1:17" ht="14.45" customHeight="1" x14ac:dyDescent="0.2">
      <c r="A160" s="821" t="s">
        <v>1775</v>
      </c>
      <c r="B160" s="822" t="s">
        <v>1570</v>
      </c>
      <c r="C160" s="822" t="s">
        <v>1627</v>
      </c>
      <c r="D160" s="822" t="s">
        <v>1632</v>
      </c>
      <c r="E160" s="822" t="s">
        <v>1633</v>
      </c>
      <c r="F160" s="831"/>
      <c r="G160" s="831"/>
      <c r="H160" s="831"/>
      <c r="I160" s="831"/>
      <c r="J160" s="831">
        <v>1</v>
      </c>
      <c r="K160" s="831">
        <v>179</v>
      </c>
      <c r="L160" s="831">
        <v>1</v>
      </c>
      <c r="M160" s="831">
        <v>179</v>
      </c>
      <c r="N160" s="831"/>
      <c r="O160" s="831"/>
      <c r="P160" s="827"/>
      <c r="Q160" s="832"/>
    </row>
    <row r="161" spans="1:17" ht="14.45" customHeight="1" x14ac:dyDescent="0.2">
      <c r="A161" s="821" t="s">
        <v>1775</v>
      </c>
      <c r="B161" s="822" t="s">
        <v>1570</v>
      </c>
      <c r="C161" s="822" t="s">
        <v>1627</v>
      </c>
      <c r="D161" s="822" t="s">
        <v>1652</v>
      </c>
      <c r="E161" s="822" t="s">
        <v>1653</v>
      </c>
      <c r="F161" s="831">
        <v>1</v>
      </c>
      <c r="G161" s="831">
        <v>1214</v>
      </c>
      <c r="H161" s="831"/>
      <c r="I161" s="831">
        <v>1214</v>
      </c>
      <c r="J161" s="831"/>
      <c r="K161" s="831"/>
      <c r="L161" s="831"/>
      <c r="M161" s="831"/>
      <c r="N161" s="831"/>
      <c r="O161" s="831"/>
      <c r="P161" s="827"/>
      <c r="Q161" s="832"/>
    </row>
    <row r="162" spans="1:17" ht="14.45" customHeight="1" x14ac:dyDescent="0.2">
      <c r="A162" s="821" t="s">
        <v>1775</v>
      </c>
      <c r="B162" s="822" t="s">
        <v>1570</v>
      </c>
      <c r="C162" s="822" t="s">
        <v>1627</v>
      </c>
      <c r="D162" s="822" t="s">
        <v>1654</v>
      </c>
      <c r="E162" s="822" t="s">
        <v>1655</v>
      </c>
      <c r="F162" s="831">
        <v>3</v>
      </c>
      <c r="G162" s="831">
        <v>2046</v>
      </c>
      <c r="H162" s="831"/>
      <c r="I162" s="831">
        <v>682</v>
      </c>
      <c r="J162" s="831"/>
      <c r="K162" s="831"/>
      <c r="L162" s="831"/>
      <c r="M162" s="831"/>
      <c r="N162" s="831"/>
      <c r="O162" s="831"/>
      <c r="P162" s="827"/>
      <c r="Q162" s="832"/>
    </row>
    <row r="163" spans="1:17" ht="14.45" customHeight="1" x14ac:dyDescent="0.2">
      <c r="A163" s="821" t="s">
        <v>1775</v>
      </c>
      <c r="B163" s="822" t="s">
        <v>1570</v>
      </c>
      <c r="C163" s="822" t="s">
        <v>1627</v>
      </c>
      <c r="D163" s="822" t="s">
        <v>1660</v>
      </c>
      <c r="E163" s="822" t="s">
        <v>1661</v>
      </c>
      <c r="F163" s="831">
        <v>4</v>
      </c>
      <c r="G163" s="831">
        <v>7304</v>
      </c>
      <c r="H163" s="831">
        <v>0.36264336428181321</v>
      </c>
      <c r="I163" s="831">
        <v>1826</v>
      </c>
      <c r="J163" s="831">
        <v>11</v>
      </c>
      <c r="K163" s="831">
        <v>20141</v>
      </c>
      <c r="L163" s="831">
        <v>1</v>
      </c>
      <c r="M163" s="831">
        <v>1831</v>
      </c>
      <c r="N163" s="831">
        <v>2</v>
      </c>
      <c r="O163" s="831">
        <v>3670</v>
      </c>
      <c r="P163" s="827">
        <v>0.182215381560002</v>
      </c>
      <c r="Q163" s="832">
        <v>1835</v>
      </c>
    </row>
    <row r="164" spans="1:17" ht="14.45" customHeight="1" x14ac:dyDescent="0.2">
      <c r="A164" s="821" t="s">
        <v>1775</v>
      </c>
      <c r="B164" s="822" t="s">
        <v>1570</v>
      </c>
      <c r="C164" s="822" t="s">
        <v>1627</v>
      </c>
      <c r="D164" s="822" t="s">
        <v>1662</v>
      </c>
      <c r="E164" s="822" t="s">
        <v>1663</v>
      </c>
      <c r="F164" s="831"/>
      <c r="G164" s="831"/>
      <c r="H164" s="831"/>
      <c r="I164" s="831"/>
      <c r="J164" s="831">
        <v>6</v>
      </c>
      <c r="K164" s="831">
        <v>2586</v>
      </c>
      <c r="L164" s="831">
        <v>1</v>
      </c>
      <c r="M164" s="831">
        <v>431</v>
      </c>
      <c r="N164" s="831">
        <v>1</v>
      </c>
      <c r="O164" s="831">
        <v>433</v>
      </c>
      <c r="P164" s="827">
        <v>0.16744006187161639</v>
      </c>
      <c r="Q164" s="832">
        <v>433</v>
      </c>
    </row>
    <row r="165" spans="1:17" ht="14.45" customHeight="1" x14ac:dyDescent="0.2">
      <c r="A165" s="821" t="s">
        <v>1775</v>
      </c>
      <c r="B165" s="822" t="s">
        <v>1570</v>
      </c>
      <c r="C165" s="822" t="s">
        <v>1627</v>
      </c>
      <c r="D165" s="822" t="s">
        <v>1731</v>
      </c>
      <c r="E165" s="822" t="s">
        <v>1732</v>
      </c>
      <c r="F165" s="831">
        <v>3</v>
      </c>
      <c r="G165" s="831">
        <v>43527</v>
      </c>
      <c r="H165" s="831">
        <v>0.42839427193543622</v>
      </c>
      <c r="I165" s="831">
        <v>14509</v>
      </c>
      <c r="J165" s="831">
        <v>7</v>
      </c>
      <c r="K165" s="831">
        <v>101605</v>
      </c>
      <c r="L165" s="831">
        <v>1</v>
      </c>
      <c r="M165" s="831">
        <v>14515</v>
      </c>
      <c r="N165" s="831"/>
      <c r="O165" s="831"/>
      <c r="P165" s="827"/>
      <c r="Q165" s="832"/>
    </row>
    <row r="166" spans="1:17" ht="14.45" customHeight="1" x14ac:dyDescent="0.2">
      <c r="A166" s="821" t="s">
        <v>1775</v>
      </c>
      <c r="B166" s="822" t="s">
        <v>1570</v>
      </c>
      <c r="C166" s="822" t="s">
        <v>1627</v>
      </c>
      <c r="D166" s="822" t="s">
        <v>1676</v>
      </c>
      <c r="E166" s="822" t="s">
        <v>1677</v>
      </c>
      <c r="F166" s="831">
        <v>1</v>
      </c>
      <c r="G166" s="831">
        <v>1343</v>
      </c>
      <c r="H166" s="831"/>
      <c r="I166" s="831">
        <v>1343</v>
      </c>
      <c r="J166" s="831"/>
      <c r="K166" s="831"/>
      <c r="L166" s="831"/>
      <c r="M166" s="831"/>
      <c r="N166" s="831"/>
      <c r="O166" s="831"/>
      <c r="P166" s="827"/>
      <c r="Q166" s="832"/>
    </row>
    <row r="167" spans="1:17" ht="14.45" customHeight="1" x14ac:dyDescent="0.2">
      <c r="A167" s="821" t="s">
        <v>1775</v>
      </c>
      <c r="B167" s="822" t="s">
        <v>1570</v>
      </c>
      <c r="C167" s="822" t="s">
        <v>1627</v>
      </c>
      <c r="D167" s="822" t="s">
        <v>1678</v>
      </c>
      <c r="E167" s="822" t="s">
        <v>1679</v>
      </c>
      <c r="F167" s="831">
        <v>4</v>
      </c>
      <c r="G167" s="831">
        <v>2040</v>
      </c>
      <c r="H167" s="831"/>
      <c r="I167" s="831">
        <v>510</v>
      </c>
      <c r="J167" s="831"/>
      <c r="K167" s="831"/>
      <c r="L167" s="831"/>
      <c r="M167" s="831"/>
      <c r="N167" s="831"/>
      <c r="O167" s="831"/>
      <c r="P167" s="827"/>
      <c r="Q167" s="832"/>
    </row>
    <row r="168" spans="1:17" ht="14.45" customHeight="1" x14ac:dyDescent="0.2">
      <c r="A168" s="821" t="s">
        <v>1775</v>
      </c>
      <c r="B168" s="822" t="s">
        <v>1570</v>
      </c>
      <c r="C168" s="822" t="s">
        <v>1627</v>
      </c>
      <c r="D168" s="822" t="s">
        <v>1680</v>
      </c>
      <c r="E168" s="822" t="s">
        <v>1681</v>
      </c>
      <c r="F168" s="831"/>
      <c r="G168" s="831"/>
      <c r="H168" s="831"/>
      <c r="I168" s="831"/>
      <c r="J168" s="831">
        <v>5</v>
      </c>
      <c r="K168" s="831">
        <v>11710</v>
      </c>
      <c r="L168" s="831">
        <v>1</v>
      </c>
      <c r="M168" s="831">
        <v>2342</v>
      </c>
      <c r="N168" s="831">
        <v>1</v>
      </c>
      <c r="O168" s="831">
        <v>2351</v>
      </c>
      <c r="P168" s="827">
        <v>0.20076857386848848</v>
      </c>
      <c r="Q168" s="832">
        <v>2351</v>
      </c>
    </row>
    <row r="169" spans="1:17" ht="14.45" customHeight="1" x14ac:dyDescent="0.2">
      <c r="A169" s="821" t="s">
        <v>1775</v>
      </c>
      <c r="B169" s="822" t="s">
        <v>1570</v>
      </c>
      <c r="C169" s="822" t="s">
        <v>1627</v>
      </c>
      <c r="D169" s="822" t="s">
        <v>1700</v>
      </c>
      <c r="E169" s="822" t="s">
        <v>1701</v>
      </c>
      <c r="F169" s="831"/>
      <c r="G169" s="831"/>
      <c r="H169" s="831"/>
      <c r="I169" s="831"/>
      <c r="J169" s="831">
        <v>5</v>
      </c>
      <c r="K169" s="831">
        <v>3610</v>
      </c>
      <c r="L169" s="831">
        <v>1</v>
      </c>
      <c r="M169" s="831">
        <v>722</v>
      </c>
      <c r="N169" s="831">
        <v>1</v>
      </c>
      <c r="O169" s="831">
        <v>724</v>
      </c>
      <c r="P169" s="827">
        <v>0.20055401662049863</v>
      </c>
      <c r="Q169" s="832">
        <v>724</v>
      </c>
    </row>
    <row r="170" spans="1:17" ht="14.45" customHeight="1" x14ac:dyDescent="0.2">
      <c r="A170" s="821" t="s">
        <v>1776</v>
      </c>
      <c r="B170" s="822" t="s">
        <v>1570</v>
      </c>
      <c r="C170" s="822" t="s">
        <v>1571</v>
      </c>
      <c r="D170" s="822" t="s">
        <v>1717</v>
      </c>
      <c r="E170" s="822" t="s">
        <v>1715</v>
      </c>
      <c r="F170" s="831"/>
      <c r="G170" s="831"/>
      <c r="H170" s="831"/>
      <c r="I170" s="831"/>
      <c r="J170" s="831"/>
      <c r="K170" s="831"/>
      <c r="L170" s="831"/>
      <c r="M170" s="831"/>
      <c r="N170" s="831">
        <v>0.5</v>
      </c>
      <c r="O170" s="831">
        <v>327.76</v>
      </c>
      <c r="P170" s="827"/>
      <c r="Q170" s="832">
        <v>655.52</v>
      </c>
    </row>
    <row r="171" spans="1:17" ht="14.45" customHeight="1" x14ac:dyDescent="0.2">
      <c r="A171" s="821" t="s">
        <v>1776</v>
      </c>
      <c r="B171" s="822" t="s">
        <v>1570</v>
      </c>
      <c r="C171" s="822" t="s">
        <v>1574</v>
      </c>
      <c r="D171" s="822" t="s">
        <v>1585</v>
      </c>
      <c r="E171" s="822" t="s">
        <v>1586</v>
      </c>
      <c r="F171" s="831">
        <v>130</v>
      </c>
      <c r="G171" s="831">
        <v>1188.2</v>
      </c>
      <c r="H171" s="831">
        <v>0.610309829059829</v>
      </c>
      <c r="I171" s="831">
        <v>9.14</v>
      </c>
      <c r="J171" s="831">
        <v>208</v>
      </c>
      <c r="K171" s="831">
        <v>1946.88</v>
      </c>
      <c r="L171" s="831">
        <v>1</v>
      </c>
      <c r="M171" s="831">
        <v>9.3600000000000012</v>
      </c>
      <c r="N171" s="831">
        <v>399</v>
      </c>
      <c r="O171" s="831">
        <v>3702.7200000000003</v>
      </c>
      <c r="P171" s="827">
        <v>1.9018737672583828</v>
      </c>
      <c r="Q171" s="832">
        <v>9.2800000000000011</v>
      </c>
    </row>
    <row r="172" spans="1:17" ht="14.45" customHeight="1" x14ac:dyDescent="0.2">
      <c r="A172" s="821" t="s">
        <v>1776</v>
      </c>
      <c r="B172" s="822" t="s">
        <v>1570</v>
      </c>
      <c r="C172" s="822" t="s">
        <v>1574</v>
      </c>
      <c r="D172" s="822" t="s">
        <v>1589</v>
      </c>
      <c r="E172" s="822" t="s">
        <v>1590</v>
      </c>
      <c r="F172" s="831">
        <v>280</v>
      </c>
      <c r="G172" s="831">
        <v>2830.8</v>
      </c>
      <c r="H172" s="831">
        <v>1.9772298665921633</v>
      </c>
      <c r="I172" s="831">
        <v>10.110000000000001</v>
      </c>
      <c r="J172" s="831">
        <v>139</v>
      </c>
      <c r="K172" s="831">
        <v>1431.7</v>
      </c>
      <c r="L172" s="831">
        <v>1</v>
      </c>
      <c r="M172" s="831">
        <v>10.3</v>
      </c>
      <c r="N172" s="831">
        <v>276</v>
      </c>
      <c r="O172" s="831">
        <v>2851.08</v>
      </c>
      <c r="P172" s="827">
        <v>1.9913948452888173</v>
      </c>
      <c r="Q172" s="832">
        <v>10.33</v>
      </c>
    </row>
    <row r="173" spans="1:17" ht="14.45" customHeight="1" x14ac:dyDescent="0.2">
      <c r="A173" s="821" t="s">
        <v>1776</v>
      </c>
      <c r="B173" s="822" t="s">
        <v>1570</v>
      </c>
      <c r="C173" s="822" t="s">
        <v>1574</v>
      </c>
      <c r="D173" s="822" t="s">
        <v>1605</v>
      </c>
      <c r="E173" s="822" t="s">
        <v>1606</v>
      </c>
      <c r="F173" s="831">
        <v>2325</v>
      </c>
      <c r="G173" s="831">
        <v>8718.75</v>
      </c>
      <c r="H173" s="831">
        <v>1.0549257090310715</v>
      </c>
      <c r="I173" s="831">
        <v>3.75</v>
      </c>
      <c r="J173" s="831">
        <v>2180</v>
      </c>
      <c r="K173" s="831">
        <v>8264.7999999999993</v>
      </c>
      <c r="L173" s="831">
        <v>1</v>
      </c>
      <c r="M173" s="831">
        <v>3.7911926605504584</v>
      </c>
      <c r="N173" s="831">
        <v>1660</v>
      </c>
      <c r="O173" s="831">
        <v>6075.6</v>
      </c>
      <c r="P173" s="827">
        <v>0.73511760720162633</v>
      </c>
      <c r="Q173" s="832">
        <v>3.66</v>
      </c>
    </row>
    <row r="174" spans="1:17" ht="14.45" customHeight="1" x14ac:dyDescent="0.2">
      <c r="A174" s="821" t="s">
        <v>1776</v>
      </c>
      <c r="B174" s="822" t="s">
        <v>1570</v>
      </c>
      <c r="C174" s="822" t="s">
        <v>1574</v>
      </c>
      <c r="D174" s="822" t="s">
        <v>1719</v>
      </c>
      <c r="E174" s="822" t="s">
        <v>1720</v>
      </c>
      <c r="F174" s="831">
        <v>287</v>
      </c>
      <c r="G174" s="831">
        <v>9812.5300000000007</v>
      </c>
      <c r="H174" s="831"/>
      <c r="I174" s="831">
        <v>34.190000000000005</v>
      </c>
      <c r="J174" s="831"/>
      <c r="K174" s="831"/>
      <c r="L174" s="831"/>
      <c r="M174" s="831"/>
      <c r="N174" s="831">
        <v>958</v>
      </c>
      <c r="O174" s="831">
        <v>32691.86</v>
      </c>
      <c r="P174" s="827"/>
      <c r="Q174" s="832">
        <v>34.125114822546976</v>
      </c>
    </row>
    <row r="175" spans="1:17" ht="14.45" customHeight="1" x14ac:dyDescent="0.2">
      <c r="A175" s="821" t="s">
        <v>1776</v>
      </c>
      <c r="B175" s="822" t="s">
        <v>1570</v>
      </c>
      <c r="C175" s="822" t="s">
        <v>1574</v>
      </c>
      <c r="D175" s="822" t="s">
        <v>1611</v>
      </c>
      <c r="E175" s="822" t="s">
        <v>1612</v>
      </c>
      <c r="F175" s="831">
        <v>103</v>
      </c>
      <c r="G175" s="831">
        <v>2136.2200000000003</v>
      </c>
      <c r="H175" s="831"/>
      <c r="I175" s="831">
        <v>20.740000000000002</v>
      </c>
      <c r="J175" s="831"/>
      <c r="K175" s="831"/>
      <c r="L175" s="831"/>
      <c r="M175" s="831"/>
      <c r="N175" s="831">
        <v>583</v>
      </c>
      <c r="O175" s="831">
        <v>12003.68</v>
      </c>
      <c r="P175" s="827"/>
      <c r="Q175" s="832">
        <v>20.589502572898798</v>
      </c>
    </row>
    <row r="176" spans="1:17" ht="14.45" customHeight="1" x14ac:dyDescent="0.2">
      <c r="A176" s="821" t="s">
        <v>1776</v>
      </c>
      <c r="B176" s="822" t="s">
        <v>1570</v>
      </c>
      <c r="C176" s="822" t="s">
        <v>1627</v>
      </c>
      <c r="D176" s="822" t="s">
        <v>1646</v>
      </c>
      <c r="E176" s="822" t="s">
        <v>1647</v>
      </c>
      <c r="F176" s="831">
        <v>1</v>
      </c>
      <c r="G176" s="831">
        <v>1432</v>
      </c>
      <c r="H176" s="831"/>
      <c r="I176" s="831">
        <v>1432</v>
      </c>
      <c r="J176" s="831"/>
      <c r="K176" s="831"/>
      <c r="L176" s="831"/>
      <c r="M176" s="831"/>
      <c r="N176" s="831">
        <v>2</v>
      </c>
      <c r="O176" s="831">
        <v>2882</v>
      </c>
      <c r="P176" s="827"/>
      <c r="Q176" s="832">
        <v>1441</v>
      </c>
    </row>
    <row r="177" spans="1:17" ht="14.45" customHeight="1" x14ac:dyDescent="0.2">
      <c r="A177" s="821" t="s">
        <v>1776</v>
      </c>
      <c r="B177" s="822" t="s">
        <v>1570</v>
      </c>
      <c r="C177" s="822" t="s">
        <v>1627</v>
      </c>
      <c r="D177" s="822" t="s">
        <v>1648</v>
      </c>
      <c r="E177" s="822" t="s">
        <v>1649</v>
      </c>
      <c r="F177" s="831">
        <v>2</v>
      </c>
      <c r="G177" s="831">
        <v>3828</v>
      </c>
      <c r="H177" s="831">
        <v>1.9937499999999999</v>
      </c>
      <c r="I177" s="831">
        <v>1914</v>
      </c>
      <c r="J177" s="831">
        <v>1</v>
      </c>
      <c r="K177" s="831">
        <v>1920</v>
      </c>
      <c r="L177" s="831">
        <v>1</v>
      </c>
      <c r="M177" s="831">
        <v>1920</v>
      </c>
      <c r="N177" s="831">
        <v>2</v>
      </c>
      <c r="O177" s="831">
        <v>3850</v>
      </c>
      <c r="P177" s="827">
        <v>2.0052083333333335</v>
      </c>
      <c r="Q177" s="832">
        <v>1925</v>
      </c>
    </row>
    <row r="178" spans="1:17" ht="14.45" customHeight="1" x14ac:dyDescent="0.2">
      <c r="A178" s="821" t="s">
        <v>1776</v>
      </c>
      <c r="B178" s="822" t="s">
        <v>1570</v>
      </c>
      <c r="C178" s="822" t="s">
        <v>1627</v>
      </c>
      <c r="D178" s="822" t="s">
        <v>1656</v>
      </c>
      <c r="E178" s="822" t="s">
        <v>1657</v>
      </c>
      <c r="F178" s="831"/>
      <c r="G178" s="831"/>
      <c r="H178" s="831"/>
      <c r="I178" s="831"/>
      <c r="J178" s="831"/>
      <c r="K178" s="831"/>
      <c r="L178" s="831"/>
      <c r="M178" s="831"/>
      <c r="N178" s="831">
        <v>3</v>
      </c>
      <c r="O178" s="831">
        <v>2166</v>
      </c>
      <c r="P178" s="827"/>
      <c r="Q178" s="832">
        <v>722</v>
      </c>
    </row>
    <row r="179" spans="1:17" ht="14.45" customHeight="1" x14ac:dyDescent="0.2">
      <c r="A179" s="821" t="s">
        <v>1776</v>
      </c>
      <c r="B179" s="822" t="s">
        <v>1570</v>
      </c>
      <c r="C179" s="822" t="s">
        <v>1627</v>
      </c>
      <c r="D179" s="822" t="s">
        <v>1660</v>
      </c>
      <c r="E179" s="822" t="s">
        <v>1661</v>
      </c>
      <c r="F179" s="831">
        <v>8</v>
      </c>
      <c r="G179" s="831">
        <v>14608</v>
      </c>
      <c r="H179" s="831">
        <v>1.3296923356999817</v>
      </c>
      <c r="I179" s="831">
        <v>1826</v>
      </c>
      <c r="J179" s="831">
        <v>6</v>
      </c>
      <c r="K179" s="831">
        <v>10986</v>
      </c>
      <c r="L179" s="831">
        <v>1</v>
      </c>
      <c r="M179" s="831">
        <v>1831</v>
      </c>
      <c r="N179" s="831">
        <v>5</v>
      </c>
      <c r="O179" s="831">
        <v>9175</v>
      </c>
      <c r="P179" s="827">
        <v>0.83515383215000916</v>
      </c>
      <c r="Q179" s="832">
        <v>1835</v>
      </c>
    </row>
    <row r="180" spans="1:17" ht="14.45" customHeight="1" x14ac:dyDescent="0.2">
      <c r="A180" s="821" t="s">
        <v>1776</v>
      </c>
      <c r="B180" s="822" t="s">
        <v>1570</v>
      </c>
      <c r="C180" s="822" t="s">
        <v>1627</v>
      </c>
      <c r="D180" s="822" t="s">
        <v>1664</v>
      </c>
      <c r="E180" s="822" t="s">
        <v>1665</v>
      </c>
      <c r="F180" s="831">
        <v>2</v>
      </c>
      <c r="G180" s="831">
        <v>7044</v>
      </c>
      <c r="H180" s="831"/>
      <c r="I180" s="831">
        <v>3522</v>
      </c>
      <c r="J180" s="831"/>
      <c r="K180" s="831"/>
      <c r="L180" s="831"/>
      <c r="M180" s="831"/>
      <c r="N180" s="831">
        <v>2</v>
      </c>
      <c r="O180" s="831">
        <v>7086</v>
      </c>
      <c r="P180" s="827"/>
      <c r="Q180" s="832">
        <v>3543</v>
      </c>
    </row>
    <row r="181" spans="1:17" ht="14.45" customHeight="1" x14ac:dyDescent="0.2">
      <c r="A181" s="821" t="s">
        <v>1776</v>
      </c>
      <c r="B181" s="822" t="s">
        <v>1570</v>
      </c>
      <c r="C181" s="822" t="s">
        <v>1627</v>
      </c>
      <c r="D181" s="822" t="s">
        <v>1731</v>
      </c>
      <c r="E181" s="822" t="s">
        <v>1732</v>
      </c>
      <c r="F181" s="831">
        <v>1</v>
      </c>
      <c r="G181" s="831">
        <v>14509</v>
      </c>
      <c r="H181" s="831"/>
      <c r="I181" s="831">
        <v>14509</v>
      </c>
      <c r="J181" s="831"/>
      <c r="K181" s="831"/>
      <c r="L181" s="831"/>
      <c r="M181" s="831"/>
      <c r="N181" s="831">
        <v>3</v>
      </c>
      <c r="O181" s="831">
        <v>43563</v>
      </c>
      <c r="P181" s="827"/>
      <c r="Q181" s="832">
        <v>14521</v>
      </c>
    </row>
    <row r="182" spans="1:17" ht="14.45" customHeight="1" x14ac:dyDescent="0.2">
      <c r="A182" s="821" t="s">
        <v>1776</v>
      </c>
      <c r="B182" s="822" t="s">
        <v>1570</v>
      </c>
      <c r="C182" s="822" t="s">
        <v>1627</v>
      </c>
      <c r="D182" s="822" t="s">
        <v>1676</v>
      </c>
      <c r="E182" s="822" t="s">
        <v>1677</v>
      </c>
      <c r="F182" s="831">
        <v>3</v>
      </c>
      <c r="G182" s="831">
        <v>4029</v>
      </c>
      <c r="H182" s="831">
        <v>0.99703043801039348</v>
      </c>
      <c r="I182" s="831">
        <v>1343</v>
      </c>
      <c r="J182" s="831">
        <v>3</v>
      </c>
      <c r="K182" s="831">
        <v>4041</v>
      </c>
      <c r="L182" s="831">
        <v>1</v>
      </c>
      <c r="M182" s="831">
        <v>1347</v>
      </c>
      <c r="N182" s="831">
        <v>2</v>
      </c>
      <c r="O182" s="831">
        <v>2702</v>
      </c>
      <c r="P182" s="827">
        <v>0.66864637465973764</v>
      </c>
      <c r="Q182" s="832">
        <v>1351</v>
      </c>
    </row>
    <row r="183" spans="1:17" ht="14.45" customHeight="1" x14ac:dyDescent="0.2">
      <c r="A183" s="821" t="s">
        <v>1776</v>
      </c>
      <c r="B183" s="822" t="s">
        <v>1570</v>
      </c>
      <c r="C183" s="822" t="s">
        <v>1627</v>
      </c>
      <c r="D183" s="822" t="s">
        <v>1692</v>
      </c>
      <c r="E183" s="822" t="s">
        <v>1693</v>
      </c>
      <c r="F183" s="831"/>
      <c r="G183" s="831"/>
      <c r="H183" s="831"/>
      <c r="I183" s="831"/>
      <c r="J183" s="831">
        <v>2</v>
      </c>
      <c r="K183" s="831">
        <v>1054</v>
      </c>
      <c r="L183" s="831">
        <v>1</v>
      </c>
      <c r="M183" s="831">
        <v>527</v>
      </c>
      <c r="N183" s="831">
        <v>1</v>
      </c>
      <c r="O183" s="831">
        <v>529</v>
      </c>
      <c r="P183" s="827">
        <v>0.50189753320683117</v>
      </c>
      <c r="Q183" s="832">
        <v>529</v>
      </c>
    </row>
    <row r="184" spans="1:17" ht="14.45" customHeight="1" x14ac:dyDescent="0.2">
      <c r="A184" s="821" t="s">
        <v>1777</v>
      </c>
      <c r="B184" s="822" t="s">
        <v>1570</v>
      </c>
      <c r="C184" s="822" t="s">
        <v>1571</v>
      </c>
      <c r="D184" s="822" t="s">
        <v>1714</v>
      </c>
      <c r="E184" s="822" t="s">
        <v>1715</v>
      </c>
      <c r="F184" s="831">
        <v>0.45</v>
      </c>
      <c r="G184" s="831">
        <v>818.57</v>
      </c>
      <c r="H184" s="831"/>
      <c r="I184" s="831">
        <v>1819.0444444444445</v>
      </c>
      <c r="J184" s="831"/>
      <c r="K184" s="831"/>
      <c r="L184" s="831"/>
      <c r="M184" s="831"/>
      <c r="N184" s="831"/>
      <c r="O184" s="831"/>
      <c r="P184" s="827"/>
      <c r="Q184" s="832"/>
    </row>
    <row r="185" spans="1:17" ht="14.45" customHeight="1" x14ac:dyDescent="0.2">
      <c r="A185" s="821" t="s">
        <v>1777</v>
      </c>
      <c r="B185" s="822" t="s">
        <v>1570</v>
      </c>
      <c r="C185" s="822" t="s">
        <v>1571</v>
      </c>
      <c r="D185" s="822" t="s">
        <v>1717</v>
      </c>
      <c r="E185" s="822" t="s">
        <v>1715</v>
      </c>
      <c r="F185" s="831"/>
      <c r="G185" s="831"/>
      <c r="H185" s="831"/>
      <c r="I185" s="831"/>
      <c r="J185" s="831">
        <v>0.5</v>
      </c>
      <c r="K185" s="831">
        <v>327.76</v>
      </c>
      <c r="L185" s="831">
        <v>1</v>
      </c>
      <c r="M185" s="831">
        <v>655.52</v>
      </c>
      <c r="N185" s="831"/>
      <c r="O185" s="831"/>
      <c r="P185" s="827"/>
      <c r="Q185" s="832"/>
    </row>
    <row r="186" spans="1:17" ht="14.45" customHeight="1" x14ac:dyDescent="0.2">
      <c r="A186" s="821" t="s">
        <v>1777</v>
      </c>
      <c r="B186" s="822" t="s">
        <v>1570</v>
      </c>
      <c r="C186" s="822" t="s">
        <v>1574</v>
      </c>
      <c r="D186" s="822" t="s">
        <v>1595</v>
      </c>
      <c r="E186" s="822" t="s">
        <v>1596</v>
      </c>
      <c r="F186" s="831"/>
      <c r="G186" s="831"/>
      <c r="H186" s="831"/>
      <c r="I186" s="831"/>
      <c r="J186" s="831"/>
      <c r="K186" s="831"/>
      <c r="L186" s="831"/>
      <c r="M186" s="831"/>
      <c r="N186" s="831">
        <v>500</v>
      </c>
      <c r="O186" s="831">
        <v>10030</v>
      </c>
      <c r="P186" s="827"/>
      <c r="Q186" s="832">
        <v>20.059999999999999</v>
      </c>
    </row>
    <row r="187" spans="1:17" ht="14.45" customHeight="1" x14ac:dyDescent="0.2">
      <c r="A187" s="821" t="s">
        <v>1777</v>
      </c>
      <c r="B187" s="822" t="s">
        <v>1570</v>
      </c>
      <c r="C187" s="822" t="s">
        <v>1574</v>
      </c>
      <c r="D187" s="822" t="s">
        <v>1605</v>
      </c>
      <c r="E187" s="822" t="s">
        <v>1606</v>
      </c>
      <c r="F187" s="831"/>
      <c r="G187" s="831"/>
      <c r="H187" s="831"/>
      <c r="I187" s="831"/>
      <c r="J187" s="831"/>
      <c r="K187" s="831"/>
      <c r="L187" s="831"/>
      <c r="M187" s="831"/>
      <c r="N187" s="831">
        <v>830</v>
      </c>
      <c r="O187" s="831">
        <v>3037.8</v>
      </c>
      <c r="P187" s="827"/>
      <c r="Q187" s="832">
        <v>3.66</v>
      </c>
    </row>
    <row r="188" spans="1:17" ht="14.45" customHeight="1" x14ac:dyDescent="0.2">
      <c r="A188" s="821" t="s">
        <v>1777</v>
      </c>
      <c r="B188" s="822" t="s">
        <v>1570</v>
      </c>
      <c r="C188" s="822" t="s">
        <v>1574</v>
      </c>
      <c r="D188" s="822" t="s">
        <v>1719</v>
      </c>
      <c r="E188" s="822" t="s">
        <v>1720</v>
      </c>
      <c r="F188" s="831">
        <v>196</v>
      </c>
      <c r="G188" s="831">
        <v>6701.24</v>
      </c>
      <c r="H188" s="831">
        <v>0.97148424022244328</v>
      </c>
      <c r="I188" s="831">
        <v>34.19</v>
      </c>
      <c r="J188" s="831">
        <v>203</v>
      </c>
      <c r="K188" s="831">
        <v>6897.94</v>
      </c>
      <c r="L188" s="831">
        <v>1</v>
      </c>
      <c r="M188" s="831">
        <v>33.979999999999997</v>
      </c>
      <c r="N188" s="831">
        <v>242</v>
      </c>
      <c r="O188" s="831">
        <v>8259.4599999999991</v>
      </c>
      <c r="P188" s="827">
        <v>1.1973806672716782</v>
      </c>
      <c r="Q188" s="832">
        <v>34.129999999999995</v>
      </c>
    </row>
    <row r="189" spans="1:17" ht="14.45" customHeight="1" x14ac:dyDescent="0.2">
      <c r="A189" s="821" t="s">
        <v>1777</v>
      </c>
      <c r="B189" s="822" t="s">
        <v>1570</v>
      </c>
      <c r="C189" s="822" t="s">
        <v>1574</v>
      </c>
      <c r="D189" s="822" t="s">
        <v>1611</v>
      </c>
      <c r="E189" s="822" t="s">
        <v>1612</v>
      </c>
      <c r="F189" s="831">
        <v>51</v>
      </c>
      <c r="G189" s="831">
        <v>1057.74</v>
      </c>
      <c r="H189" s="831"/>
      <c r="I189" s="831">
        <v>20.74</v>
      </c>
      <c r="J189" s="831"/>
      <c r="K189" s="831"/>
      <c r="L189" s="831"/>
      <c r="M189" s="831"/>
      <c r="N189" s="831"/>
      <c r="O189" s="831"/>
      <c r="P189" s="827"/>
      <c r="Q189" s="832"/>
    </row>
    <row r="190" spans="1:17" ht="14.45" customHeight="1" x14ac:dyDescent="0.2">
      <c r="A190" s="821" t="s">
        <v>1777</v>
      </c>
      <c r="B190" s="822" t="s">
        <v>1570</v>
      </c>
      <c r="C190" s="822" t="s">
        <v>1627</v>
      </c>
      <c r="D190" s="822" t="s">
        <v>1660</v>
      </c>
      <c r="E190" s="822" t="s">
        <v>1661</v>
      </c>
      <c r="F190" s="831">
        <v>1</v>
      </c>
      <c r="G190" s="831">
        <v>1826</v>
      </c>
      <c r="H190" s="831"/>
      <c r="I190" s="831">
        <v>1826</v>
      </c>
      <c r="J190" s="831"/>
      <c r="K190" s="831"/>
      <c r="L190" s="831"/>
      <c r="M190" s="831"/>
      <c r="N190" s="831">
        <v>4</v>
      </c>
      <c r="O190" s="831">
        <v>7340</v>
      </c>
      <c r="P190" s="827"/>
      <c r="Q190" s="832">
        <v>1835</v>
      </c>
    </row>
    <row r="191" spans="1:17" ht="14.45" customHeight="1" x14ac:dyDescent="0.2">
      <c r="A191" s="821" t="s">
        <v>1777</v>
      </c>
      <c r="B191" s="822" t="s">
        <v>1570</v>
      </c>
      <c r="C191" s="822" t="s">
        <v>1627</v>
      </c>
      <c r="D191" s="822" t="s">
        <v>1662</v>
      </c>
      <c r="E191" s="822" t="s">
        <v>1663</v>
      </c>
      <c r="F191" s="831"/>
      <c r="G191" s="831"/>
      <c r="H191" s="831"/>
      <c r="I191" s="831"/>
      <c r="J191" s="831"/>
      <c r="K191" s="831"/>
      <c r="L191" s="831"/>
      <c r="M191" s="831"/>
      <c r="N191" s="831">
        <v>1</v>
      </c>
      <c r="O191" s="831">
        <v>433</v>
      </c>
      <c r="P191" s="827"/>
      <c r="Q191" s="832">
        <v>433</v>
      </c>
    </row>
    <row r="192" spans="1:17" ht="14.45" customHeight="1" x14ac:dyDescent="0.2">
      <c r="A192" s="821" t="s">
        <v>1777</v>
      </c>
      <c r="B192" s="822" t="s">
        <v>1570</v>
      </c>
      <c r="C192" s="822" t="s">
        <v>1627</v>
      </c>
      <c r="D192" s="822" t="s">
        <v>1664</v>
      </c>
      <c r="E192" s="822" t="s">
        <v>1665</v>
      </c>
      <c r="F192" s="831">
        <v>1</v>
      </c>
      <c r="G192" s="831">
        <v>3522</v>
      </c>
      <c r="H192" s="831"/>
      <c r="I192" s="831">
        <v>3522</v>
      </c>
      <c r="J192" s="831"/>
      <c r="K192" s="831"/>
      <c r="L192" s="831"/>
      <c r="M192" s="831"/>
      <c r="N192" s="831"/>
      <c r="O192" s="831"/>
      <c r="P192" s="827"/>
      <c r="Q192" s="832"/>
    </row>
    <row r="193" spans="1:17" ht="14.45" customHeight="1" x14ac:dyDescent="0.2">
      <c r="A193" s="821" t="s">
        <v>1777</v>
      </c>
      <c r="B193" s="822" t="s">
        <v>1570</v>
      </c>
      <c r="C193" s="822" t="s">
        <v>1627</v>
      </c>
      <c r="D193" s="822" t="s">
        <v>1731</v>
      </c>
      <c r="E193" s="822" t="s">
        <v>1732</v>
      </c>
      <c r="F193" s="831">
        <v>1</v>
      </c>
      <c r="G193" s="831">
        <v>14509</v>
      </c>
      <c r="H193" s="831">
        <v>0.99958663451601792</v>
      </c>
      <c r="I193" s="831">
        <v>14509</v>
      </c>
      <c r="J193" s="831">
        <v>1</v>
      </c>
      <c r="K193" s="831">
        <v>14515</v>
      </c>
      <c r="L193" s="831">
        <v>1</v>
      </c>
      <c r="M193" s="831">
        <v>14515</v>
      </c>
      <c r="N193" s="831">
        <v>1</v>
      </c>
      <c r="O193" s="831">
        <v>14521</v>
      </c>
      <c r="P193" s="827">
        <v>1.0004133654839822</v>
      </c>
      <c r="Q193" s="832">
        <v>14521</v>
      </c>
    </row>
    <row r="194" spans="1:17" ht="14.45" customHeight="1" x14ac:dyDescent="0.2">
      <c r="A194" s="821" t="s">
        <v>1777</v>
      </c>
      <c r="B194" s="822" t="s">
        <v>1570</v>
      </c>
      <c r="C194" s="822" t="s">
        <v>1627</v>
      </c>
      <c r="D194" s="822" t="s">
        <v>1668</v>
      </c>
      <c r="E194" s="822" t="s">
        <v>1669</v>
      </c>
      <c r="F194" s="831">
        <v>1</v>
      </c>
      <c r="G194" s="831">
        <v>33.33</v>
      </c>
      <c r="H194" s="831"/>
      <c r="I194" s="831">
        <v>33.33</v>
      </c>
      <c r="J194" s="831"/>
      <c r="K194" s="831"/>
      <c r="L194" s="831"/>
      <c r="M194" s="831"/>
      <c r="N194" s="831"/>
      <c r="O194" s="831"/>
      <c r="P194" s="827"/>
      <c r="Q194" s="832"/>
    </row>
    <row r="195" spans="1:17" ht="14.45" customHeight="1" x14ac:dyDescent="0.2">
      <c r="A195" s="821" t="s">
        <v>1777</v>
      </c>
      <c r="B195" s="822" t="s">
        <v>1570</v>
      </c>
      <c r="C195" s="822" t="s">
        <v>1627</v>
      </c>
      <c r="D195" s="822" t="s">
        <v>1676</v>
      </c>
      <c r="E195" s="822" t="s">
        <v>1677</v>
      </c>
      <c r="F195" s="831"/>
      <c r="G195" s="831"/>
      <c r="H195" s="831"/>
      <c r="I195" s="831"/>
      <c r="J195" s="831"/>
      <c r="K195" s="831"/>
      <c r="L195" s="831"/>
      <c r="M195" s="831"/>
      <c r="N195" s="831">
        <v>1</v>
      </c>
      <c r="O195" s="831">
        <v>1351</v>
      </c>
      <c r="P195" s="827"/>
      <c r="Q195" s="832">
        <v>1351</v>
      </c>
    </row>
    <row r="196" spans="1:17" ht="14.45" customHeight="1" x14ac:dyDescent="0.2">
      <c r="A196" s="821" t="s">
        <v>1777</v>
      </c>
      <c r="B196" s="822" t="s">
        <v>1570</v>
      </c>
      <c r="C196" s="822" t="s">
        <v>1627</v>
      </c>
      <c r="D196" s="822" t="s">
        <v>1680</v>
      </c>
      <c r="E196" s="822" t="s">
        <v>1681</v>
      </c>
      <c r="F196" s="831"/>
      <c r="G196" s="831"/>
      <c r="H196" s="831"/>
      <c r="I196" s="831"/>
      <c r="J196" s="831"/>
      <c r="K196" s="831"/>
      <c r="L196" s="831"/>
      <c r="M196" s="831"/>
      <c r="N196" s="831">
        <v>1</v>
      </c>
      <c r="O196" s="831">
        <v>2351</v>
      </c>
      <c r="P196" s="827"/>
      <c r="Q196" s="832">
        <v>2351</v>
      </c>
    </row>
    <row r="197" spans="1:17" ht="14.45" customHeight="1" x14ac:dyDescent="0.2">
      <c r="A197" s="821" t="s">
        <v>1777</v>
      </c>
      <c r="B197" s="822" t="s">
        <v>1570</v>
      </c>
      <c r="C197" s="822" t="s">
        <v>1627</v>
      </c>
      <c r="D197" s="822" t="s">
        <v>1684</v>
      </c>
      <c r="E197" s="822" t="s">
        <v>1685</v>
      </c>
      <c r="F197" s="831"/>
      <c r="G197" s="831"/>
      <c r="H197" s="831"/>
      <c r="I197" s="831"/>
      <c r="J197" s="831"/>
      <c r="K197" s="831"/>
      <c r="L197" s="831"/>
      <c r="M197" s="831"/>
      <c r="N197" s="831">
        <v>1</v>
      </c>
      <c r="O197" s="831">
        <v>360</v>
      </c>
      <c r="P197" s="827"/>
      <c r="Q197" s="832">
        <v>360</v>
      </c>
    </row>
    <row r="198" spans="1:17" ht="14.45" customHeight="1" x14ac:dyDescent="0.2">
      <c r="A198" s="821" t="s">
        <v>1777</v>
      </c>
      <c r="B198" s="822" t="s">
        <v>1570</v>
      </c>
      <c r="C198" s="822" t="s">
        <v>1627</v>
      </c>
      <c r="D198" s="822" t="s">
        <v>1686</v>
      </c>
      <c r="E198" s="822" t="s">
        <v>1687</v>
      </c>
      <c r="F198" s="831">
        <v>2</v>
      </c>
      <c r="G198" s="831">
        <v>1404</v>
      </c>
      <c r="H198" s="831">
        <v>0.66195190947666194</v>
      </c>
      <c r="I198" s="831">
        <v>702</v>
      </c>
      <c r="J198" s="831">
        <v>3</v>
      </c>
      <c r="K198" s="831">
        <v>2121</v>
      </c>
      <c r="L198" s="831">
        <v>1</v>
      </c>
      <c r="M198" s="831">
        <v>707</v>
      </c>
      <c r="N198" s="831"/>
      <c r="O198" s="831"/>
      <c r="P198" s="827"/>
      <c r="Q198" s="832"/>
    </row>
    <row r="199" spans="1:17" ht="14.45" customHeight="1" x14ac:dyDescent="0.2">
      <c r="A199" s="821" t="s">
        <v>1777</v>
      </c>
      <c r="B199" s="822" t="s">
        <v>1570</v>
      </c>
      <c r="C199" s="822" t="s">
        <v>1627</v>
      </c>
      <c r="D199" s="822" t="s">
        <v>1700</v>
      </c>
      <c r="E199" s="822" t="s">
        <v>1701</v>
      </c>
      <c r="F199" s="831"/>
      <c r="G199" s="831"/>
      <c r="H199" s="831"/>
      <c r="I199" s="831"/>
      <c r="J199" s="831"/>
      <c r="K199" s="831"/>
      <c r="L199" s="831"/>
      <c r="M199" s="831"/>
      <c r="N199" s="831">
        <v>1</v>
      </c>
      <c r="O199" s="831">
        <v>724</v>
      </c>
      <c r="P199" s="827"/>
      <c r="Q199" s="832">
        <v>724</v>
      </c>
    </row>
    <row r="200" spans="1:17" ht="14.45" customHeight="1" x14ac:dyDescent="0.2">
      <c r="A200" s="821" t="s">
        <v>1778</v>
      </c>
      <c r="B200" s="822" t="s">
        <v>1570</v>
      </c>
      <c r="C200" s="822" t="s">
        <v>1571</v>
      </c>
      <c r="D200" s="822" t="s">
        <v>1714</v>
      </c>
      <c r="E200" s="822" t="s">
        <v>1715</v>
      </c>
      <c r="F200" s="831">
        <v>5.65</v>
      </c>
      <c r="G200" s="831">
        <v>8066.9100000000008</v>
      </c>
      <c r="H200" s="831">
        <v>8.8694146362916708</v>
      </c>
      <c r="I200" s="831">
        <v>1427.7716814159292</v>
      </c>
      <c r="J200" s="831">
        <v>0.5</v>
      </c>
      <c r="K200" s="831">
        <v>909.52</v>
      </c>
      <c r="L200" s="831">
        <v>1</v>
      </c>
      <c r="M200" s="831">
        <v>1819.04</v>
      </c>
      <c r="N200" s="831"/>
      <c r="O200" s="831"/>
      <c r="P200" s="827"/>
      <c r="Q200" s="832"/>
    </row>
    <row r="201" spans="1:17" ht="14.45" customHeight="1" x14ac:dyDescent="0.2">
      <c r="A201" s="821" t="s">
        <v>1778</v>
      </c>
      <c r="B201" s="822" t="s">
        <v>1570</v>
      </c>
      <c r="C201" s="822" t="s">
        <v>1571</v>
      </c>
      <c r="D201" s="822" t="s">
        <v>1717</v>
      </c>
      <c r="E201" s="822" t="s">
        <v>1715</v>
      </c>
      <c r="F201" s="831"/>
      <c r="G201" s="831"/>
      <c r="H201" s="831"/>
      <c r="I201" s="831"/>
      <c r="J201" s="831">
        <v>3.6999999999999997</v>
      </c>
      <c r="K201" s="831">
        <v>2425.42</v>
      </c>
      <c r="L201" s="831">
        <v>1</v>
      </c>
      <c r="M201" s="831">
        <v>655.51891891891898</v>
      </c>
      <c r="N201" s="831"/>
      <c r="O201" s="831"/>
      <c r="P201" s="827"/>
      <c r="Q201" s="832"/>
    </row>
    <row r="202" spans="1:17" ht="14.45" customHeight="1" x14ac:dyDescent="0.2">
      <c r="A202" s="821" t="s">
        <v>1778</v>
      </c>
      <c r="B202" s="822" t="s">
        <v>1570</v>
      </c>
      <c r="C202" s="822" t="s">
        <v>1574</v>
      </c>
      <c r="D202" s="822" t="s">
        <v>1577</v>
      </c>
      <c r="E202" s="822" t="s">
        <v>1578</v>
      </c>
      <c r="F202" s="831"/>
      <c r="G202" s="831"/>
      <c r="H202" s="831"/>
      <c r="I202" s="831"/>
      <c r="J202" s="831">
        <v>190</v>
      </c>
      <c r="K202" s="831">
        <v>505.4</v>
      </c>
      <c r="L202" s="831">
        <v>1</v>
      </c>
      <c r="M202" s="831">
        <v>2.6599999999999997</v>
      </c>
      <c r="N202" s="831"/>
      <c r="O202" s="831"/>
      <c r="P202" s="827"/>
      <c r="Q202" s="832"/>
    </row>
    <row r="203" spans="1:17" ht="14.45" customHeight="1" x14ac:dyDescent="0.2">
      <c r="A203" s="821" t="s">
        <v>1778</v>
      </c>
      <c r="B203" s="822" t="s">
        <v>1570</v>
      </c>
      <c r="C203" s="822" t="s">
        <v>1574</v>
      </c>
      <c r="D203" s="822" t="s">
        <v>1579</v>
      </c>
      <c r="E203" s="822" t="s">
        <v>1580</v>
      </c>
      <c r="F203" s="831">
        <v>4120</v>
      </c>
      <c r="G203" s="831">
        <v>29622.80000000001</v>
      </c>
      <c r="H203" s="831">
        <v>0.39732681467770553</v>
      </c>
      <c r="I203" s="831">
        <v>7.1900000000000022</v>
      </c>
      <c r="J203" s="831">
        <v>10240</v>
      </c>
      <c r="K203" s="831">
        <v>74555.250000000015</v>
      </c>
      <c r="L203" s="831">
        <v>1</v>
      </c>
      <c r="M203" s="831">
        <v>7.2807861328125014</v>
      </c>
      <c r="N203" s="831">
        <v>6446</v>
      </c>
      <c r="O203" s="831">
        <v>45995.999999999993</v>
      </c>
      <c r="P203" s="827">
        <v>0.61693844497872363</v>
      </c>
      <c r="Q203" s="832">
        <v>7.135587961526527</v>
      </c>
    </row>
    <row r="204" spans="1:17" ht="14.45" customHeight="1" x14ac:dyDescent="0.2">
      <c r="A204" s="821" t="s">
        <v>1778</v>
      </c>
      <c r="B204" s="822" t="s">
        <v>1570</v>
      </c>
      <c r="C204" s="822" t="s">
        <v>1574</v>
      </c>
      <c r="D204" s="822" t="s">
        <v>1583</v>
      </c>
      <c r="E204" s="822" t="s">
        <v>1584</v>
      </c>
      <c r="F204" s="831">
        <v>340</v>
      </c>
      <c r="G204" s="831">
        <v>1812.2</v>
      </c>
      <c r="H204" s="831">
        <v>0.1506266691158808</v>
      </c>
      <c r="I204" s="831">
        <v>5.33</v>
      </c>
      <c r="J204" s="831">
        <v>2251</v>
      </c>
      <c r="K204" s="831">
        <v>12031.07</v>
      </c>
      <c r="L204" s="831">
        <v>1</v>
      </c>
      <c r="M204" s="831">
        <v>5.3447667703243003</v>
      </c>
      <c r="N204" s="831">
        <v>343</v>
      </c>
      <c r="O204" s="831">
        <v>1773.31</v>
      </c>
      <c r="P204" s="827">
        <v>0.14739420517044619</v>
      </c>
      <c r="Q204" s="832">
        <v>5.17</v>
      </c>
    </row>
    <row r="205" spans="1:17" ht="14.45" customHeight="1" x14ac:dyDescent="0.2">
      <c r="A205" s="821" t="s">
        <v>1778</v>
      </c>
      <c r="B205" s="822" t="s">
        <v>1570</v>
      </c>
      <c r="C205" s="822" t="s">
        <v>1574</v>
      </c>
      <c r="D205" s="822" t="s">
        <v>1587</v>
      </c>
      <c r="E205" s="822" t="s">
        <v>1588</v>
      </c>
      <c r="F205" s="831"/>
      <c r="G205" s="831"/>
      <c r="H205" s="831"/>
      <c r="I205" s="831"/>
      <c r="J205" s="831">
        <v>482</v>
      </c>
      <c r="K205" s="831">
        <v>4530.8</v>
      </c>
      <c r="L205" s="831">
        <v>1</v>
      </c>
      <c r="M205" s="831">
        <v>9.4</v>
      </c>
      <c r="N205" s="831"/>
      <c r="O205" s="831"/>
      <c r="P205" s="827"/>
      <c r="Q205" s="832"/>
    </row>
    <row r="206" spans="1:17" ht="14.45" customHeight="1" x14ac:dyDescent="0.2">
      <c r="A206" s="821" t="s">
        <v>1778</v>
      </c>
      <c r="B206" s="822" t="s">
        <v>1570</v>
      </c>
      <c r="C206" s="822" t="s">
        <v>1574</v>
      </c>
      <c r="D206" s="822" t="s">
        <v>1595</v>
      </c>
      <c r="E206" s="822" t="s">
        <v>1596</v>
      </c>
      <c r="F206" s="831">
        <v>520</v>
      </c>
      <c r="G206" s="831">
        <v>10868</v>
      </c>
      <c r="H206" s="831"/>
      <c r="I206" s="831">
        <v>20.9</v>
      </c>
      <c r="J206" s="831"/>
      <c r="K206" s="831"/>
      <c r="L206" s="831"/>
      <c r="M206" s="831"/>
      <c r="N206" s="831">
        <v>550</v>
      </c>
      <c r="O206" s="831">
        <v>11033</v>
      </c>
      <c r="P206" s="827"/>
      <c r="Q206" s="832">
        <v>20.059999999999999</v>
      </c>
    </row>
    <row r="207" spans="1:17" ht="14.45" customHeight="1" x14ac:dyDescent="0.2">
      <c r="A207" s="821" t="s">
        <v>1778</v>
      </c>
      <c r="B207" s="822" t="s">
        <v>1570</v>
      </c>
      <c r="C207" s="822" t="s">
        <v>1574</v>
      </c>
      <c r="D207" s="822" t="s">
        <v>1601</v>
      </c>
      <c r="E207" s="822" t="s">
        <v>1602</v>
      </c>
      <c r="F207" s="831">
        <v>20</v>
      </c>
      <c r="G207" s="831">
        <v>40557.799999999996</v>
      </c>
      <c r="H207" s="831">
        <v>0.53122852736669501</v>
      </c>
      <c r="I207" s="831">
        <v>2027.8899999999999</v>
      </c>
      <c r="J207" s="831">
        <v>42</v>
      </c>
      <c r="K207" s="831">
        <v>76347.180000000008</v>
      </c>
      <c r="L207" s="831">
        <v>1</v>
      </c>
      <c r="M207" s="831">
        <v>1817.7900000000002</v>
      </c>
      <c r="N207" s="831">
        <v>18</v>
      </c>
      <c r="O207" s="831">
        <v>33222.6</v>
      </c>
      <c r="P207" s="827">
        <v>0.43515163231962195</v>
      </c>
      <c r="Q207" s="832">
        <v>1845.6999999999998</v>
      </c>
    </row>
    <row r="208" spans="1:17" ht="14.45" customHeight="1" x14ac:dyDescent="0.2">
      <c r="A208" s="821" t="s">
        <v>1778</v>
      </c>
      <c r="B208" s="822" t="s">
        <v>1570</v>
      </c>
      <c r="C208" s="822" t="s">
        <v>1574</v>
      </c>
      <c r="D208" s="822" t="s">
        <v>1605</v>
      </c>
      <c r="E208" s="822" t="s">
        <v>1606</v>
      </c>
      <c r="F208" s="831">
        <v>7727</v>
      </c>
      <c r="G208" s="831">
        <v>28976.25</v>
      </c>
      <c r="H208" s="831">
        <v>1.0164045350557622</v>
      </c>
      <c r="I208" s="831">
        <v>3.75</v>
      </c>
      <c r="J208" s="831">
        <v>7573</v>
      </c>
      <c r="K208" s="831">
        <v>28508.579999999998</v>
      </c>
      <c r="L208" s="831">
        <v>1</v>
      </c>
      <c r="M208" s="831">
        <v>3.7645028390334079</v>
      </c>
      <c r="N208" s="831">
        <v>6192</v>
      </c>
      <c r="O208" s="831">
        <v>22662.720000000001</v>
      </c>
      <c r="P208" s="827">
        <v>0.7949438379603615</v>
      </c>
      <c r="Q208" s="832">
        <v>3.66</v>
      </c>
    </row>
    <row r="209" spans="1:17" ht="14.45" customHeight="1" x14ac:dyDescent="0.2">
      <c r="A209" s="821" t="s">
        <v>1778</v>
      </c>
      <c r="B209" s="822" t="s">
        <v>1570</v>
      </c>
      <c r="C209" s="822" t="s">
        <v>1574</v>
      </c>
      <c r="D209" s="822" t="s">
        <v>1607</v>
      </c>
      <c r="E209" s="822" t="s">
        <v>1608</v>
      </c>
      <c r="F209" s="831"/>
      <c r="G209" s="831"/>
      <c r="H209" s="831"/>
      <c r="I209" s="831"/>
      <c r="J209" s="831">
        <v>842</v>
      </c>
      <c r="K209" s="831">
        <v>5085.68</v>
      </c>
      <c r="L209" s="831">
        <v>1</v>
      </c>
      <c r="M209" s="831">
        <v>6.04</v>
      </c>
      <c r="N209" s="831"/>
      <c r="O209" s="831"/>
      <c r="P209" s="827"/>
      <c r="Q209" s="832"/>
    </row>
    <row r="210" spans="1:17" ht="14.45" customHeight="1" x14ac:dyDescent="0.2">
      <c r="A210" s="821" t="s">
        <v>1778</v>
      </c>
      <c r="B210" s="822" t="s">
        <v>1570</v>
      </c>
      <c r="C210" s="822" t="s">
        <v>1574</v>
      </c>
      <c r="D210" s="822" t="s">
        <v>1719</v>
      </c>
      <c r="E210" s="822" t="s">
        <v>1720</v>
      </c>
      <c r="F210" s="831">
        <v>3492</v>
      </c>
      <c r="G210" s="831">
        <v>119391.48</v>
      </c>
      <c r="H210" s="831">
        <v>0.96051966373942022</v>
      </c>
      <c r="I210" s="831">
        <v>34.19</v>
      </c>
      <c r="J210" s="831">
        <v>3658</v>
      </c>
      <c r="K210" s="831">
        <v>124298.84</v>
      </c>
      <c r="L210" s="831">
        <v>1</v>
      </c>
      <c r="M210" s="831">
        <v>33.979999999999997</v>
      </c>
      <c r="N210" s="831">
        <v>2912</v>
      </c>
      <c r="O210" s="831">
        <v>99384</v>
      </c>
      <c r="P210" s="827">
        <v>0.7995569387453656</v>
      </c>
      <c r="Q210" s="832">
        <v>34.129120879120876</v>
      </c>
    </row>
    <row r="211" spans="1:17" ht="14.45" customHeight="1" x14ac:dyDescent="0.2">
      <c r="A211" s="821" t="s">
        <v>1778</v>
      </c>
      <c r="B211" s="822" t="s">
        <v>1570</v>
      </c>
      <c r="C211" s="822" t="s">
        <v>1574</v>
      </c>
      <c r="D211" s="822" t="s">
        <v>1611</v>
      </c>
      <c r="E211" s="822" t="s">
        <v>1612</v>
      </c>
      <c r="F211" s="831"/>
      <c r="G211" s="831"/>
      <c r="H211" s="831"/>
      <c r="I211" s="831"/>
      <c r="J211" s="831"/>
      <c r="K211" s="831"/>
      <c r="L211" s="831"/>
      <c r="M211" s="831"/>
      <c r="N211" s="831">
        <v>206</v>
      </c>
      <c r="O211" s="831">
        <v>4243.6000000000004</v>
      </c>
      <c r="P211" s="827"/>
      <c r="Q211" s="832">
        <v>20.6</v>
      </c>
    </row>
    <row r="212" spans="1:17" ht="14.45" customHeight="1" x14ac:dyDescent="0.2">
      <c r="A212" s="821" t="s">
        <v>1778</v>
      </c>
      <c r="B212" s="822" t="s">
        <v>1570</v>
      </c>
      <c r="C212" s="822" t="s">
        <v>1627</v>
      </c>
      <c r="D212" s="822" t="s">
        <v>1628</v>
      </c>
      <c r="E212" s="822" t="s">
        <v>1629</v>
      </c>
      <c r="F212" s="831"/>
      <c r="G212" s="831"/>
      <c r="H212" s="831"/>
      <c r="I212" s="831"/>
      <c r="J212" s="831"/>
      <c r="K212" s="831"/>
      <c r="L212" s="831"/>
      <c r="M212" s="831"/>
      <c r="N212" s="831">
        <v>1</v>
      </c>
      <c r="O212" s="831">
        <v>38</v>
      </c>
      <c r="P212" s="827"/>
      <c r="Q212" s="832">
        <v>38</v>
      </c>
    </row>
    <row r="213" spans="1:17" ht="14.45" customHeight="1" x14ac:dyDescent="0.2">
      <c r="A213" s="821" t="s">
        <v>1778</v>
      </c>
      <c r="B213" s="822" t="s">
        <v>1570</v>
      </c>
      <c r="C213" s="822" t="s">
        <v>1627</v>
      </c>
      <c r="D213" s="822" t="s">
        <v>1630</v>
      </c>
      <c r="E213" s="822" t="s">
        <v>1631</v>
      </c>
      <c r="F213" s="831"/>
      <c r="G213" s="831"/>
      <c r="H213" s="831"/>
      <c r="I213" s="831"/>
      <c r="J213" s="831">
        <v>2</v>
      </c>
      <c r="K213" s="831">
        <v>894</v>
      </c>
      <c r="L213" s="831">
        <v>1</v>
      </c>
      <c r="M213" s="831">
        <v>447</v>
      </c>
      <c r="N213" s="831"/>
      <c r="O213" s="831"/>
      <c r="P213" s="827"/>
      <c r="Q213" s="832"/>
    </row>
    <row r="214" spans="1:17" ht="14.45" customHeight="1" x14ac:dyDescent="0.2">
      <c r="A214" s="821" t="s">
        <v>1778</v>
      </c>
      <c r="B214" s="822" t="s">
        <v>1570</v>
      </c>
      <c r="C214" s="822" t="s">
        <v>1627</v>
      </c>
      <c r="D214" s="822" t="s">
        <v>1648</v>
      </c>
      <c r="E214" s="822" t="s">
        <v>1649</v>
      </c>
      <c r="F214" s="831"/>
      <c r="G214" s="831"/>
      <c r="H214" s="831"/>
      <c r="I214" s="831"/>
      <c r="J214" s="831">
        <v>3</v>
      </c>
      <c r="K214" s="831">
        <v>5760</v>
      </c>
      <c r="L214" s="831">
        <v>1</v>
      </c>
      <c r="M214" s="831">
        <v>1920</v>
      </c>
      <c r="N214" s="831"/>
      <c r="O214" s="831"/>
      <c r="P214" s="827"/>
      <c r="Q214" s="832"/>
    </row>
    <row r="215" spans="1:17" ht="14.45" customHeight="1" x14ac:dyDescent="0.2">
      <c r="A215" s="821" t="s">
        <v>1778</v>
      </c>
      <c r="B215" s="822" t="s">
        <v>1570</v>
      </c>
      <c r="C215" s="822" t="s">
        <v>1627</v>
      </c>
      <c r="D215" s="822" t="s">
        <v>1654</v>
      </c>
      <c r="E215" s="822" t="s">
        <v>1655</v>
      </c>
      <c r="F215" s="831">
        <v>20</v>
      </c>
      <c r="G215" s="831">
        <v>13640</v>
      </c>
      <c r="H215" s="831">
        <v>0.48566850632009972</v>
      </c>
      <c r="I215" s="831">
        <v>682</v>
      </c>
      <c r="J215" s="831">
        <v>41</v>
      </c>
      <c r="K215" s="831">
        <v>28085</v>
      </c>
      <c r="L215" s="831">
        <v>1</v>
      </c>
      <c r="M215" s="831">
        <v>685</v>
      </c>
      <c r="N215" s="831">
        <v>18</v>
      </c>
      <c r="O215" s="831">
        <v>12366</v>
      </c>
      <c r="P215" s="827">
        <v>0.44030621328111091</v>
      </c>
      <c r="Q215" s="832">
        <v>687</v>
      </c>
    </row>
    <row r="216" spans="1:17" ht="14.45" customHeight="1" x14ac:dyDescent="0.2">
      <c r="A216" s="821" t="s">
        <v>1778</v>
      </c>
      <c r="B216" s="822" t="s">
        <v>1570</v>
      </c>
      <c r="C216" s="822" t="s">
        <v>1627</v>
      </c>
      <c r="D216" s="822" t="s">
        <v>1656</v>
      </c>
      <c r="E216" s="822" t="s">
        <v>1657</v>
      </c>
      <c r="F216" s="831"/>
      <c r="G216" s="831"/>
      <c r="H216" s="831"/>
      <c r="I216" s="831"/>
      <c r="J216" s="831"/>
      <c r="K216" s="831"/>
      <c r="L216" s="831"/>
      <c r="M216" s="831"/>
      <c r="N216" s="831">
        <v>1</v>
      </c>
      <c r="O216" s="831">
        <v>722</v>
      </c>
      <c r="P216" s="827"/>
      <c r="Q216" s="832">
        <v>722</v>
      </c>
    </row>
    <row r="217" spans="1:17" ht="14.45" customHeight="1" x14ac:dyDescent="0.2">
      <c r="A217" s="821" t="s">
        <v>1778</v>
      </c>
      <c r="B217" s="822" t="s">
        <v>1570</v>
      </c>
      <c r="C217" s="822" t="s">
        <v>1627</v>
      </c>
      <c r="D217" s="822" t="s">
        <v>1660</v>
      </c>
      <c r="E217" s="822" t="s">
        <v>1661</v>
      </c>
      <c r="F217" s="831">
        <v>40</v>
      </c>
      <c r="G217" s="831">
        <v>73040</v>
      </c>
      <c r="H217" s="831">
        <v>0.39890770070999454</v>
      </c>
      <c r="I217" s="831">
        <v>1826</v>
      </c>
      <c r="J217" s="831">
        <v>100</v>
      </c>
      <c r="K217" s="831">
        <v>183100</v>
      </c>
      <c r="L217" s="831">
        <v>1</v>
      </c>
      <c r="M217" s="831">
        <v>1831</v>
      </c>
      <c r="N217" s="831">
        <v>68</v>
      </c>
      <c r="O217" s="831">
        <v>124780</v>
      </c>
      <c r="P217" s="827">
        <v>0.68148552703440746</v>
      </c>
      <c r="Q217" s="832">
        <v>1835</v>
      </c>
    </row>
    <row r="218" spans="1:17" ht="14.45" customHeight="1" x14ac:dyDescent="0.2">
      <c r="A218" s="821" t="s">
        <v>1778</v>
      </c>
      <c r="B218" s="822" t="s">
        <v>1570</v>
      </c>
      <c r="C218" s="822" t="s">
        <v>1627</v>
      </c>
      <c r="D218" s="822" t="s">
        <v>1662</v>
      </c>
      <c r="E218" s="822" t="s">
        <v>1663</v>
      </c>
      <c r="F218" s="831">
        <v>3</v>
      </c>
      <c r="G218" s="831">
        <v>1290</v>
      </c>
      <c r="H218" s="831">
        <v>0.37412993039443154</v>
      </c>
      <c r="I218" s="831">
        <v>430</v>
      </c>
      <c r="J218" s="831">
        <v>8</v>
      </c>
      <c r="K218" s="831">
        <v>3448</v>
      </c>
      <c r="L218" s="831">
        <v>1</v>
      </c>
      <c r="M218" s="831">
        <v>431</v>
      </c>
      <c r="N218" s="831">
        <v>3</v>
      </c>
      <c r="O218" s="831">
        <v>1299</v>
      </c>
      <c r="P218" s="827">
        <v>0.37674013921113692</v>
      </c>
      <c r="Q218" s="832">
        <v>433</v>
      </c>
    </row>
    <row r="219" spans="1:17" ht="14.45" customHeight="1" x14ac:dyDescent="0.2">
      <c r="A219" s="821" t="s">
        <v>1778</v>
      </c>
      <c r="B219" s="822" t="s">
        <v>1570</v>
      </c>
      <c r="C219" s="822" t="s">
        <v>1627</v>
      </c>
      <c r="D219" s="822" t="s">
        <v>1731</v>
      </c>
      <c r="E219" s="822" t="s">
        <v>1732</v>
      </c>
      <c r="F219" s="831">
        <v>13</v>
      </c>
      <c r="G219" s="831">
        <v>188617</v>
      </c>
      <c r="H219" s="831">
        <v>0.92818758919344524</v>
      </c>
      <c r="I219" s="831">
        <v>14509</v>
      </c>
      <c r="J219" s="831">
        <v>14</v>
      </c>
      <c r="K219" s="831">
        <v>203210</v>
      </c>
      <c r="L219" s="831">
        <v>1</v>
      </c>
      <c r="M219" s="831">
        <v>14515</v>
      </c>
      <c r="N219" s="831">
        <v>12</v>
      </c>
      <c r="O219" s="831">
        <v>174252</v>
      </c>
      <c r="P219" s="827">
        <v>0.85749717041484175</v>
      </c>
      <c r="Q219" s="832">
        <v>14521</v>
      </c>
    </row>
    <row r="220" spans="1:17" ht="14.45" customHeight="1" x14ac:dyDescent="0.2">
      <c r="A220" s="821" t="s">
        <v>1778</v>
      </c>
      <c r="B220" s="822" t="s">
        <v>1570</v>
      </c>
      <c r="C220" s="822" t="s">
        <v>1627</v>
      </c>
      <c r="D220" s="822" t="s">
        <v>1672</v>
      </c>
      <c r="E220" s="822" t="s">
        <v>1673</v>
      </c>
      <c r="F220" s="831">
        <v>1</v>
      </c>
      <c r="G220" s="831">
        <v>611</v>
      </c>
      <c r="H220" s="831"/>
      <c r="I220" s="831">
        <v>611</v>
      </c>
      <c r="J220" s="831"/>
      <c r="K220" s="831"/>
      <c r="L220" s="831"/>
      <c r="M220" s="831"/>
      <c r="N220" s="831"/>
      <c r="O220" s="831"/>
      <c r="P220" s="827"/>
      <c r="Q220" s="832"/>
    </row>
    <row r="221" spans="1:17" ht="14.45" customHeight="1" x14ac:dyDescent="0.2">
      <c r="A221" s="821" t="s">
        <v>1778</v>
      </c>
      <c r="B221" s="822" t="s">
        <v>1570</v>
      </c>
      <c r="C221" s="822" t="s">
        <v>1627</v>
      </c>
      <c r="D221" s="822" t="s">
        <v>1674</v>
      </c>
      <c r="E221" s="822" t="s">
        <v>1675</v>
      </c>
      <c r="F221" s="831"/>
      <c r="G221" s="831"/>
      <c r="H221" s="831"/>
      <c r="I221" s="831"/>
      <c r="J221" s="831">
        <v>1</v>
      </c>
      <c r="K221" s="831">
        <v>438</v>
      </c>
      <c r="L221" s="831">
        <v>1</v>
      </c>
      <c r="M221" s="831">
        <v>438</v>
      </c>
      <c r="N221" s="831"/>
      <c r="O221" s="831"/>
      <c r="P221" s="827"/>
      <c r="Q221" s="832"/>
    </row>
    <row r="222" spans="1:17" ht="14.45" customHeight="1" x14ac:dyDescent="0.2">
      <c r="A222" s="821" t="s">
        <v>1778</v>
      </c>
      <c r="B222" s="822" t="s">
        <v>1570</v>
      </c>
      <c r="C222" s="822" t="s">
        <v>1627</v>
      </c>
      <c r="D222" s="822" t="s">
        <v>1676</v>
      </c>
      <c r="E222" s="822" t="s">
        <v>1677</v>
      </c>
      <c r="F222" s="831">
        <v>11</v>
      </c>
      <c r="G222" s="831">
        <v>14773</v>
      </c>
      <c r="H222" s="831">
        <v>0.99703043801039348</v>
      </c>
      <c r="I222" s="831">
        <v>1343</v>
      </c>
      <c r="J222" s="831">
        <v>11</v>
      </c>
      <c r="K222" s="831">
        <v>14817</v>
      </c>
      <c r="L222" s="831">
        <v>1</v>
      </c>
      <c r="M222" s="831">
        <v>1347</v>
      </c>
      <c r="N222" s="831">
        <v>9</v>
      </c>
      <c r="O222" s="831">
        <v>12159</v>
      </c>
      <c r="P222" s="827">
        <v>0.82061145980967809</v>
      </c>
      <c r="Q222" s="832">
        <v>1351</v>
      </c>
    </row>
    <row r="223" spans="1:17" ht="14.45" customHeight="1" x14ac:dyDescent="0.2">
      <c r="A223" s="821" t="s">
        <v>1778</v>
      </c>
      <c r="B223" s="822" t="s">
        <v>1570</v>
      </c>
      <c r="C223" s="822" t="s">
        <v>1627</v>
      </c>
      <c r="D223" s="822" t="s">
        <v>1678</v>
      </c>
      <c r="E223" s="822" t="s">
        <v>1679</v>
      </c>
      <c r="F223" s="831">
        <v>23</v>
      </c>
      <c r="G223" s="831">
        <v>11730</v>
      </c>
      <c r="H223" s="831">
        <v>0.36951864919354838</v>
      </c>
      <c r="I223" s="831">
        <v>510</v>
      </c>
      <c r="J223" s="831">
        <v>62</v>
      </c>
      <c r="K223" s="831">
        <v>31744</v>
      </c>
      <c r="L223" s="831">
        <v>1</v>
      </c>
      <c r="M223" s="831">
        <v>512</v>
      </c>
      <c r="N223" s="831">
        <v>42</v>
      </c>
      <c r="O223" s="831">
        <v>21588</v>
      </c>
      <c r="P223" s="827">
        <v>0.68006552419354838</v>
      </c>
      <c r="Q223" s="832">
        <v>514</v>
      </c>
    </row>
    <row r="224" spans="1:17" ht="14.45" customHeight="1" x14ac:dyDescent="0.2">
      <c r="A224" s="821" t="s">
        <v>1778</v>
      </c>
      <c r="B224" s="822" t="s">
        <v>1570</v>
      </c>
      <c r="C224" s="822" t="s">
        <v>1627</v>
      </c>
      <c r="D224" s="822" t="s">
        <v>1680</v>
      </c>
      <c r="E224" s="822" t="s">
        <v>1681</v>
      </c>
      <c r="F224" s="831">
        <v>1</v>
      </c>
      <c r="G224" s="831">
        <v>2333</v>
      </c>
      <c r="H224" s="831"/>
      <c r="I224" s="831">
        <v>2333</v>
      </c>
      <c r="J224" s="831"/>
      <c r="K224" s="831"/>
      <c r="L224" s="831"/>
      <c r="M224" s="831"/>
      <c r="N224" s="831">
        <v>1</v>
      </c>
      <c r="O224" s="831">
        <v>2351</v>
      </c>
      <c r="P224" s="827"/>
      <c r="Q224" s="832">
        <v>2351</v>
      </c>
    </row>
    <row r="225" spans="1:17" ht="14.45" customHeight="1" x14ac:dyDescent="0.2">
      <c r="A225" s="821" t="s">
        <v>1778</v>
      </c>
      <c r="B225" s="822" t="s">
        <v>1570</v>
      </c>
      <c r="C225" s="822" t="s">
        <v>1627</v>
      </c>
      <c r="D225" s="822" t="s">
        <v>1700</v>
      </c>
      <c r="E225" s="822" t="s">
        <v>1701</v>
      </c>
      <c r="F225" s="831">
        <v>1</v>
      </c>
      <c r="G225" s="831">
        <v>719</v>
      </c>
      <c r="H225" s="831"/>
      <c r="I225" s="831">
        <v>719</v>
      </c>
      <c r="J225" s="831"/>
      <c r="K225" s="831"/>
      <c r="L225" s="831"/>
      <c r="M225" s="831"/>
      <c r="N225" s="831">
        <v>1</v>
      </c>
      <c r="O225" s="831">
        <v>724</v>
      </c>
      <c r="P225" s="827"/>
      <c r="Q225" s="832">
        <v>724</v>
      </c>
    </row>
    <row r="226" spans="1:17" ht="14.45" customHeight="1" x14ac:dyDescent="0.2">
      <c r="A226" s="821" t="s">
        <v>1779</v>
      </c>
      <c r="B226" s="822" t="s">
        <v>1570</v>
      </c>
      <c r="C226" s="822" t="s">
        <v>1571</v>
      </c>
      <c r="D226" s="822" t="s">
        <v>1714</v>
      </c>
      <c r="E226" s="822" t="s">
        <v>1715</v>
      </c>
      <c r="F226" s="831">
        <v>5.95</v>
      </c>
      <c r="G226" s="831">
        <v>8438.08</v>
      </c>
      <c r="H226" s="831"/>
      <c r="I226" s="831">
        <v>1418.1647058823528</v>
      </c>
      <c r="J226" s="831"/>
      <c r="K226" s="831"/>
      <c r="L226" s="831"/>
      <c r="M226" s="831"/>
      <c r="N226" s="831"/>
      <c r="O226" s="831"/>
      <c r="P226" s="827"/>
      <c r="Q226" s="832"/>
    </row>
    <row r="227" spans="1:17" ht="14.45" customHeight="1" x14ac:dyDescent="0.2">
      <c r="A227" s="821" t="s">
        <v>1779</v>
      </c>
      <c r="B227" s="822" t="s">
        <v>1570</v>
      </c>
      <c r="C227" s="822" t="s">
        <v>1571</v>
      </c>
      <c r="D227" s="822" t="s">
        <v>1717</v>
      </c>
      <c r="E227" s="822" t="s">
        <v>1715</v>
      </c>
      <c r="F227" s="831"/>
      <c r="G227" s="831"/>
      <c r="H227" s="831"/>
      <c r="I227" s="831"/>
      <c r="J227" s="831">
        <v>2.75</v>
      </c>
      <c r="K227" s="831">
        <v>1802.68</v>
      </c>
      <c r="L227" s="831">
        <v>1</v>
      </c>
      <c r="M227" s="831">
        <v>655.52</v>
      </c>
      <c r="N227" s="831">
        <v>0.03</v>
      </c>
      <c r="O227" s="831">
        <v>19.670000000000002</v>
      </c>
      <c r="P227" s="827">
        <v>1.0911531719439945E-2</v>
      </c>
      <c r="Q227" s="832">
        <v>655.66666666666674</v>
      </c>
    </row>
    <row r="228" spans="1:17" ht="14.45" customHeight="1" x14ac:dyDescent="0.2">
      <c r="A228" s="821" t="s">
        <v>1779</v>
      </c>
      <c r="B228" s="822" t="s">
        <v>1570</v>
      </c>
      <c r="C228" s="822" t="s">
        <v>1574</v>
      </c>
      <c r="D228" s="822" t="s">
        <v>1579</v>
      </c>
      <c r="E228" s="822" t="s">
        <v>1580</v>
      </c>
      <c r="F228" s="831">
        <v>2320</v>
      </c>
      <c r="G228" s="831">
        <v>16680.8</v>
      </c>
      <c r="H228" s="831">
        <v>3.382260206616178</v>
      </c>
      <c r="I228" s="831">
        <v>7.1899999999999995</v>
      </c>
      <c r="J228" s="831">
        <v>671</v>
      </c>
      <c r="K228" s="831">
        <v>4931.8500000000004</v>
      </c>
      <c r="L228" s="831">
        <v>1</v>
      </c>
      <c r="M228" s="831">
        <v>7.3500000000000005</v>
      </c>
      <c r="N228" s="831">
        <v>470</v>
      </c>
      <c r="O228" s="831">
        <v>3352.35</v>
      </c>
      <c r="P228" s="827">
        <v>0.67973478512120189</v>
      </c>
      <c r="Q228" s="832">
        <v>7.132659574468085</v>
      </c>
    </row>
    <row r="229" spans="1:17" ht="14.45" customHeight="1" x14ac:dyDescent="0.2">
      <c r="A229" s="821" t="s">
        <v>1779</v>
      </c>
      <c r="B229" s="822" t="s">
        <v>1570</v>
      </c>
      <c r="C229" s="822" t="s">
        <v>1574</v>
      </c>
      <c r="D229" s="822" t="s">
        <v>1583</v>
      </c>
      <c r="E229" s="822" t="s">
        <v>1584</v>
      </c>
      <c r="F229" s="831">
        <v>518</v>
      </c>
      <c r="G229" s="831">
        <v>2760.94</v>
      </c>
      <c r="H229" s="831"/>
      <c r="I229" s="831">
        <v>5.33</v>
      </c>
      <c r="J229" s="831"/>
      <c r="K229" s="831"/>
      <c r="L229" s="831"/>
      <c r="M229" s="831"/>
      <c r="N229" s="831">
        <v>560</v>
      </c>
      <c r="O229" s="831">
        <v>2898</v>
      </c>
      <c r="P229" s="827"/>
      <c r="Q229" s="832">
        <v>5.1749999999999998</v>
      </c>
    </row>
    <row r="230" spans="1:17" ht="14.45" customHeight="1" x14ac:dyDescent="0.2">
      <c r="A230" s="821" t="s">
        <v>1779</v>
      </c>
      <c r="B230" s="822" t="s">
        <v>1570</v>
      </c>
      <c r="C230" s="822" t="s">
        <v>1574</v>
      </c>
      <c r="D230" s="822" t="s">
        <v>1595</v>
      </c>
      <c r="E230" s="822" t="s">
        <v>1596</v>
      </c>
      <c r="F230" s="831">
        <v>935</v>
      </c>
      <c r="G230" s="831">
        <v>19541.5</v>
      </c>
      <c r="H230" s="831">
        <v>0.9844832363535605</v>
      </c>
      <c r="I230" s="831">
        <v>20.9</v>
      </c>
      <c r="J230" s="831">
        <v>990</v>
      </c>
      <c r="K230" s="831">
        <v>19849.5</v>
      </c>
      <c r="L230" s="831">
        <v>1</v>
      </c>
      <c r="M230" s="831">
        <v>20.05</v>
      </c>
      <c r="N230" s="831"/>
      <c r="O230" s="831"/>
      <c r="P230" s="827"/>
      <c r="Q230" s="832"/>
    </row>
    <row r="231" spans="1:17" ht="14.45" customHeight="1" x14ac:dyDescent="0.2">
      <c r="A231" s="821" t="s">
        <v>1779</v>
      </c>
      <c r="B231" s="822" t="s">
        <v>1570</v>
      </c>
      <c r="C231" s="822" t="s">
        <v>1574</v>
      </c>
      <c r="D231" s="822" t="s">
        <v>1601</v>
      </c>
      <c r="E231" s="822" t="s">
        <v>1602</v>
      </c>
      <c r="F231" s="831">
        <v>3</v>
      </c>
      <c r="G231" s="831">
        <v>6083.67</v>
      </c>
      <c r="H231" s="831">
        <v>1.6733698612050898</v>
      </c>
      <c r="I231" s="831">
        <v>2027.89</v>
      </c>
      <c r="J231" s="831">
        <v>2</v>
      </c>
      <c r="K231" s="831">
        <v>3635.58</v>
      </c>
      <c r="L231" s="831">
        <v>1</v>
      </c>
      <c r="M231" s="831">
        <v>1817.79</v>
      </c>
      <c r="N231" s="831"/>
      <c r="O231" s="831"/>
      <c r="P231" s="827"/>
      <c r="Q231" s="832"/>
    </row>
    <row r="232" spans="1:17" ht="14.45" customHeight="1" x14ac:dyDescent="0.2">
      <c r="A232" s="821" t="s">
        <v>1779</v>
      </c>
      <c r="B232" s="822" t="s">
        <v>1570</v>
      </c>
      <c r="C232" s="822" t="s">
        <v>1574</v>
      </c>
      <c r="D232" s="822" t="s">
        <v>1605</v>
      </c>
      <c r="E232" s="822" t="s">
        <v>1606</v>
      </c>
      <c r="F232" s="831">
        <v>3625</v>
      </c>
      <c r="G232" s="831">
        <v>13593.75</v>
      </c>
      <c r="H232" s="831">
        <v>4.8912456822107089</v>
      </c>
      <c r="I232" s="831">
        <v>3.75</v>
      </c>
      <c r="J232" s="831">
        <v>720</v>
      </c>
      <c r="K232" s="831">
        <v>2779.2</v>
      </c>
      <c r="L232" s="831">
        <v>1</v>
      </c>
      <c r="M232" s="831">
        <v>3.86</v>
      </c>
      <c r="N232" s="831">
        <v>2270</v>
      </c>
      <c r="O232" s="831">
        <v>8308.2000000000007</v>
      </c>
      <c r="P232" s="827">
        <v>2.989421416234888</v>
      </c>
      <c r="Q232" s="832">
        <v>3.66</v>
      </c>
    </row>
    <row r="233" spans="1:17" ht="14.45" customHeight="1" x14ac:dyDescent="0.2">
      <c r="A233" s="821" t="s">
        <v>1779</v>
      </c>
      <c r="B233" s="822" t="s">
        <v>1570</v>
      </c>
      <c r="C233" s="822" t="s">
        <v>1574</v>
      </c>
      <c r="D233" s="822" t="s">
        <v>1719</v>
      </c>
      <c r="E233" s="822" t="s">
        <v>1720</v>
      </c>
      <c r="F233" s="831">
        <v>3150</v>
      </c>
      <c r="G233" s="831">
        <v>107698.5</v>
      </c>
      <c r="H233" s="831">
        <v>0.83144473602458568</v>
      </c>
      <c r="I233" s="831">
        <v>34.19</v>
      </c>
      <c r="J233" s="831">
        <v>3812</v>
      </c>
      <c r="K233" s="831">
        <v>129531.76000000001</v>
      </c>
      <c r="L233" s="831">
        <v>1</v>
      </c>
      <c r="M233" s="831">
        <v>33.980000000000004</v>
      </c>
      <c r="N233" s="831">
        <v>3569</v>
      </c>
      <c r="O233" s="831">
        <v>121803.69999999998</v>
      </c>
      <c r="P233" s="827">
        <v>0.94033849304602957</v>
      </c>
      <c r="Q233" s="832">
        <v>34.128243205379654</v>
      </c>
    </row>
    <row r="234" spans="1:17" ht="14.45" customHeight="1" x14ac:dyDescent="0.2">
      <c r="A234" s="821" t="s">
        <v>1779</v>
      </c>
      <c r="B234" s="822" t="s">
        <v>1570</v>
      </c>
      <c r="C234" s="822" t="s">
        <v>1574</v>
      </c>
      <c r="D234" s="822" t="s">
        <v>1609</v>
      </c>
      <c r="E234" s="822" t="s">
        <v>1610</v>
      </c>
      <c r="F234" s="831">
        <v>160</v>
      </c>
      <c r="G234" s="831">
        <v>25422.400000000001</v>
      </c>
      <c r="H234" s="831">
        <v>0.35879269611067049</v>
      </c>
      <c r="I234" s="831">
        <v>158.89000000000001</v>
      </c>
      <c r="J234" s="831">
        <v>473</v>
      </c>
      <c r="K234" s="831">
        <v>70855.399999999994</v>
      </c>
      <c r="L234" s="831">
        <v>1</v>
      </c>
      <c r="M234" s="831">
        <v>149.79999999999998</v>
      </c>
      <c r="N234" s="831">
        <v>499</v>
      </c>
      <c r="O234" s="831">
        <v>77769.149999999994</v>
      </c>
      <c r="P234" s="827">
        <v>1.0975754847195838</v>
      </c>
      <c r="Q234" s="832">
        <v>155.85</v>
      </c>
    </row>
    <row r="235" spans="1:17" ht="14.45" customHeight="1" x14ac:dyDescent="0.2">
      <c r="A235" s="821" t="s">
        <v>1779</v>
      </c>
      <c r="B235" s="822" t="s">
        <v>1570</v>
      </c>
      <c r="C235" s="822" t="s">
        <v>1627</v>
      </c>
      <c r="D235" s="822" t="s">
        <v>1628</v>
      </c>
      <c r="E235" s="822" t="s">
        <v>1629</v>
      </c>
      <c r="F235" s="831"/>
      <c r="G235" s="831"/>
      <c r="H235" s="831"/>
      <c r="I235" s="831"/>
      <c r="J235" s="831">
        <v>1</v>
      </c>
      <c r="K235" s="831">
        <v>38</v>
      </c>
      <c r="L235" s="831">
        <v>1</v>
      </c>
      <c r="M235" s="831">
        <v>38</v>
      </c>
      <c r="N235" s="831"/>
      <c r="O235" s="831"/>
      <c r="P235" s="827"/>
      <c r="Q235" s="832"/>
    </row>
    <row r="236" spans="1:17" ht="14.45" customHeight="1" x14ac:dyDescent="0.2">
      <c r="A236" s="821" t="s">
        <v>1779</v>
      </c>
      <c r="B236" s="822" t="s">
        <v>1570</v>
      </c>
      <c r="C236" s="822" t="s">
        <v>1627</v>
      </c>
      <c r="D236" s="822" t="s">
        <v>1654</v>
      </c>
      <c r="E236" s="822" t="s">
        <v>1655</v>
      </c>
      <c r="F236" s="831">
        <v>3</v>
      </c>
      <c r="G236" s="831">
        <v>2046</v>
      </c>
      <c r="H236" s="831">
        <v>1.4934306569343065</v>
      </c>
      <c r="I236" s="831">
        <v>682</v>
      </c>
      <c r="J236" s="831">
        <v>2</v>
      </c>
      <c r="K236" s="831">
        <v>1370</v>
      </c>
      <c r="L236" s="831">
        <v>1</v>
      </c>
      <c r="M236" s="831">
        <v>685</v>
      </c>
      <c r="N236" s="831"/>
      <c r="O236" s="831"/>
      <c r="P236" s="827"/>
      <c r="Q236" s="832"/>
    </row>
    <row r="237" spans="1:17" ht="14.45" customHeight="1" x14ac:dyDescent="0.2">
      <c r="A237" s="821" t="s">
        <v>1779</v>
      </c>
      <c r="B237" s="822" t="s">
        <v>1570</v>
      </c>
      <c r="C237" s="822" t="s">
        <v>1627</v>
      </c>
      <c r="D237" s="822" t="s">
        <v>1660</v>
      </c>
      <c r="E237" s="822" t="s">
        <v>1661</v>
      </c>
      <c r="F237" s="831">
        <v>23</v>
      </c>
      <c r="G237" s="831">
        <v>41998</v>
      </c>
      <c r="H237" s="831">
        <v>1.9114327325687239</v>
      </c>
      <c r="I237" s="831">
        <v>1826</v>
      </c>
      <c r="J237" s="831">
        <v>12</v>
      </c>
      <c r="K237" s="831">
        <v>21972</v>
      </c>
      <c r="L237" s="831">
        <v>1</v>
      </c>
      <c r="M237" s="831">
        <v>1831</v>
      </c>
      <c r="N237" s="831">
        <v>14</v>
      </c>
      <c r="O237" s="831">
        <v>25690</v>
      </c>
      <c r="P237" s="827">
        <v>1.1692153650100128</v>
      </c>
      <c r="Q237" s="832">
        <v>1835</v>
      </c>
    </row>
    <row r="238" spans="1:17" ht="14.45" customHeight="1" x14ac:dyDescent="0.2">
      <c r="A238" s="821" t="s">
        <v>1779</v>
      </c>
      <c r="B238" s="822" t="s">
        <v>1570</v>
      </c>
      <c r="C238" s="822" t="s">
        <v>1627</v>
      </c>
      <c r="D238" s="822" t="s">
        <v>1662</v>
      </c>
      <c r="E238" s="822" t="s">
        <v>1663</v>
      </c>
      <c r="F238" s="831">
        <v>4</v>
      </c>
      <c r="G238" s="831">
        <v>1720</v>
      </c>
      <c r="H238" s="831">
        <v>0.79814385150812062</v>
      </c>
      <c r="I238" s="831">
        <v>430</v>
      </c>
      <c r="J238" s="831">
        <v>5</v>
      </c>
      <c r="K238" s="831">
        <v>2155</v>
      </c>
      <c r="L238" s="831">
        <v>1</v>
      </c>
      <c r="M238" s="831">
        <v>431</v>
      </c>
      <c r="N238" s="831">
        <v>5</v>
      </c>
      <c r="O238" s="831">
        <v>2165</v>
      </c>
      <c r="P238" s="827">
        <v>1.0046403712296983</v>
      </c>
      <c r="Q238" s="832">
        <v>433</v>
      </c>
    </row>
    <row r="239" spans="1:17" ht="14.45" customHeight="1" x14ac:dyDescent="0.2">
      <c r="A239" s="821" t="s">
        <v>1779</v>
      </c>
      <c r="B239" s="822" t="s">
        <v>1570</v>
      </c>
      <c r="C239" s="822" t="s">
        <v>1627</v>
      </c>
      <c r="D239" s="822" t="s">
        <v>1731</v>
      </c>
      <c r="E239" s="822" t="s">
        <v>1732</v>
      </c>
      <c r="F239" s="831">
        <v>14</v>
      </c>
      <c r="G239" s="831">
        <v>203126</v>
      </c>
      <c r="H239" s="831">
        <v>0.93294752554828342</v>
      </c>
      <c r="I239" s="831">
        <v>14509</v>
      </c>
      <c r="J239" s="831">
        <v>15</v>
      </c>
      <c r="K239" s="831">
        <v>217725</v>
      </c>
      <c r="L239" s="831">
        <v>1</v>
      </c>
      <c r="M239" s="831">
        <v>14515</v>
      </c>
      <c r="N239" s="831">
        <v>15</v>
      </c>
      <c r="O239" s="831">
        <v>217815</v>
      </c>
      <c r="P239" s="827">
        <v>1.0004133654839822</v>
      </c>
      <c r="Q239" s="832">
        <v>14521</v>
      </c>
    </row>
    <row r="240" spans="1:17" ht="14.45" customHeight="1" x14ac:dyDescent="0.2">
      <c r="A240" s="821" t="s">
        <v>1779</v>
      </c>
      <c r="B240" s="822" t="s">
        <v>1570</v>
      </c>
      <c r="C240" s="822" t="s">
        <v>1627</v>
      </c>
      <c r="D240" s="822" t="s">
        <v>1676</v>
      </c>
      <c r="E240" s="822" t="s">
        <v>1677</v>
      </c>
      <c r="F240" s="831">
        <v>5</v>
      </c>
      <c r="G240" s="831">
        <v>6715</v>
      </c>
      <c r="H240" s="831">
        <v>4.9851521900519673</v>
      </c>
      <c r="I240" s="831">
        <v>1343</v>
      </c>
      <c r="J240" s="831">
        <v>1</v>
      </c>
      <c r="K240" s="831">
        <v>1347</v>
      </c>
      <c r="L240" s="831">
        <v>1</v>
      </c>
      <c r="M240" s="831">
        <v>1347</v>
      </c>
      <c r="N240" s="831">
        <v>3</v>
      </c>
      <c r="O240" s="831">
        <v>4053</v>
      </c>
      <c r="P240" s="827">
        <v>3.0089086859688194</v>
      </c>
      <c r="Q240" s="832">
        <v>1351</v>
      </c>
    </row>
    <row r="241" spans="1:17" ht="14.45" customHeight="1" x14ac:dyDescent="0.2">
      <c r="A241" s="821" t="s">
        <v>1779</v>
      </c>
      <c r="B241" s="822" t="s">
        <v>1570</v>
      </c>
      <c r="C241" s="822" t="s">
        <v>1627</v>
      </c>
      <c r="D241" s="822" t="s">
        <v>1678</v>
      </c>
      <c r="E241" s="822" t="s">
        <v>1679</v>
      </c>
      <c r="F241" s="831">
        <v>13</v>
      </c>
      <c r="G241" s="831">
        <v>6630</v>
      </c>
      <c r="H241" s="831">
        <v>3.2373046875</v>
      </c>
      <c r="I241" s="831">
        <v>510</v>
      </c>
      <c r="J241" s="831">
        <v>4</v>
      </c>
      <c r="K241" s="831">
        <v>2048</v>
      </c>
      <c r="L241" s="831">
        <v>1</v>
      </c>
      <c r="M241" s="831">
        <v>512</v>
      </c>
      <c r="N241" s="831">
        <v>3</v>
      </c>
      <c r="O241" s="831">
        <v>1542</v>
      </c>
      <c r="P241" s="827">
        <v>0.7529296875</v>
      </c>
      <c r="Q241" s="832">
        <v>514</v>
      </c>
    </row>
    <row r="242" spans="1:17" ht="14.45" customHeight="1" x14ac:dyDescent="0.2">
      <c r="A242" s="821" t="s">
        <v>1779</v>
      </c>
      <c r="B242" s="822" t="s">
        <v>1570</v>
      </c>
      <c r="C242" s="822" t="s">
        <v>1627</v>
      </c>
      <c r="D242" s="822" t="s">
        <v>1680</v>
      </c>
      <c r="E242" s="822" t="s">
        <v>1681</v>
      </c>
      <c r="F242" s="831">
        <v>2</v>
      </c>
      <c r="G242" s="831">
        <v>4666</v>
      </c>
      <c r="H242" s="831">
        <v>0.99615713065755762</v>
      </c>
      <c r="I242" s="831">
        <v>2333</v>
      </c>
      <c r="J242" s="831">
        <v>2</v>
      </c>
      <c r="K242" s="831">
        <v>4684</v>
      </c>
      <c r="L242" s="831">
        <v>1</v>
      </c>
      <c r="M242" s="831">
        <v>2342</v>
      </c>
      <c r="N242" s="831"/>
      <c r="O242" s="831"/>
      <c r="P242" s="827"/>
      <c r="Q242" s="832"/>
    </row>
    <row r="243" spans="1:17" ht="14.45" customHeight="1" x14ac:dyDescent="0.2">
      <c r="A243" s="821" t="s">
        <v>1779</v>
      </c>
      <c r="B243" s="822" t="s">
        <v>1570</v>
      </c>
      <c r="C243" s="822" t="s">
        <v>1627</v>
      </c>
      <c r="D243" s="822" t="s">
        <v>1700</v>
      </c>
      <c r="E243" s="822" t="s">
        <v>1701</v>
      </c>
      <c r="F243" s="831">
        <v>2</v>
      </c>
      <c r="G243" s="831">
        <v>1438</v>
      </c>
      <c r="H243" s="831">
        <v>0.99584487534626043</v>
      </c>
      <c r="I243" s="831">
        <v>719</v>
      </c>
      <c r="J243" s="831">
        <v>2</v>
      </c>
      <c r="K243" s="831">
        <v>1444</v>
      </c>
      <c r="L243" s="831">
        <v>1</v>
      </c>
      <c r="M243" s="831">
        <v>722</v>
      </c>
      <c r="N243" s="831"/>
      <c r="O243" s="831"/>
      <c r="P243" s="827"/>
      <c r="Q243" s="832"/>
    </row>
    <row r="244" spans="1:17" ht="14.45" customHeight="1" x14ac:dyDescent="0.2">
      <c r="A244" s="821" t="s">
        <v>1780</v>
      </c>
      <c r="B244" s="822" t="s">
        <v>1570</v>
      </c>
      <c r="C244" s="822" t="s">
        <v>1574</v>
      </c>
      <c r="D244" s="822" t="s">
        <v>1579</v>
      </c>
      <c r="E244" s="822" t="s">
        <v>1580</v>
      </c>
      <c r="F244" s="831">
        <v>370</v>
      </c>
      <c r="G244" s="831">
        <v>2660.3</v>
      </c>
      <c r="H244" s="831"/>
      <c r="I244" s="831">
        <v>7.19</v>
      </c>
      <c r="J244" s="831"/>
      <c r="K244" s="831"/>
      <c r="L244" s="831"/>
      <c r="M244" s="831"/>
      <c r="N244" s="831"/>
      <c r="O244" s="831"/>
      <c r="P244" s="827"/>
      <c r="Q244" s="832"/>
    </row>
    <row r="245" spans="1:17" ht="14.45" customHeight="1" x14ac:dyDescent="0.2">
      <c r="A245" s="821" t="s">
        <v>1780</v>
      </c>
      <c r="B245" s="822" t="s">
        <v>1570</v>
      </c>
      <c r="C245" s="822" t="s">
        <v>1574</v>
      </c>
      <c r="D245" s="822" t="s">
        <v>1601</v>
      </c>
      <c r="E245" s="822" t="s">
        <v>1602</v>
      </c>
      <c r="F245" s="831">
        <v>1</v>
      </c>
      <c r="G245" s="831">
        <v>2027.89</v>
      </c>
      <c r="H245" s="831"/>
      <c r="I245" s="831">
        <v>2027.89</v>
      </c>
      <c r="J245" s="831"/>
      <c r="K245" s="831"/>
      <c r="L245" s="831"/>
      <c r="M245" s="831"/>
      <c r="N245" s="831"/>
      <c r="O245" s="831"/>
      <c r="P245" s="827"/>
      <c r="Q245" s="832"/>
    </row>
    <row r="246" spans="1:17" ht="14.45" customHeight="1" x14ac:dyDescent="0.2">
      <c r="A246" s="821" t="s">
        <v>1780</v>
      </c>
      <c r="B246" s="822" t="s">
        <v>1570</v>
      </c>
      <c r="C246" s="822" t="s">
        <v>1627</v>
      </c>
      <c r="D246" s="822" t="s">
        <v>1654</v>
      </c>
      <c r="E246" s="822" t="s">
        <v>1655</v>
      </c>
      <c r="F246" s="831">
        <v>1</v>
      </c>
      <c r="G246" s="831">
        <v>682</v>
      </c>
      <c r="H246" s="831"/>
      <c r="I246" s="831">
        <v>682</v>
      </c>
      <c r="J246" s="831"/>
      <c r="K246" s="831"/>
      <c r="L246" s="831"/>
      <c r="M246" s="831"/>
      <c r="N246" s="831"/>
      <c r="O246" s="831"/>
      <c r="P246" s="827"/>
      <c r="Q246" s="832"/>
    </row>
    <row r="247" spans="1:17" ht="14.45" customHeight="1" x14ac:dyDescent="0.2">
      <c r="A247" s="821" t="s">
        <v>1780</v>
      </c>
      <c r="B247" s="822" t="s">
        <v>1570</v>
      </c>
      <c r="C247" s="822" t="s">
        <v>1627</v>
      </c>
      <c r="D247" s="822" t="s">
        <v>1660</v>
      </c>
      <c r="E247" s="822" t="s">
        <v>1661</v>
      </c>
      <c r="F247" s="831">
        <v>2</v>
      </c>
      <c r="G247" s="831">
        <v>3652</v>
      </c>
      <c r="H247" s="831"/>
      <c r="I247" s="831">
        <v>1826</v>
      </c>
      <c r="J247" s="831"/>
      <c r="K247" s="831"/>
      <c r="L247" s="831"/>
      <c r="M247" s="831"/>
      <c r="N247" s="831"/>
      <c r="O247" s="831"/>
      <c r="P247" s="827"/>
      <c r="Q247" s="832"/>
    </row>
    <row r="248" spans="1:17" ht="14.45" customHeight="1" x14ac:dyDescent="0.2">
      <c r="A248" s="821" t="s">
        <v>1780</v>
      </c>
      <c r="B248" s="822" t="s">
        <v>1570</v>
      </c>
      <c r="C248" s="822" t="s">
        <v>1627</v>
      </c>
      <c r="D248" s="822" t="s">
        <v>1678</v>
      </c>
      <c r="E248" s="822" t="s">
        <v>1679</v>
      </c>
      <c r="F248" s="831">
        <v>2</v>
      </c>
      <c r="G248" s="831">
        <v>1020</v>
      </c>
      <c r="H248" s="831"/>
      <c r="I248" s="831">
        <v>510</v>
      </c>
      <c r="J248" s="831"/>
      <c r="K248" s="831"/>
      <c r="L248" s="831"/>
      <c r="M248" s="831"/>
      <c r="N248" s="831"/>
      <c r="O248" s="831"/>
      <c r="P248" s="827"/>
      <c r="Q248" s="832"/>
    </row>
    <row r="249" spans="1:17" ht="14.45" customHeight="1" x14ac:dyDescent="0.2">
      <c r="A249" s="821" t="s">
        <v>1781</v>
      </c>
      <c r="B249" s="822" t="s">
        <v>1570</v>
      </c>
      <c r="C249" s="822" t="s">
        <v>1574</v>
      </c>
      <c r="D249" s="822" t="s">
        <v>1579</v>
      </c>
      <c r="E249" s="822" t="s">
        <v>1580</v>
      </c>
      <c r="F249" s="831">
        <v>360</v>
      </c>
      <c r="G249" s="831">
        <v>2588.4</v>
      </c>
      <c r="H249" s="831">
        <v>2.3477551020408165</v>
      </c>
      <c r="I249" s="831">
        <v>7.19</v>
      </c>
      <c r="J249" s="831">
        <v>150</v>
      </c>
      <c r="K249" s="831">
        <v>1102.5</v>
      </c>
      <c r="L249" s="831">
        <v>1</v>
      </c>
      <c r="M249" s="831">
        <v>7.35</v>
      </c>
      <c r="N249" s="831">
        <v>150</v>
      </c>
      <c r="O249" s="831">
        <v>1072.5</v>
      </c>
      <c r="P249" s="827">
        <v>0.97278911564625847</v>
      </c>
      <c r="Q249" s="832">
        <v>7.15</v>
      </c>
    </row>
    <row r="250" spans="1:17" ht="14.45" customHeight="1" x14ac:dyDescent="0.2">
      <c r="A250" s="821" t="s">
        <v>1781</v>
      </c>
      <c r="B250" s="822" t="s">
        <v>1570</v>
      </c>
      <c r="C250" s="822" t="s">
        <v>1574</v>
      </c>
      <c r="D250" s="822" t="s">
        <v>1601</v>
      </c>
      <c r="E250" s="822" t="s">
        <v>1602</v>
      </c>
      <c r="F250" s="831">
        <v>1</v>
      </c>
      <c r="G250" s="831">
        <v>2027.89</v>
      </c>
      <c r="H250" s="831"/>
      <c r="I250" s="831">
        <v>2027.89</v>
      </c>
      <c r="J250" s="831"/>
      <c r="K250" s="831"/>
      <c r="L250" s="831"/>
      <c r="M250" s="831"/>
      <c r="N250" s="831">
        <v>1</v>
      </c>
      <c r="O250" s="831">
        <v>1846.12</v>
      </c>
      <c r="P250" s="827"/>
      <c r="Q250" s="832">
        <v>1846.12</v>
      </c>
    </row>
    <row r="251" spans="1:17" ht="14.45" customHeight="1" x14ac:dyDescent="0.2">
      <c r="A251" s="821" t="s">
        <v>1781</v>
      </c>
      <c r="B251" s="822" t="s">
        <v>1570</v>
      </c>
      <c r="C251" s="822" t="s">
        <v>1627</v>
      </c>
      <c r="D251" s="822" t="s">
        <v>1654</v>
      </c>
      <c r="E251" s="822" t="s">
        <v>1655</v>
      </c>
      <c r="F251" s="831">
        <v>1</v>
      </c>
      <c r="G251" s="831">
        <v>682</v>
      </c>
      <c r="H251" s="831"/>
      <c r="I251" s="831">
        <v>682</v>
      </c>
      <c r="J251" s="831"/>
      <c r="K251" s="831"/>
      <c r="L251" s="831"/>
      <c r="M251" s="831"/>
      <c r="N251" s="831">
        <v>1</v>
      </c>
      <c r="O251" s="831">
        <v>687</v>
      </c>
      <c r="P251" s="827"/>
      <c r="Q251" s="832">
        <v>687</v>
      </c>
    </row>
    <row r="252" spans="1:17" ht="14.45" customHeight="1" x14ac:dyDescent="0.2">
      <c r="A252" s="821" t="s">
        <v>1781</v>
      </c>
      <c r="B252" s="822" t="s">
        <v>1570</v>
      </c>
      <c r="C252" s="822" t="s">
        <v>1627</v>
      </c>
      <c r="D252" s="822" t="s">
        <v>1660</v>
      </c>
      <c r="E252" s="822" t="s">
        <v>1661</v>
      </c>
      <c r="F252" s="831">
        <v>2</v>
      </c>
      <c r="G252" s="831">
        <v>3652</v>
      </c>
      <c r="H252" s="831">
        <v>1.9945385035499728</v>
      </c>
      <c r="I252" s="831">
        <v>1826</v>
      </c>
      <c r="J252" s="831">
        <v>1</v>
      </c>
      <c r="K252" s="831">
        <v>1831</v>
      </c>
      <c r="L252" s="831">
        <v>1</v>
      </c>
      <c r="M252" s="831">
        <v>1831</v>
      </c>
      <c r="N252" s="831">
        <v>2</v>
      </c>
      <c r="O252" s="831">
        <v>3670</v>
      </c>
      <c r="P252" s="827">
        <v>2.0043691971600217</v>
      </c>
      <c r="Q252" s="832">
        <v>1835</v>
      </c>
    </row>
    <row r="253" spans="1:17" ht="14.45" customHeight="1" x14ac:dyDescent="0.2">
      <c r="A253" s="821" t="s">
        <v>1781</v>
      </c>
      <c r="B253" s="822" t="s">
        <v>1570</v>
      </c>
      <c r="C253" s="822" t="s">
        <v>1627</v>
      </c>
      <c r="D253" s="822" t="s">
        <v>1678</v>
      </c>
      <c r="E253" s="822" t="s">
        <v>1679</v>
      </c>
      <c r="F253" s="831">
        <v>2</v>
      </c>
      <c r="G253" s="831">
        <v>1020</v>
      </c>
      <c r="H253" s="831">
        <v>1.9921875</v>
      </c>
      <c r="I253" s="831">
        <v>510</v>
      </c>
      <c r="J253" s="831">
        <v>1</v>
      </c>
      <c r="K253" s="831">
        <v>512</v>
      </c>
      <c r="L253" s="831">
        <v>1</v>
      </c>
      <c r="M253" s="831">
        <v>512</v>
      </c>
      <c r="N253" s="831">
        <v>1</v>
      </c>
      <c r="O253" s="831">
        <v>514</v>
      </c>
      <c r="P253" s="827">
        <v>1.00390625</v>
      </c>
      <c r="Q253" s="832">
        <v>514</v>
      </c>
    </row>
    <row r="254" spans="1:17" ht="14.45" customHeight="1" x14ac:dyDescent="0.2">
      <c r="A254" s="821" t="s">
        <v>1782</v>
      </c>
      <c r="B254" s="822" t="s">
        <v>1570</v>
      </c>
      <c r="C254" s="822" t="s">
        <v>1571</v>
      </c>
      <c r="D254" s="822" t="s">
        <v>1714</v>
      </c>
      <c r="E254" s="822" t="s">
        <v>1715</v>
      </c>
      <c r="F254" s="831">
        <v>2.8499999999999996</v>
      </c>
      <c r="G254" s="831">
        <v>4602.5</v>
      </c>
      <c r="H254" s="831"/>
      <c r="I254" s="831">
        <v>1614.9122807017545</v>
      </c>
      <c r="J254" s="831"/>
      <c r="K254" s="831"/>
      <c r="L254" s="831"/>
      <c r="M254" s="831"/>
      <c r="N254" s="831"/>
      <c r="O254" s="831"/>
      <c r="P254" s="827"/>
      <c r="Q254" s="832"/>
    </row>
    <row r="255" spans="1:17" ht="14.45" customHeight="1" x14ac:dyDescent="0.2">
      <c r="A255" s="821" t="s">
        <v>1782</v>
      </c>
      <c r="B255" s="822" t="s">
        <v>1570</v>
      </c>
      <c r="C255" s="822" t="s">
        <v>1571</v>
      </c>
      <c r="D255" s="822" t="s">
        <v>1716</v>
      </c>
      <c r="E255" s="822" t="s">
        <v>780</v>
      </c>
      <c r="F255" s="831"/>
      <c r="G255" s="831"/>
      <c r="H255" s="831"/>
      <c r="I255" s="831"/>
      <c r="J255" s="831"/>
      <c r="K255" s="831"/>
      <c r="L255" s="831"/>
      <c r="M255" s="831"/>
      <c r="N255" s="831">
        <v>0.05</v>
      </c>
      <c r="O255" s="831">
        <v>35.909999999999997</v>
      </c>
      <c r="P255" s="827"/>
      <c r="Q255" s="832">
        <v>718.19999999999993</v>
      </c>
    </row>
    <row r="256" spans="1:17" ht="14.45" customHeight="1" x14ac:dyDescent="0.2">
      <c r="A256" s="821" t="s">
        <v>1782</v>
      </c>
      <c r="B256" s="822" t="s">
        <v>1570</v>
      </c>
      <c r="C256" s="822" t="s">
        <v>1571</v>
      </c>
      <c r="D256" s="822" t="s">
        <v>1717</v>
      </c>
      <c r="E256" s="822" t="s">
        <v>1715</v>
      </c>
      <c r="F256" s="831"/>
      <c r="G256" s="831"/>
      <c r="H256" s="831"/>
      <c r="I256" s="831"/>
      <c r="J256" s="831">
        <v>2.95</v>
      </c>
      <c r="K256" s="831">
        <v>1933.79</v>
      </c>
      <c r="L256" s="831">
        <v>1</v>
      </c>
      <c r="M256" s="831">
        <v>655.52203389830504</v>
      </c>
      <c r="N256" s="831"/>
      <c r="O256" s="831"/>
      <c r="P256" s="827"/>
      <c r="Q256" s="832"/>
    </row>
    <row r="257" spans="1:17" ht="14.45" customHeight="1" x14ac:dyDescent="0.2">
      <c r="A257" s="821" t="s">
        <v>1782</v>
      </c>
      <c r="B257" s="822" t="s">
        <v>1570</v>
      </c>
      <c r="C257" s="822" t="s">
        <v>1574</v>
      </c>
      <c r="D257" s="822" t="s">
        <v>1577</v>
      </c>
      <c r="E257" s="822" t="s">
        <v>1578</v>
      </c>
      <c r="F257" s="831">
        <v>203</v>
      </c>
      <c r="G257" s="831">
        <v>523.74</v>
      </c>
      <c r="H257" s="831">
        <v>0.89092641105025006</v>
      </c>
      <c r="I257" s="831">
        <v>2.58</v>
      </c>
      <c r="J257" s="831">
        <v>221</v>
      </c>
      <c r="K257" s="831">
        <v>587.86</v>
      </c>
      <c r="L257" s="831">
        <v>1</v>
      </c>
      <c r="M257" s="831">
        <v>2.66</v>
      </c>
      <c r="N257" s="831"/>
      <c r="O257" s="831"/>
      <c r="P257" s="827"/>
      <c r="Q257" s="832"/>
    </row>
    <row r="258" spans="1:17" ht="14.45" customHeight="1" x14ac:dyDescent="0.2">
      <c r="A258" s="821" t="s">
        <v>1782</v>
      </c>
      <c r="B258" s="822" t="s">
        <v>1570</v>
      </c>
      <c r="C258" s="822" t="s">
        <v>1574</v>
      </c>
      <c r="D258" s="822" t="s">
        <v>1579</v>
      </c>
      <c r="E258" s="822" t="s">
        <v>1580</v>
      </c>
      <c r="F258" s="831">
        <v>940</v>
      </c>
      <c r="G258" s="831">
        <v>6758.5999999999995</v>
      </c>
      <c r="H258" s="831">
        <v>0.79973967577801441</v>
      </c>
      <c r="I258" s="831">
        <v>7.1899999999999995</v>
      </c>
      <c r="J258" s="831">
        <v>1155</v>
      </c>
      <c r="K258" s="831">
        <v>8451</v>
      </c>
      <c r="L258" s="831">
        <v>1</v>
      </c>
      <c r="M258" s="831">
        <v>7.3168831168831172</v>
      </c>
      <c r="N258" s="831">
        <v>1215</v>
      </c>
      <c r="O258" s="831">
        <v>8687.25</v>
      </c>
      <c r="P258" s="827">
        <v>1.0279552715654952</v>
      </c>
      <c r="Q258" s="832">
        <v>7.15</v>
      </c>
    </row>
    <row r="259" spans="1:17" ht="14.45" customHeight="1" x14ac:dyDescent="0.2">
      <c r="A259" s="821" t="s">
        <v>1782</v>
      </c>
      <c r="B259" s="822" t="s">
        <v>1570</v>
      </c>
      <c r="C259" s="822" t="s">
        <v>1574</v>
      </c>
      <c r="D259" s="822" t="s">
        <v>1583</v>
      </c>
      <c r="E259" s="822" t="s">
        <v>1584</v>
      </c>
      <c r="F259" s="831"/>
      <c r="G259" s="831"/>
      <c r="H259" s="831"/>
      <c r="I259" s="831"/>
      <c r="J259" s="831"/>
      <c r="K259" s="831"/>
      <c r="L259" s="831"/>
      <c r="M259" s="831"/>
      <c r="N259" s="831">
        <v>290</v>
      </c>
      <c r="O259" s="831">
        <v>1502.2</v>
      </c>
      <c r="P259" s="827"/>
      <c r="Q259" s="832">
        <v>5.18</v>
      </c>
    </row>
    <row r="260" spans="1:17" ht="14.45" customHeight="1" x14ac:dyDescent="0.2">
      <c r="A260" s="821" t="s">
        <v>1782</v>
      </c>
      <c r="B260" s="822" t="s">
        <v>1570</v>
      </c>
      <c r="C260" s="822" t="s">
        <v>1574</v>
      </c>
      <c r="D260" s="822" t="s">
        <v>1587</v>
      </c>
      <c r="E260" s="822" t="s">
        <v>1588</v>
      </c>
      <c r="F260" s="831"/>
      <c r="G260" s="831"/>
      <c r="H260" s="831"/>
      <c r="I260" s="831"/>
      <c r="J260" s="831"/>
      <c r="K260" s="831"/>
      <c r="L260" s="831"/>
      <c r="M260" s="831"/>
      <c r="N260" s="831">
        <v>331</v>
      </c>
      <c r="O260" s="831">
        <v>3084.92</v>
      </c>
      <c r="P260" s="827"/>
      <c r="Q260" s="832">
        <v>9.32</v>
      </c>
    </row>
    <row r="261" spans="1:17" ht="14.45" customHeight="1" x14ac:dyDescent="0.2">
      <c r="A261" s="821" t="s">
        <v>1782</v>
      </c>
      <c r="B261" s="822" t="s">
        <v>1570</v>
      </c>
      <c r="C261" s="822" t="s">
        <v>1574</v>
      </c>
      <c r="D261" s="822" t="s">
        <v>1589</v>
      </c>
      <c r="E261" s="822" t="s">
        <v>1590</v>
      </c>
      <c r="F261" s="831"/>
      <c r="G261" s="831"/>
      <c r="H261" s="831"/>
      <c r="I261" s="831"/>
      <c r="J261" s="831">
        <v>124</v>
      </c>
      <c r="K261" s="831">
        <v>1277.2</v>
      </c>
      <c r="L261" s="831">
        <v>1</v>
      </c>
      <c r="M261" s="831">
        <v>10.3</v>
      </c>
      <c r="N261" s="831"/>
      <c r="O261" s="831"/>
      <c r="P261" s="827"/>
      <c r="Q261" s="832"/>
    </row>
    <row r="262" spans="1:17" ht="14.45" customHeight="1" x14ac:dyDescent="0.2">
      <c r="A262" s="821" t="s">
        <v>1782</v>
      </c>
      <c r="B262" s="822" t="s">
        <v>1570</v>
      </c>
      <c r="C262" s="822" t="s">
        <v>1574</v>
      </c>
      <c r="D262" s="822" t="s">
        <v>1593</v>
      </c>
      <c r="E262" s="822" t="s">
        <v>1594</v>
      </c>
      <c r="F262" s="831"/>
      <c r="G262" s="831"/>
      <c r="H262" s="831"/>
      <c r="I262" s="831"/>
      <c r="J262" s="831">
        <v>500</v>
      </c>
      <c r="K262" s="831">
        <v>3850</v>
      </c>
      <c r="L262" s="831">
        <v>1</v>
      </c>
      <c r="M262" s="831">
        <v>7.7</v>
      </c>
      <c r="N262" s="831"/>
      <c r="O262" s="831"/>
      <c r="P262" s="827"/>
      <c r="Q262" s="832"/>
    </row>
    <row r="263" spans="1:17" ht="14.45" customHeight="1" x14ac:dyDescent="0.2">
      <c r="A263" s="821" t="s">
        <v>1782</v>
      </c>
      <c r="B263" s="822" t="s">
        <v>1570</v>
      </c>
      <c r="C263" s="822" t="s">
        <v>1574</v>
      </c>
      <c r="D263" s="822" t="s">
        <v>1601</v>
      </c>
      <c r="E263" s="822" t="s">
        <v>1602</v>
      </c>
      <c r="F263" s="831">
        <v>5</v>
      </c>
      <c r="G263" s="831">
        <v>10139.450000000001</v>
      </c>
      <c r="H263" s="831">
        <v>1.3944748843375749</v>
      </c>
      <c r="I263" s="831">
        <v>2027.89</v>
      </c>
      <c r="J263" s="831">
        <v>4</v>
      </c>
      <c r="K263" s="831">
        <v>7271.16</v>
      </c>
      <c r="L263" s="831">
        <v>1</v>
      </c>
      <c r="M263" s="831">
        <v>1817.79</v>
      </c>
      <c r="N263" s="831">
        <v>3</v>
      </c>
      <c r="O263" s="831">
        <v>5538.36</v>
      </c>
      <c r="P263" s="827">
        <v>0.76168864390276103</v>
      </c>
      <c r="Q263" s="832">
        <v>1846.12</v>
      </c>
    </row>
    <row r="264" spans="1:17" ht="14.45" customHeight="1" x14ac:dyDescent="0.2">
      <c r="A264" s="821" t="s">
        <v>1782</v>
      </c>
      <c r="B264" s="822" t="s">
        <v>1570</v>
      </c>
      <c r="C264" s="822" t="s">
        <v>1574</v>
      </c>
      <c r="D264" s="822" t="s">
        <v>1605</v>
      </c>
      <c r="E264" s="822" t="s">
        <v>1606</v>
      </c>
      <c r="F264" s="831">
        <v>2603</v>
      </c>
      <c r="G264" s="831">
        <v>9761.25</v>
      </c>
      <c r="H264" s="831">
        <v>1.5163907685998173</v>
      </c>
      <c r="I264" s="831">
        <v>3.75</v>
      </c>
      <c r="J264" s="831">
        <v>1706</v>
      </c>
      <c r="K264" s="831">
        <v>6437.16</v>
      </c>
      <c r="L264" s="831">
        <v>1</v>
      </c>
      <c r="M264" s="831">
        <v>3.7732473622508791</v>
      </c>
      <c r="N264" s="831">
        <v>2043</v>
      </c>
      <c r="O264" s="831">
        <v>7477.38</v>
      </c>
      <c r="P264" s="827">
        <v>1.1615961076002461</v>
      </c>
      <c r="Q264" s="832">
        <v>3.66</v>
      </c>
    </row>
    <row r="265" spans="1:17" ht="14.45" customHeight="1" x14ac:dyDescent="0.2">
      <c r="A265" s="821" t="s">
        <v>1782</v>
      </c>
      <c r="B265" s="822" t="s">
        <v>1570</v>
      </c>
      <c r="C265" s="822" t="s">
        <v>1574</v>
      </c>
      <c r="D265" s="822" t="s">
        <v>1719</v>
      </c>
      <c r="E265" s="822" t="s">
        <v>1720</v>
      </c>
      <c r="F265" s="831">
        <v>1906</v>
      </c>
      <c r="G265" s="831">
        <v>65166.14</v>
      </c>
      <c r="H265" s="831">
        <v>0.68786918290191801</v>
      </c>
      <c r="I265" s="831">
        <v>34.19</v>
      </c>
      <c r="J265" s="831">
        <v>2788</v>
      </c>
      <c r="K265" s="831">
        <v>94736.239999999991</v>
      </c>
      <c r="L265" s="831">
        <v>1</v>
      </c>
      <c r="M265" s="831">
        <v>33.979999999999997</v>
      </c>
      <c r="N265" s="831">
        <v>3209</v>
      </c>
      <c r="O265" s="831">
        <v>109513.66</v>
      </c>
      <c r="P265" s="827">
        <v>1.1559848691482797</v>
      </c>
      <c r="Q265" s="832">
        <v>34.127036459956372</v>
      </c>
    </row>
    <row r="266" spans="1:17" ht="14.45" customHeight="1" x14ac:dyDescent="0.2">
      <c r="A266" s="821" t="s">
        <v>1782</v>
      </c>
      <c r="B266" s="822" t="s">
        <v>1570</v>
      </c>
      <c r="C266" s="822" t="s">
        <v>1574</v>
      </c>
      <c r="D266" s="822" t="s">
        <v>1721</v>
      </c>
      <c r="E266" s="822" t="s">
        <v>1722</v>
      </c>
      <c r="F266" s="831"/>
      <c r="G266" s="831"/>
      <c r="H266" s="831"/>
      <c r="I266" s="831"/>
      <c r="J266" s="831">
        <v>336</v>
      </c>
      <c r="K266" s="831">
        <v>17196.48</v>
      </c>
      <c r="L266" s="831">
        <v>1</v>
      </c>
      <c r="M266" s="831">
        <v>51.18</v>
      </c>
      <c r="N266" s="831"/>
      <c r="O266" s="831"/>
      <c r="P266" s="827"/>
      <c r="Q266" s="832"/>
    </row>
    <row r="267" spans="1:17" ht="14.45" customHeight="1" x14ac:dyDescent="0.2">
      <c r="A267" s="821" t="s">
        <v>1782</v>
      </c>
      <c r="B267" s="822" t="s">
        <v>1570</v>
      </c>
      <c r="C267" s="822" t="s">
        <v>1574</v>
      </c>
      <c r="D267" s="822" t="s">
        <v>1615</v>
      </c>
      <c r="E267" s="822" t="s">
        <v>1616</v>
      </c>
      <c r="F267" s="831"/>
      <c r="G267" s="831"/>
      <c r="H267" s="831"/>
      <c r="I267" s="831"/>
      <c r="J267" s="831">
        <v>708</v>
      </c>
      <c r="K267" s="831">
        <v>13522.8</v>
      </c>
      <c r="L267" s="831">
        <v>1</v>
      </c>
      <c r="M267" s="831">
        <v>19.099999999999998</v>
      </c>
      <c r="N267" s="831">
        <v>606</v>
      </c>
      <c r="O267" s="831">
        <v>11786.7</v>
      </c>
      <c r="P267" s="827">
        <v>0.87161682491791648</v>
      </c>
      <c r="Q267" s="832">
        <v>19.450000000000003</v>
      </c>
    </row>
    <row r="268" spans="1:17" ht="14.45" customHeight="1" x14ac:dyDescent="0.2">
      <c r="A268" s="821" t="s">
        <v>1782</v>
      </c>
      <c r="B268" s="822" t="s">
        <v>1570</v>
      </c>
      <c r="C268" s="822" t="s">
        <v>1627</v>
      </c>
      <c r="D268" s="822" t="s">
        <v>1648</v>
      </c>
      <c r="E268" s="822" t="s">
        <v>1649</v>
      </c>
      <c r="F268" s="831"/>
      <c r="G268" s="831"/>
      <c r="H268" s="831"/>
      <c r="I268" s="831"/>
      <c r="J268" s="831">
        <v>1</v>
      </c>
      <c r="K268" s="831">
        <v>1920</v>
      </c>
      <c r="L268" s="831">
        <v>1</v>
      </c>
      <c r="M268" s="831">
        <v>1920</v>
      </c>
      <c r="N268" s="831">
        <v>2</v>
      </c>
      <c r="O268" s="831">
        <v>3850</v>
      </c>
      <c r="P268" s="827">
        <v>2.0052083333333335</v>
      </c>
      <c r="Q268" s="832">
        <v>1925</v>
      </c>
    </row>
    <row r="269" spans="1:17" ht="14.45" customHeight="1" x14ac:dyDescent="0.2">
      <c r="A269" s="821" t="s">
        <v>1782</v>
      </c>
      <c r="B269" s="822" t="s">
        <v>1570</v>
      </c>
      <c r="C269" s="822" t="s">
        <v>1627</v>
      </c>
      <c r="D269" s="822" t="s">
        <v>1654</v>
      </c>
      <c r="E269" s="822" t="s">
        <v>1655</v>
      </c>
      <c r="F269" s="831">
        <v>5</v>
      </c>
      <c r="G269" s="831">
        <v>3410</v>
      </c>
      <c r="H269" s="831">
        <v>1.2445255474452555</v>
      </c>
      <c r="I269" s="831">
        <v>682</v>
      </c>
      <c r="J269" s="831">
        <v>4</v>
      </c>
      <c r="K269" s="831">
        <v>2740</v>
      </c>
      <c r="L269" s="831">
        <v>1</v>
      </c>
      <c r="M269" s="831">
        <v>685</v>
      </c>
      <c r="N269" s="831">
        <v>3</v>
      </c>
      <c r="O269" s="831">
        <v>2061</v>
      </c>
      <c r="P269" s="827">
        <v>0.75218978102189782</v>
      </c>
      <c r="Q269" s="832">
        <v>687</v>
      </c>
    </row>
    <row r="270" spans="1:17" ht="14.45" customHeight="1" x14ac:dyDescent="0.2">
      <c r="A270" s="821" t="s">
        <v>1782</v>
      </c>
      <c r="B270" s="822" t="s">
        <v>1570</v>
      </c>
      <c r="C270" s="822" t="s">
        <v>1627</v>
      </c>
      <c r="D270" s="822" t="s">
        <v>1660</v>
      </c>
      <c r="E270" s="822" t="s">
        <v>1661</v>
      </c>
      <c r="F270" s="831">
        <v>12</v>
      </c>
      <c r="G270" s="831">
        <v>21912</v>
      </c>
      <c r="H270" s="831">
        <v>0.79781540141998908</v>
      </c>
      <c r="I270" s="831">
        <v>1826</v>
      </c>
      <c r="J270" s="831">
        <v>15</v>
      </c>
      <c r="K270" s="831">
        <v>27465</v>
      </c>
      <c r="L270" s="831">
        <v>1</v>
      </c>
      <c r="M270" s="831">
        <v>1831</v>
      </c>
      <c r="N270" s="831">
        <v>19</v>
      </c>
      <c r="O270" s="831">
        <v>34865</v>
      </c>
      <c r="P270" s="827">
        <v>1.2694338248680139</v>
      </c>
      <c r="Q270" s="832">
        <v>1835</v>
      </c>
    </row>
    <row r="271" spans="1:17" ht="14.45" customHeight="1" x14ac:dyDescent="0.2">
      <c r="A271" s="821" t="s">
        <v>1782</v>
      </c>
      <c r="B271" s="822" t="s">
        <v>1570</v>
      </c>
      <c r="C271" s="822" t="s">
        <v>1627</v>
      </c>
      <c r="D271" s="822" t="s">
        <v>1662</v>
      </c>
      <c r="E271" s="822" t="s">
        <v>1663</v>
      </c>
      <c r="F271" s="831"/>
      <c r="G271" s="831"/>
      <c r="H271" s="831"/>
      <c r="I271" s="831"/>
      <c r="J271" s="831"/>
      <c r="K271" s="831"/>
      <c r="L271" s="831"/>
      <c r="M271" s="831"/>
      <c r="N271" s="831">
        <v>1</v>
      </c>
      <c r="O271" s="831">
        <v>433</v>
      </c>
      <c r="P271" s="827"/>
      <c r="Q271" s="832">
        <v>433</v>
      </c>
    </row>
    <row r="272" spans="1:17" ht="14.45" customHeight="1" x14ac:dyDescent="0.2">
      <c r="A272" s="821" t="s">
        <v>1782</v>
      </c>
      <c r="B272" s="822" t="s">
        <v>1570</v>
      </c>
      <c r="C272" s="822" t="s">
        <v>1627</v>
      </c>
      <c r="D272" s="822" t="s">
        <v>1731</v>
      </c>
      <c r="E272" s="822" t="s">
        <v>1732</v>
      </c>
      <c r="F272" s="831">
        <v>7</v>
      </c>
      <c r="G272" s="831">
        <v>101563</v>
      </c>
      <c r="H272" s="831">
        <v>0.58309220346767709</v>
      </c>
      <c r="I272" s="831">
        <v>14509</v>
      </c>
      <c r="J272" s="831">
        <v>12</v>
      </c>
      <c r="K272" s="831">
        <v>174180</v>
      </c>
      <c r="L272" s="831">
        <v>1</v>
      </c>
      <c r="M272" s="831">
        <v>14515</v>
      </c>
      <c r="N272" s="831">
        <v>13</v>
      </c>
      <c r="O272" s="831">
        <v>188773</v>
      </c>
      <c r="P272" s="827">
        <v>1.0837811459409805</v>
      </c>
      <c r="Q272" s="832">
        <v>14521</v>
      </c>
    </row>
    <row r="273" spans="1:17" ht="14.45" customHeight="1" x14ac:dyDescent="0.2">
      <c r="A273" s="821" t="s">
        <v>1782</v>
      </c>
      <c r="B273" s="822" t="s">
        <v>1570</v>
      </c>
      <c r="C273" s="822" t="s">
        <v>1627</v>
      </c>
      <c r="D273" s="822" t="s">
        <v>1674</v>
      </c>
      <c r="E273" s="822" t="s">
        <v>1675</v>
      </c>
      <c r="F273" s="831">
        <v>1</v>
      </c>
      <c r="G273" s="831">
        <v>438</v>
      </c>
      <c r="H273" s="831">
        <v>1</v>
      </c>
      <c r="I273" s="831">
        <v>438</v>
      </c>
      <c r="J273" s="831">
        <v>1</v>
      </c>
      <c r="K273" s="831">
        <v>438</v>
      </c>
      <c r="L273" s="831">
        <v>1</v>
      </c>
      <c r="M273" s="831">
        <v>438</v>
      </c>
      <c r="N273" s="831"/>
      <c r="O273" s="831"/>
      <c r="P273" s="827"/>
      <c r="Q273" s="832"/>
    </row>
    <row r="274" spans="1:17" ht="14.45" customHeight="1" x14ac:dyDescent="0.2">
      <c r="A274" s="821" t="s">
        <v>1782</v>
      </c>
      <c r="B274" s="822" t="s">
        <v>1570</v>
      </c>
      <c r="C274" s="822" t="s">
        <v>1627</v>
      </c>
      <c r="D274" s="822" t="s">
        <v>1676</v>
      </c>
      <c r="E274" s="822" t="s">
        <v>1677</v>
      </c>
      <c r="F274" s="831">
        <v>4</v>
      </c>
      <c r="G274" s="831">
        <v>5372</v>
      </c>
      <c r="H274" s="831">
        <v>1.994060876020787</v>
      </c>
      <c r="I274" s="831">
        <v>1343</v>
      </c>
      <c r="J274" s="831">
        <v>2</v>
      </c>
      <c r="K274" s="831">
        <v>2694</v>
      </c>
      <c r="L274" s="831">
        <v>1</v>
      </c>
      <c r="M274" s="831">
        <v>1347</v>
      </c>
      <c r="N274" s="831">
        <v>3</v>
      </c>
      <c r="O274" s="831">
        <v>4053</v>
      </c>
      <c r="P274" s="827">
        <v>1.5044543429844097</v>
      </c>
      <c r="Q274" s="832">
        <v>1351</v>
      </c>
    </row>
    <row r="275" spans="1:17" ht="14.45" customHeight="1" x14ac:dyDescent="0.2">
      <c r="A275" s="821" t="s">
        <v>1782</v>
      </c>
      <c r="B275" s="822" t="s">
        <v>1570</v>
      </c>
      <c r="C275" s="822" t="s">
        <v>1627</v>
      </c>
      <c r="D275" s="822" t="s">
        <v>1678</v>
      </c>
      <c r="E275" s="822" t="s">
        <v>1679</v>
      </c>
      <c r="F275" s="831">
        <v>5</v>
      </c>
      <c r="G275" s="831">
        <v>2550</v>
      </c>
      <c r="H275" s="831">
        <v>0.7114955357142857</v>
      </c>
      <c r="I275" s="831">
        <v>510</v>
      </c>
      <c r="J275" s="831">
        <v>7</v>
      </c>
      <c r="K275" s="831">
        <v>3584</v>
      </c>
      <c r="L275" s="831">
        <v>1</v>
      </c>
      <c r="M275" s="831">
        <v>512</v>
      </c>
      <c r="N275" s="831">
        <v>8</v>
      </c>
      <c r="O275" s="831">
        <v>4112</v>
      </c>
      <c r="P275" s="827">
        <v>1.1473214285714286</v>
      </c>
      <c r="Q275" s="832">
        <v>514</v>
      </c>
    </row>
    <row r="276" spans="1:17" ht="14.45" customHeight="1" x14ac:dyDescent="0.2">
      <c r="A276" s="821" t="s">
        <v>1782</v>
      </c>
      <c r="B276" s="822" t="s">
        <v>1570</v>
      </c>
      <c r="C276" s="822" t="s">
        <v>1627</v>
      </c>
      <c r="D276" s="822" t="s">
        <v>1682</v>
      </c>
      <c r="E276" s="822" t="s">
        <v>1683</v>
      </c>
      <c r="F276" s="831"/>
      <c r="G276" s="831"/>
      <c r="H276" s="831"/>
      <c r="I276" s="831"/>
      <c r="J276" s="831">
        <v>1</v>
      </c>
      <c r="K276" s="831">
        <v>2658</v>
      </c>
      <c r="L276" s="831">
        <v>1</v>
      </c>
      <c r="M276" s="831">
        <v>2658</v>
      </c>
      <c r="N276" s="831">
        <v>1</v>
      </c>
      <c r="O276" s="831">
        <v>2667</v>
      </c>
      <c r="P276" s="827">
        <v>1.0033860045146727</v>
      </c>
      <c r="Q276" s="832">
        <v>2667</v>
      </c>
    </row>
    <row r="277" spans="1:17" ht="14.45" customHeight="1" x14ac:dyDescent="0.2">
      <c r="A277" s="821" t="s">
        <v>1782</v>
      </c>
      <c r="B277" s="822" t="s">
        <v>1570</v>
      </c>
      <c r="C277" s="822" t="s">
        <v>1627</v>
      </c>
      <c r="D277" s="822" t="s">
        <v>1702</v>
      </c>
      <c r="E277" s="822" t="s">
        <v>1703</v>
      </c>
      <c r="F277" s="831"/>
      <c r="G277" s="831"/>
      <c r="H277" s="831"/>
      <c r="I277" s="831"/>
      <c r="J277" s="831">
        <v>1</v>
      </c>
      <c r="K277" s="831">
        <v>1944</v>
      </c>
      <c r="L277" s="831">
        <v>1</v>
      </c>
      <c r="M277" s="831">
        <v>1944</v>
      </c>
      <c r="N277" s="831"/>
      <c r="O277" s="831"/>
      <c r="P277" s="827"/>
      <c r="Q277" s="832"/>
    </row>
    <row r="278" spans="1:17" ht="14.45" customHeight="1" x14ac:dyDescent="0.2">
      <c r="A278" s="821" t="s">
        <v>543</v>
      </c>
      <c r="B278" s="822" t="s">
        <v>1570</v>
      </c>
      <c r="C278" s="822" t="s">
        <v>1571</v>
      </c>
      <c r="D278" s="822" t="s">
        <v>1714</v>
      </c>
      <c r="E278" s="822" t="s">
        <v>1715</v>
      </c>
      <c r="F278" s="831">
        <v>4</v>
      </c>
      <c r="G278" s="831">
        <v>7276.16</v>
      </c>
      <c r="H278" s="831"/>
      <c r="I278" s="831">
        <v>1819.04</v>
      </c>
      <c r="J278" s="831"/>
      <c r="K278" s="831"/>
      <c r="L278" s="831"/>
      <c r="M278" s="831"/>
      <c r="N278" s="831"/>
      <c r="O278" s="831"/>
      <c r="P278" s="827"/>
      <c r="Q278" s="832"/>
    </row>
    <row r="279" spans="1:17" ht="14.45" customHeight="1" x14ac:dyDescent="0.2">
      <c r="A279" s="821" t="s">
        <v>543</v>
      </c>
      <c r="B279" s="822" t="s">
        <v>1570</v>
      </c>
      <c r="C279" s="822" t="s">
        <v>1571</v>
      </c>
      <c r="D279" s="822" t="s">
        <v>1783</v>
      </c>
      <c r="E279" s="822" t="s">
        <v>1784</v>
      </c>
      <c r="F279" s="831"/>
      <c r="G279" s="831"/>
      <c r="H279" s="831"/>
      <c r="I279" s="831"/>
      <c r="J279" s="831"/>
      <c r="K279" s="831"/>
      <c r="L279" s="831"/>
      <c r="M279" s="831"/>
      <c r="N279" s="831">
        <v>0</v>
      </c>
      <c r="O279" s="831">
        <v>0</v>
      </c>
      <c r="P279" s="827"/>
      <c r="Q279" s="832"/>
    </row>
    <row r="280" spans="1:17" ht="14.45" customHeight="1" x14ac:dyDescent="0.2">
      <c r="A280" s="821" t="s">
        <v>543</v>
      </c>
      <c r="B280" s="822" t="s">
        <v>1570</v>
      </c>
      <c r="C280" s="822" t="s">
        <v>1571</v>
      </c>
      <c r="D280" s="822" t="s">
        <v>1783</v>
      </c>
      <c r="E280" s="822" t="s">
        <v>1785</v>
      </c>
      <c r="F280" s="831"/>
      <c r="G280" s="831"/>
      <c r="H280" s="831"/>
      <c r="I280" s="831"/>
      <c r="J280" s="831"/>
      <c r="K280" s="831"/>
      <c r="L280" s="831"/>
      <c r="M280" s="831"/>
      <c r="N280" s="831">
        <v>2</v>
      </c>
      <c r="O280" s="831">
        <v>36994</v>
      </c>
      <c r="P280" s="827"/>
      <c r="Q280" s="832">
        <v>18497</v>
      </c>
    </row>
    <row r="281" spans="1:17" ht="14.45" customHeight="1" x14ac:dyDescent="0.2">
      <c r="A281" s="821" t="s">
        <v>543</v>
      </c>
      <c r="B281" s="822" t="s">
        <v>1570</v>
      </c>
      <c r="C281" s="822" t="s">
        <v>1574</v>
      </c>
      <c r="D281" s="822" t="s">
        <v>1577</v>
      </c>
      <c r="E281" s="822" t="s">
        <v>1578</v>
      </c>
      <c r="F281" s="831">
        <v>8036</v>
      </c>
      <c r="G281" s="831">
        <v>20732.88</v>
      </c>
      <c r="H281" s="831">
        <v>4.4275103892165699</v>
      </c>
      <c r="I281" s="831">
        <v>2.58</v>
      </c>
      <c r="J281" s="831">
        <v>1826</v>
      </c>
      <c r="K281" s="831">
        <v>4682.74</v>
      </c>
      <c r="L281" s="831">
        <v>1</v>
      </c>
      <c r="M281" s="831">
        <v>2.5644797371303394</v>
      </c>
      <c r="N281" s="831">
        <v>1425</v>
      </c>
      <c r="O281" s="831">
        <v>3548.25</v>
      </c>
      <c r="P281" s="827">
        <v>0.75772944899780903</v>
      </c>
      <c r="Q281" s="832">
        <v>2.4900000000000002</v>
      </c>
    </row>
    <row r="282" spans="1:17" ht="14.45" customHeight="1" x14ac:dyDescent="0.2">
      <c r="A282" s="821" t="s">
        <v>543</v>
      </c>
      <c r="B282" s="822" t="s">
        <v>1570</v>
      </c>
      <c r="C282" s="822" t="s">
        <v>1574</v>
      </c>
      <c r="D282" s="822" t="s">
        <v>1583</v>
      </c>
      <c r="E282" s="822" t="s">
        <v>1584</v>
      </c>
      <c r="F282" s="831"/>
      <c r="G282" s="831"/>
      <c r="H282" s="831"/>
      <c r="I282" s="831"/>
      <c r="J282" s="831"/>
      <c r="K282" s="831"/>
      <c r="L282" s="831"/>
      <c r="M282" s="831"/>
      <c r="N282" s="831">
        <v>800</v>
      </c>
      <c r="O282" s="831">
        <v>4144</v>
      </c>
      <c r="P282" s="827"/>
      <c r="Q282" s="832">
        <v>5.18</v>
      </c>
    </row>
    <row r="283" spans="1:17" ht="14.45" customHeight="1" x14ac:dyDescent="0.2">
      <c r="A283" s="821" t="s">
        <v>543</v>
      </c>
      <c r="B283" s="822" t="s">
        <v>1570</v>
      </c>
      <c r="C283" s="822" t="s">
        <v>1574</v>
      </c>
      <c r="D283" s="822" t="s">
        <v>1591</v>
      </c>
      <c r="E283" s="822" t="s">
        <v>1592</v>
      </c>
      <c r="F283" s="831">
        <v>11442.21</v>
      </c>
      <c r="G283" s="831">
        <v>518217.68999999994</v>
      </c>
      <c r="H283" s="831">
        <v>5.2501670888168892</v>
      </c>
      <c r="I283" s="831">
        <v>45.289999921343863</v>
      </c>
      <c r="J283" s="831">
        <v>9900.2000000000007</v>
      </c>
      <c r="K283" s="831">
        <v>98704.989999999962</v>
      </c>
      <c r="L283" s="831">
        <v>1</v>
      </c>
      <c r="M283" s="831">
        <v>9.969999595967753</v>
      </c>
      <c r="N283" s="831">
        <v>10451</v>
      </c>
      <c r="O283" s="831">
        <v>696950.85</v>
      </c>
      <c r="P283" s="827">
        <v>7.0609484890277612</v>
      </c>
      <c r="Q283" s="832">
        <v>66.687479667017513</v>
      </c>
    </row>
    <row r="284" spans="1:17" ht="14.45" customHeight="1" x14ac:dyDescent="0.2">
      <c r="A284" s="821" t="s">
        <v>543</v>
      </c>
      <c r="B284" s="822" t="s">
        <v>1570</v>
      </c>
      <c r="C284" s="822" t="s">
        <v>1574</v>
      </c>
      <c r="D284" s="822" t="s">
        <v>1719</v>
      </c>
      <c r="E284" s="822" t="s">
        <v>1720</v>
      </c>
      <c r="F284" s="831">
        <v>3158</v>
      </c>
      <c r="G284" s="831">
        <v>107972.01999999999</v>
      </c>
      <c r="H284" s="831">
        <v>2.0932258067017639</v>
      </c>
      <c r="I284" s="831">
        <v>34.19</v>
      </c>
      <c r="J284" s="831">
        <v>1518</v>
      </c>
      <c r="K284" s="831">
        <v>51581.640000000007</v>
      </c>
      <c r="L284" s="831">
        <v>1</v>
      </c>
      <c r="M284" s="831">
        <v>33.980000000000004</v>
      </c>
      <c r="N284" s="831">
        <v>927</v>
      </c>
      <c r="O284" s="831">
        <v>31636.469999999998</v>
      </c>
      <c r="P284" s="827">
        <v>0.61332811442210822</v>
      </c>
      <c r="Q284" s="832">
        <v>34.127799352750806</v>
      </c>
    </row>
    <row r="285" spans="1:17" ht="14.45" customHeight="1" x14ac:dyDescent="0.2">
      <c r="A285" s="821" t="s">
        <v>543</v>
      </c>
      <c r="B285" s="822" t="s">
        <v>1570</v>
      </c>
      <c r="C285" s="822" t="s">
        <v>1627</v>
      </c>
      <c r="D285" s="822" t="s">
        <v>1628</v>
      </c>
      <c r="E285" s="822" t="s">
        <v>1629</v>
      </c>
      <c r="F285" s="831">
        <v>33</v>
      </c>
      <c r="G285" s="831">
        <v>1221</v>
      </c>
      <c r="H285" s="831">
        <v>1.890092879256966</v>
      </c>
      <c r="I285" s="831">
        <v>37</v>
      </c>
      <c r="J285" s="831">
        <v>17</v>
      </c>
      <c r="K285" s="831">
        <v>646</v>
      </c>
      <c r="L285" s="831">
        <v>1</v>
      </c>
      <c r="M285" s="831">
        <v>38</v>
      </c>
      <c r="N285" s="831">
        <v>34</v>
      </c>
      <c r="O285" s="831">
        <v>1292</v>
      </c>
      <c r="P285" s="827">
        <v>2</v>
      </c>
      <c r="Q285" s="832">
        <v>38</v>
      </c>
    </row>
    <row r="286" spans="1:17" ht="14.45" customHeight="1" x14ac:dyDescent="0.2">
      <c r="A286" s="821" t="s">
        <v>543</v>
      </c>
      <c r="B286" s="822" t="s">
        <v>1570</v>
      </c>
      <c r="C286" s="822" t="s">
        <v>1627</v>
      </c>
      <c r="D286" s="822" t="s">
        <v>1660</v>
      </c>
      <c r="E286" s="822" t="s">
        <v>1661</v>
      </c>
      <c r="F286" s="831">
        <v>62</v>
      </c>
      <c r="G286" s="831">
        <v>113212</v>
      </c>
      <c r="H286" s="831">
        <v>0.78266700772214115</v>
      </c>
      <c r="I286" s="831">
        <v>1826</v>
      </c>
      <c r="J286" s="831">
        <v>79</v>
      </c>
      <c r="K286" s="831">
        <v>144649</v>
      </c>
      <c r="L286" s="831">
        <v>1</v>
      </c>
      <c r="M286" s="831">
        <v>1831</v>
      </c>
      <c r="N286" s="831">
        <v>48</v>
      </c>
      <c r="O286" s="831">
        <v>88080</v>
      </c>
      <c r="P286" s="827">
        <v>0.60892228774481671</v>
      </c>
      <c r="Q286" s="832">
        <v>1835</v>
      </c>
    </row>
    <row r="287" spans="1:17" ht="14.45" customHeight="1" x14ac:dyDescent="0.2">
      <c r="A287" s="821" t="s">
        <v>543</v>
      </c>
      <c r="B287" s="822" t="s">
        <v>1570</v>
      </c>
      <c r="C287" s="822" t="s">
        <v>1627</v>
      </c>
      <c r="D287" s="822" t="s">
        <v>1731</v>
      </c>
      <c r="E287" s="822" t="s">
        <v>1732</v>
      </c>
      <c r="F287" s="831">
        <v>12</v>
      </c>
      <c r="G287" s="831">
        <v>174108</v>
      </c>
      <c r="H287" s="831">
        <v>2.3990079228384431</v>
      </c>
      <c r="I287" s="831">
        <v>14509</v>
      </c>
      <c r="J287" s="831">
        <v>5</v>
      </c>
      <c r="K287" s="831">
        <v>72575</v>
      </c>
      <c r="L287" s="831">
        <v>1</v>
      </c>
      <c r="M287" s="831">
        <v>14515</v>
      </c>
      <c r="N287" s="831">
        <v>4</v>
      </c>
      <c r="O287" s="831">
        <v>58084</v>
      </c>
      <c r="P287" s="827">
        <v>0.80033069238718568</v>
      </c>
      <c r="Q287" s="832">
        <v>14521</v>
      </c>
    </row>
    <row r="288" spans="1:17" ht="14.45" customHeight="1" x14ac:dyDescent="0.2">
      <c r="A288" s="821" t="s">
        <v>543</v>
      </c>
      <c r="B288" s="822" t="s">
        <v>1570</v>
      </c>
      <c r="C288" s="822" t="s">
        <v>1627</v>
      </c>
      <c r="D288" s="822" t="s">
        <v>1666</v>
      </c>
      <c r="E288" s="822" t="s">
        <v>1667</v>
      </c>
      <c r="F288" s="831"/>
      <c r="G288" s="831"/>
      <c r="H288" s="831"/>
      <c r="I288" s="831"/>
      <c r="J288" s="831"/>
      <c r="K288" s="831"/>
      <c r="L288" s="831"/>
      <c r="M288" s="831"/>
      <c r="N288" s="831">
        <v>4</v>
      </c>
      <c r="O288" s="831">
        <v>0</v>
      </c>
      <c r="P288" s="827"/>
      <c r="Q288" s="832">
        <v>0</v>
      </c>
    </row>
    <row r="289" spans="1:17" ht="14.45" customHeight="1" x14ac:dyDescent="0.2">
      <c r="A289" s="821" t="s">
        <v>543</v>
      </c>
      <c r="B289" s="822" t="s">
        <v>1570</v>
      </c>
      <c r="C289" s="822" t="s">
        <v>1627</v>
      </c>
      <c r="D289" s="822" t="s">
        <v>1786</v>
      </c>
      <c r="E289" s="822" t="s">
        <v>1787</v>
      </c>
      <c r="F289" s="831">
        <v>146</v>
      </c>
      <c r="G289" s="831">
        <v>294482</v>
      </c>
      <c r="H289" s="831">
        <v>0.9821042661615218</v>
      </c>
      <c r="I289" s="831">
        <v>2017</v>
      </c>
      <c r="J289" s="831">
        <v>148</v>
      </c>
      <c r="K289" s="831">
        <v>299848</v>
      </c>
      <c r="L289" s="831">
        <v>1</v>
      </c>
      <c r="M289" s="831">
        <v>2026</v>
      </c>
      <c r="N289" s="831">
        <v>126</v>
      </c>
      <c r="O289" s="831">
        <v>256410</v>
      </c>
      <c r="P289" s="827">
        <v>0.8551332675222113</v>
      </c>
      <c r="Q289" s="832">
        <v>2035</v>
      </c>
    </row>
    <row r="290" spans="1:17" ht="14.45" customHeight="1" x14ac:dyDescent="0.2">
      <c r="A290" s="821" t="s">
        <v>543</v>
      </c>
      <c r="B290" s="822" t="s">
        <v>1570</v>
      </c>
      <c r="C290" s="822" t="s">
        <v>1627</v>
      </c>
      <c r="D290" s="822" t="s">
        <v>1674</v>
      </c>
      <c r="E290" s="822" t="s">
        <v>1675</v>
      </c>
      <c r="F290" s="831">
        <v>94</v>
      </c>
      <c r="G290" s="831">
        <v>41172</v>
      </c>
      <c r="H290" s="831">
        <v>1.2207792207792207</v>
      </c>
      <c r="I290" s="831">
        <v>438</v>
      </c>
      <c r="J290" s="831">
        <v>77</v>
      </c>
      <c r="K290" s="831">
        <v>33726</v>
      </c>
      <c r="L290" s="831">
        <v>1</v>
      </c>
      <c r="M290" s="831">
        <v>438</v>
      </c>
      <c r="N290" s="831">
        <v>46</v>
      </c>
      <c r="O290" s="831">
        <v>20240</v>
      </c>
      <c r="P290" s="827">
        <v>0.60013046314416174</v>
      </c>
      <c r="Q290" s="832">
        <v>440</v>
      </c>
    </row>
    <row r="291" spans="1:17" ht="14.45" customHeight="1" x14ac:dyDescent="0.2">
      <c r="A291" s="821" t="s">
        <v>543</v>
      </c>
      <c r="B291" s="822" t="s">
        <v>1570</v>
      </c>
      <c r="C291" s="822" t="s">
        <v>1627</v>
      </c>
      <c r="D291" s="822" t="s">
        <v>1690</v>
      </c>
      <c r="E291" s="822" t="s">
        <v>1691</v>
      </c>
      <c r="F291" s="831">
        <v>3</v>
      </c>
      <c r="G291" s="831">
        <v>3120</v>
      </c>
      <c r="H291" s="831">
        <v>2.9517502365184485</v>
      </c>
      <c r="I291" s="831">
        <v>1040</v>
      </c>
      <c r="J291" s="831">
        <v>1</v>
      </c>
      <c r="K291" s="831">
        <v>1057</v>
      </c>
      <c r="L291" s="831">
        <v>1</v>
      </c>
      <c r="M291" s="831">
        <v>1057</v>
      </c>
      <c r="N291" s="831">
        <v>1</v>
      </c>
      <c r="O291" s="831">
        <v>1072</v>
      </c>
      <c r="P291" s="827">
        <v>1.0141911069063387</v>
      </c>
      <c r="Q291" s="832">
        <v>1072</v>
      </c>
    </row>
    <row r="292" spans="1:17" ht="14.45" customHeight="1" x14ac:dyDescent="0.2">
      <c r="A292" s="821" t="s">
        <v>543</v>
      </c>
      <c r="B292" s="822" t="s">
        <v>1570</v>
      </c>
      <c r="C292" s="822" t="s">
        <v>1627</v>
      </c>
      <c r="D292" s="822" t="s">
        <v>1788</v>
      </c>
      <c r="E292" s="822" t="s">
        <v>1789</v>
      </c>
      <c r="F292" s="831"/>
      <c r="G292" s="831"/>
      <c r="H292" s="831"/>
      <c r="I292" s="831"/>
      <c r="J292" s="831"/>
      <c r="K292" s="831"/>
      <c r="L292" s="831"/>
      <c r="M292" s="831"/>
      <c r="N292" s="831">
        <v>54</v>
      </c>
      <c r="O292" s="831">
        <v>0</v>
      </c>
      <c r="P292" s="827"/>
      <c r="Q292" s="832">
        <v>0</v>
      </c>
    </row>
    <row r="293" spans="1:17" ht="14.45" customHeight="1" x14ac:dyDescent="0.2">
      <c r="A293" s="821" t="s">
        <v>543</v>
      </c>
      <c r="B293" s="822" t="s">
        <v>1570</v>
      </c>
      <c r="C293" s="822" t="s">
        <v>1627</v>
      </c>
      <c r="D293" s="822" t="s">
        <v>1790</v>
      </c>
      <c r="E293" s="822" t="s">
        <v>1791</v>
      </c>
      <c r="F293" s="831"/>
      <c r="G293" s="831"/>
      <c r="H293" s="831"/>
      <c r="I293" s="831"/>
      <c r="J293" s="831"/>
      <c r="K293" s="831"/>
      <c r="L293" s="831"/>
      <c r="M293" s="831"/>
      <c r="N293" s="831">
        <v>21</v>
      </c>
      <c r="O293" s="831">
        <v>0</v>
      </c>
      <c r="P293" s="827"/>
      <c r="Q293" s="832">
        <v>0</v>
      </c>
    </row>
    <row r="294" spans="1:17" ht="14.45" customHeight="1" x14ac:dyDescent="0.2">
      <c r="A294" s="821" t="s">
        <v>543</v>
      </c>
      <c r="B294" s="822" t="s">
        <v>1570</v>
      </c>
      <c r="C294" s="822" t="s">
        <v>1627</v>
      </c>
      <c r="D294" s="822" t="s">
        <v>1792</v>
      </c>
      <c r="E294" s="822" t="s">
        <v>1793</v>
      </c>
      <c r="F294" s="831"/>
      <c r="G294" s="831"/>
      <c r="H294" s="831"/>
      <c r="I294" s="831"/>
      <c r="J294" s="831"/>
      <c r="K294" s="831"/>
      <c r="L294" s="831"/>
      <c r="M294" s="831"/>
      <c r="N294" s="831">
        <v>14</v>
      </c>
      <c r="O294" s="831">
        <v>0</v>
      </c>
      <c r="P294" s="827"/>
      <c r="Q294" s="832">
        <v>0</v>
      </c>
    </row>
    <row r="295" spans="1:17" ht="14.45" customHeight="1" x14ac:dyDescent="0.2">
      <c r="A295" s="821" t="s">
        <v>543</v>
      </c>
      <c r="B295" s="822" t="s">
        <v>1570</v>
      </c>
      <c r="C295" s="822" t="s">
        <v>1627</v>
      </c>
      <c r="D295" s="822" t="s">
        <v>1794</v>
      </c>
      <c r="E295" s="822" t="s">
        <v>1795</v>
      </c>
      <c r="F295" s="831"/>
      <c r="G295" s="831"/>
      <c r="H295" s="831"/>
      <c r="I295" s="831"/>
      <c r="J295" s="831"/>
      <c r="K295" s="831"/>
      <c r="L295" s="831"/>
      <c r="M295" s="831"/>
      <c r="N295" s="831">
        <v>2</v>
      </c>
      <c r="O295" s="831">
        <v>0</v>
      </c>
      <c r="P295" s="827"/>
      <c r="Q295" s="832">
        <v>0</v>
      </c>
    </row>
    <row r="296" spans="1:17" ht="14.45" customHeight="1" x14ac:dyDescent="0.2">
      <c r="A296" s="821" t="s">
        <v>543</v>
      </c>
      <c r="B296" s="822" t="s">
        <v>1796</v>
      </c>
      <c r="C296" s="822" t="s">
        <v>1571</v>
      </c>
      <c r="D296" s="822" t="s">
        <v>1783</v>
      </c>
      <c r="E296" s="822" t="s">
        <v>1784</v>
      </c>
      <c r="F296" s="831">
        <v>-1.7763568394002505E-15</v>
      </c>
      <c r="G296" s="831">
        <v>-2.1827872842550278E-11</v>
      </c>
      <c r="H296" s="831">
        <v>0.66666666666666663</v>
      </c>
      <c r="I296" s="831">
        <v>12288</v>
      </c>
      <c r="J296" s="831">
        <v>0</v>
      </c>
      <c r="K296" s="831">
        <v>-3.2741809263825417E-11</v>
      </c>
      <c r="L296" s="831">
        <v>1</v>
      </c>
      <c r="M296" s="831"/>
      <c r="N296" s="831">
        <v>0</v>
      </c>
      <c r="O296" s="831">
        <v>0</v>
      </c>
      <c r="P296" s="827">
        <v>0</v>
      </c>
      <c r="Q296" s="832"/>
    </row>
    <row r="297" spans="1:17" ht="14.45" customHeight="1" x14ac:dyDescent="0.2">
      <c r="A297" s="821" t="s">
        <v>543</v>
      </c>
      <c r="B297" s="822" t="s">
        <v>1796</v>
      </c>
      <c r="C297" s="822" t="s">
        <v>1571</v>
      </c>
      <c r="D297" s="822" t="s">
        <v>1783</v>
      </c>
      <c r="E297" s="822" t="s">
        <v>1785</v>
      </c>
      <c r="F297" s="831">
        <v>22.9</v>
      </c>
      <c r="G297" s="831">
        <v>428970.18</v>
      </c>
      <c r="H297" s="831">
        <v>1.2883294674255386</v>
      </c>
      <c r="I297" s="831">
        <v>18732.322270742359</v>
      </c>
      <c r="J297" s="831">
        <v>18</v>
      </c>
      <c r="K297" s="831">
        <v>332966.20999999996</v>
      </c>
      <c r="L297" s="831">
        <v>1</v>
      </c>
      <c r="M297" s="831">
        <v>18498.122777777775</v>
      </c>
      <c r="N297" s="831">
        <v>23</v>
      </c>
      <c r="O297" s="831">
        <v>425431</v>
      </c>
      <c r="P297" s="827">
        <v>1.2777002206920638</v>
      </c>
      <c r="Q297" s="832">
        <v>18497</v>
      </c>
    </row>
    <row r="298" spans="1:17" ht="14.45" customHeight="1" x14ac:dyDescent="0.2">
      <c r="A298" s="821" t="s">
        <v>543</v>
      </c>
      <c r="B298" s="822" t="s">
        <v>1796</v>
      </c>
      <c r="C298" s="822" t="s">
        <v>1574</v>
      </c>
      <c r="D298" s="822" t="s">
        <v>1797</v>
      </c>
      <c r="E298" s="822" t="s">
        <v>1798</v>
      </c>
      <c r="F298" s="831">
        <v>4335</v>
      </c>
      <c r="G298" s="831">
        <v>9190.2000000000007</v>
      </c>
      <c r="H298" s="831">
        <v>1.2374957079088933</v>
      </c>
      <c r="I298" s="831">
        <v>2.12</v>
      </c>
      <c r="J298" s="831">
        <v>3698</v>
      </c>
      <c r="K298" s="831">
        <v>7426.45</v>
      </c>
      <c r="L298" s="831">
        <v>1</v>
      </c>
      <c r="M298" s="831">
        <v>2.0082341806381829</v>
      </c>
      <c r="N298" s="831">
        <v>1744</v>
      </c>
      <c r="O298" s="831">
        <v>3867.4800000000005</v>
      </c>
      <c r="P298" s="827">
        <v>0.52077102788007734</v>
      </c>
      <c r="Q298" s="832">
        <v>2.2175917431192662</v>
      </c>
    </row>
    <row r="299" spans="1:17" ht="14.45" customHeight="1" x14ac:dyDescent="0.2">
      <c r="A299" s="821" t="s">
        <v>543</v>
      </c>
      <c r="B299" s="822" t="s">
        <v>1796</v>
      </c>
      <c r="C299" s="822" t="s">
        <v>1574</v>
      </c>
      <c r="D299" s="822" t="s">
        <v>1799</v>
      </c>
      <c r="E299" s="822" t="s">
        <v>1800</v>
      </c>
      <c r="F299" s="831">
        <v>3600</v>
      </c>
      <c r="G299" s="831">
        <v>65124</v>
      </c>
      <c r="H299" s="831"/>
      <c r="I299" s="831">
        <v>18.09</v>
      </c>
      <c r="J299" s="831"/>
      <c r="K299" s="831"/>
      <c r="L299" s="831"/>
      <c r="M299" s="831"/>
      <c r="N299" s="831"/>
      <c r="O299" s="831"/>
      <c r="P299" s="827"/>
      <c r="Q299" s="832"/>
    </row>
    <row r="300" spans="1:17" ht="14.45" customHeight="1" x14ac:dyDescent="0.2">
      <c r="A300" s="821" t="s">
        <v>543</v>
      </c>
      <c r="B300" s="822" t="s">
        <v>1796</v>
      </c>
      <c r="C300" s="822" t="s">
        <v>1574</v>
      </c>
      <c r="D300" s="822" t="s">
        <v>1801</v>
      </c>
      <c r="E300" s="822" t="s">
        <v>1802</v>
      </c>
      <c r="F300" s="831">
        <v>245790</v>
      </c>
      <c r="G300" s="831">
        <v>422758.8</v>
      </c>
      <c r="H300" s="831">
        <v>0.70203067382581885</v>
      </c>
      <c r="I300" s="831">
        <v>1.72</v>
      </c>
      <c r="J300" s="831">
        <v>330930</v>
      </c>
      <c r="K300" s="831">
        <v>602194.20000000007</v>
      </c>
      <c r="L300" s="831">
        <v>1</v>
      </c>
      <c r="M300" s="831">
        <v>1.8197026561508478</v>
      </c>
      <c r="N300" s="831">
        <v>197930</v>
      </c>
      <c r="O300" s="831">
        <v>344398.2</v>
      </c>
      <c r="P300" s="827">
        <v>0.5719055414349723</v>
      </c>
      <c r="Q300" s="832">
        <v>1.74</v>
      </c>
    </row>
    <row r="301" spans="1:17" ht="14.45" customHeight="1" x14ac:dyDescent="0.2">
      <c r="A301" s="821" t="s">
        <v>543</v>
      </c>
      <c r="B301" s="822" t="s">
        <v>1796</v>
      </c>
      <c r="C301" s="822" t="s">
        <v>1627</v>
      </c>
      <c r="D301" s="822" t="s">
        <v>1803</v>
      </c>
      <c r="E301" s="822" t="s">
        <v>1804</v>
      </c>
      <c r="F301" s="831">
        <v>1054</v>
      </c>
      <c r="G301" s="831">
        <v>1054125</v>
      </c>
      <c r="H301" s="831">
        <v>0.92841402707758647</v>
      </c>
      <c r="I301" s="831">
        <v>1000.118595825427</v>
      </c>
      <c r="J301" s="831">
        <v>1132</v>
      </c>
      <c r="K301" s="831">
        <v>1135404</v>
      </c>
      <c r="L301" s="831">
        <v>1</v>
      </c>
      <c r="M301" s="831">
        <v>1003.0070671378091</v>
      </c>
      <c r="N301" s="831">
        <v>879</v>
      </c>
      <c r="O301" s="831">
        <v>889002</v>
      </c>
      <c r="P301" s="827">
        <v>0.78298297346142876</v>
      </c>
      <c r="Q301" s="832">
        <v>1011.3788395904437</v>
      </c>
    </row>
    <row r="302" spans="1:17" ht="14.45" customHeight="1" x14ac:dyDescent="0.2">
      <c r="A302" s="821" t="s">
        <v>543</v>
      </c>
      <c r="B302" s="822" t="s">
        <v>1796</v>
      </c>
      <c r="C302" s="822" t="s">
        <v>1627</v>
      </c>
      <c r="D302" s="822" t="s">
        <v>1805</v>
      </c>
      <c r="E302" s="822" t="s">
        <v>1806</v>
      </c>
      <c r="F302" s="831">
        <v>31</v>
      </c>
      <c r="G302" s="831">
        <v>21669</v>
      </c>
      <c r="H302" s="831">
        <v>0.69954158057851235</v>
      </c>
      <c r="I302" s="831">
        <v>699</v>
      </c>
      <c r="J302" s="831">
        <v>44</v>
      </c>
      <c r="K302" s="831">
        <v>30976</v>
      </c>
      <c r="L302" s="831">
        <v>1</v>
      </c>
      <c r="M302" s="831">
        <v>704</v>
      </c>
      <c r="N302" s="831">
        <v>29</v>
      </c>
      <c r="O302" s="831">
        <v>20532</v>
      </c>
      <c r="P302" s="827">
        <v>0.66283574380165289</v>
      </c>
      <c r="Q302" s="832">
        <v>708</v>
      </c>
    </row>
    <row r="303" spans="1:17" ht="14.45" customHeight="1" x14ac:dyDescent="0.2">
      <c r="A303" s="821" t="s">
        <v>543</v>
      </c>
      <c r="B303" s="822" t="s">
        <v>1796</v>
      </c>
      <c r="C303" s="822" t="s">
        <v>1627</v>
      </c>
      <c r="D303" s="822" t="s">
        <v>1660</v>
      </c>
      <c r="E303" s="822" t="s">
        <v>1661</v>
      </c>
      <c r="F303" s="831">
        <v>1</v>
      </c>
      <c r="G303" s="831">
        <v>1826</v>
      </c>
      <c r="H303" s="831"/>
      <c r="I303" s="831">
        <v>1826</v>
      </c>
      <c r="J303" s="831"/>
      <c r="K303" s="831"/>
      <c r="L303" s="831"/>
      <c r="M303" s="831"/>
      <c r="N303" s="831"/>
      <c r="O303" s="831"/>
      <c r="P303" s="827"/>
      <c r="Q303" s="832"/>
    </row>
    <row r="304" spans="1:17" ht="14.45" customHeight="1" x14ac:dyDescent="0.2">
      <c r="A304" s="821" t="s">
        <v>543</v>
      </c>
      <c r="B304" s="822" t="s">
        <v>1796</v>
      </c>
      <c r="C304" s="822" t="s">
        <v>1627</v>
      </c>
      <c r="D304" s="822" t="s">
        <v>1807</v>
      </c>
      <c r="E304" s="822" t="s">
        <v>1808</v>
      </c>
      <c r="F304" s="831">
        <v>0</v>
      </c>
      <c r="G304" s="831">
        <v>0</v>
      </c>
      <c r="H304" s="831"/>
      <c r="I304" s="831"/>
      <c r="J304" s="831">
        <v>0</v>
      </c>
      <c r="K304" s="831">
        <v>0</v>
      </c>
      <c r="L304" s="831"/>
      <c r="M304" s="831"/>
      <c r="N304" s="831">
        <v>0</v>
      </c>
      <c r="O304" s="831">
        <v>0</v>
      </c>
      <c r="P304" s="827"/>
      <c r="Q304" s="832"/>
    </row>
    <row r="305" spans="1:17" ht="14.45" customHeight="1" x14ac:dyDescent="0.2">
      <c r="A305" s="821" t="s">
        <v>543</v>
      </c>
      <c r="B305" s="822" t="s">
        <v>1796</v>
      </c>
      <c r="C305" s="822" t="s">
        <v>1627</v>
      </c>
      <c r="D305" s="822" t="s">
        <v>1809</v>
      </c>
      <c r="E305" s="822" t="s">
        <v>1810</v>
      </c>
      <c r="F305" s="831">
        <v>6</v>
      </c>
      <c r="G305" s="831">
        <v>0</v>
      </c>
      <c r="H305" s="831"/>
      <c r="I305" s="831">
        <v>0</v>
      </c>
      <c r="J305" s="831">
        <v>6</v>
      </c>
      <c r="K305" s="831">
        <v>0</v>
      </c>
      <c r="L305" s="831"/>
      <c r="M305" s="831">
        <v>0</v>
      </c>
      <c r="N305" s="831"/>
      <c r="O305" s="831"/>
      <c r="P305" s="827"/>
      <c r="Q305" s="832"/>
    </row>
    <row r="306" spans="1:17" ht="14.45" customHeight="1" x14ac:dyDescent="0.2">
      <c r="A306" s="821" t="s">
        <v>543</v>
      </c>
      <c r="B306" s="822" t="s">
        <v>1796</v>
      </c>
      <c r="C306" s="822" t="s">
        <v>1627</v>
      </c>
      <c r="D306" s="822" t="s">
        <v>1666</v>
      </c>
      <c r="E306" s="822" t="s">
        <v>1667</v>
      </c>
      <c r="F306" s="831">
        <v>9</v>
      </c>
      <c r="G306" s="831">
        <v>0</v>
      </c>
      <c r="H306" s="831"/>
      <c r="I306" s="831">
        <v>0</v>
      </c>
      <c r="J306" s="831">
        <v>11</v>
      </c>
      <c r="K306" s="831">
        <v>0</v>
      </c>
      <c r="L306" s="831"/>
      <c r="M306" s="831">
        <v>0</v>
      </c>
      <c r="N306" s="831">
        <v>13</v>
      </c>
      <c r="O306" s="831">
        <v>0</v>
      </c>
      <c r="P306" s="827"/>
      <c r="Q306" s="832">
        <v>0</v>
      </c>
    </row>
    <row r="307" spans="1:17" ht="14.45" customHeight="1" x14ac:dyDescent="0.2">
      <c r="A307" s="821" t="s">
        <v>543</v>
      </c>
      <c r="B307" s="822" t="s">
        <v>1796</v>
      </c>
      <c r="C307" s="822" t="s">
        <v>1627</v>
      </c>
      <c r="D307" s="822" t="s">
        <v>1811</v>
      </c>
      <c r="E307" s="822" t="s">
        <v>1812</v>
      </c>
      <c r="F307" s="831">
        <v>1</v>
      </c>
      <c r="G307" s="831">
        <v>0</v>
      </c>
      <c r="H307" s="831"/>
      <c r="I307" s="831">
        <v>0</v>
      </c>
      <c r="J307" s="831">
        <v>1</v>
      </c>
      <c r="K307" s="831">
        <v>0</v>
      </c>
      <c r="L307" s="831"/>
      <c r="M307" s="831">
        <v>0</v>
      </c>
      <c r="N307" s="831"/>
      <c r="O307" s="831"/>
      <c r="P307" s="827"/>
      <c r="Q307" s="832"/>
    </row>
    <row r="308" spans="1:17" ht="14.45" customHeight="1" x14ac:dyDescent="0.2">
      <c r="A308" s="821" t="s">
        <v>543</v>
      </c>
      <c r="B308" s="822" t="s">
        <v>1796</v>
      </c>
      <c r="C308" s="822" t="s">
        <v>1627</v>
      </c>
      <c r="D308" s="822" t="s">
        <v>1684</v>
      </c>
      <c r="E308" s="822" t="s">
        <v>1685</v>
      </c>
      <c r="F308" s="831">
        <v>185</v>
      </c>
      <c r="G308" s="831">
        <v>65675</v>
      </c>
      <c r="H308" s="831">
        <v>0.93121685619487848</v>
      </c>
      <c r="I308" s="831">
        <v>355</v>
      </c>
      <c r="J308" s="831">
        <v>197</v>
      </c>
      <c r="K308" s="831">
        <v>70526</v>
      </c>
      <c r="L308" s="831">
        <v>1</v>
      </c>
      <c r="M308" s="831">
        <v>358</v>
      </c>
      <c r="N308" s="831">
        <v>142</v>
      </c>
      <c r="O308" s="831">
        <v>51120</v>
      </c>
      <c r="P308" s="827">
        <v>0.72483906644358109</v>
      </c>
      <c r="Q308" s="832">
        <v>360</v>
      </c>
    </row>
    <row r="309" spans="1:17" ht="14.45" customHeight="1" x14ac:dyDescent="0.2">
      <c r="A309" s="821" t="s">
        <v>543</v>
      </c>
      <c r="B309" s="822" t="s">
        <v>1796</v>
      </c>
      <c r="C309" s="822" t="s">
        <v>1627</v>
      </c>
      <c r="D309" s="822" t="s">
        <v>1813</v>
      </c>
      <c r="E309" s="822" t="s">
        <v>1814</v>
      </c>
      <c r="F309" s="831">
        <v>13</v>
      </c>
      <c r="G309" s="831">
        <v>4563</v>
      </c>
      <c r="H309" s="831">
        <v>1.0711267605633803</v>
      </c>
      <c r="I309" s="831">
        <v>351</v>
      </c>
      <c r="J309" s="831">
        <v>12</v>
      </c>
      <c r="K309" s="831">
        <v>4260</v>
      </c>
      <c r="L309" s="831">
        <v>1</v>
      </c>
      <c r="M309" s="831">
        <v>355</v>
      </c>
      <c r="N309" s="831">
        <v>8</v>
      </c>
      <c r="O309" s="831">
        <v>2856</v>
      </c>
      <c r="P309" s="827">
        <v>0.6704225352112676</v>
      </c>
      <c r="Q309" s="832">
        <v>357</v>
      </c>
    </row>
    <row r="310" spans="1:17" ht="14.45" customHeight="1" x14ac:dyDescent="0.2">
      <c r="A310" s="821" t="s">
        <v>543</v>
      </c>
      <c r="B310" s="822" t="s">
        <v>1796</v>
      </c>
      <c r="C310" s="822" t="s">
        <v>1627</v>
      </c>
      <c r="D310" s="822" t="s">
        <v>1686</v>
      </c>
      <c r="E310" s="822" t="s">
        <v>1687</v>
      </c>
      <c r="F310" s="831">
        <v>155</v>
      </c>
      <c r="G310" s="831">
        <v>108810</v>
      </c>
      <c r="H310" s="831">
        <v>0.91067348493091071</v>
      </c>
      <c r="I310" s="831">
        <v>702</v>
      </c>
      <c r="J310" s="831">
        <v>169</v>
      </c>
      <c r="K310" s="831">
        <v>119483</v>
      </c>
      <c r="L310" s="831">
        <v>1</v>
      </c>
      <c r="M310" s="831">
        <v>707</v>
      </c>
      <c r="N310" s="831">
        <v>132</v>
      </c>
      <c r="O310" s="831">
        <v>93852</v>
      </c>
      <c r="P310" s="827">
        <v>0.78548412744909313</v>
      </c>
      <c r="Q310" s="832">
        <v>711</v>
      </c>
    </row>
    <row r="311" spans="1:17" ht="14.45" customHeight="1" x14ac:dyDescent="0.2">
      <c r="A311" s="821" t="s">
        <v>543</v>
      </c>
      <c r="B311" s="822" t="s">
        <v>1796</v>
      </c>
      <c r="C311" s="822" t="s">
        <v>1627</v>
      </c>
      <c r="D311" s="822" t="s">
        <v>1815</v>
      </c>
      <c r="E311" s="822" t="s">
        <v>1816</v>
      </c>
      <c r="F311" s="831">
        <v>21</v>
      </c>
      <c r="G311" s="831">
        <v>14679</v>
      </c>
      <c r="H311" s="831">
        <v>0.83403409090909086</v>
      </c>
      <c r="I311" s="831">
        <v>699</v>
      </c>
      <c r="J311" s="831">
        <v>25</v>
      </c>
      <c r="K311" s="831">
        <v>17600</v>
      </c>
      <c r="L311" s="831">
        <v>1</v>
      </c>
      <c r="M311" s="831">
        <v>704</v>
      </c>
      <c r="N311" s="831">
        <v>11</v>
      </c>
      <c r="O311" s="831">
        <v>7788</v>
      </c>
      <c r="P311" s="827">
        <v>0.4425</v>
      </c>
      <c r="Q311" s="832">
        <v>708</v>
      </c>
    </row>
    <row r="312" spans="1:17" ht="14.45" customHeight="1" x14ac:dyDescent="0.2">
      <c r="A312" s="821" t="s">
        <v>543</v>
      </c>
      <c r="B312" s="822" t="s">
        <v>1796</v>
      </c>
      <c r="C312" s="822" t="s">
        <v>1627</v>
      </c>
      <c r="D312" s="822" t="s">
        <v>1817</v>
      </c>
      <c r="E312" s="822" t="s">
        <v>1818</v>
      </c>
      <c r="F312" s="831"/>
      <c r="G312" s="831"/>
      <c r="H312" s="831"/>
      <c r="I312" s="831"/>
      <c r="J312" s="831">
        <v>4</v>
      </c>
      <c r="K312" s="831">
        <v>0</v>
      </c>
      <c r="L312" s="831"/>
      <c r="M312" s="831">
        <v>0</v>
      </c>
      <c r="N312" s="831">
        <v>1</v>
      </c>
      <c r="O312" s="831">
        <v>0</v>
      </c>
      <c r="P312" s="827"/>
      <c r="Q312" s="832">
        <v>0</v>
      </c>
    </row>
    <row r="313" spans="1:17" ht="14.45" customHeight="1" x14ac:dyDescent="0.2">
      <c r="A313" s="821" t="s">
        <v>543</v>
      </c>
      <c r="B313" s="822" t="s">
        <v>1796</v>
      </c>
      <c r="C313" s="822" t="s">
        <v>1627</v>
      </c>
      <c r="D313" s="822" t="s">
        <v>1819</v>
      </c>
      <c r="E313" s="822" t="s">
        <v>1820</v>
      </c>
      <c r="F313" s="831"/>
      <c r="G313" s="831"/>
      <c r="H313" s="831"/>
      <c r="I313" s="831"/>
      <c r="J313" s="831">
        <v>64</v>
      </c>
      <c r="K313" s="831">
        <v>0</v>
      </c>
      <c r="L313" s="831"/>
      <c r="M313" s="831">
        <v>0</v>
      </c>
      <c r="N313" s="831">
        <v>71</v>
      </c>
      <c r="O313" s="831">
        <v>0</v>
      </c>
      <c r="P313" s="827"/>
      <c r="Q313" s="832">
        <v>0</v>
      </c>
    </row>
    <row r="314" spans="1:17" ht="14.45" customHeight="1" x14ac:dyDescent="0.2">
      <c r="A314" s="821" t="s">
        <v>543</v>
      </c>
      <c r="B314" s="822" t="s">
        <v>1796</v>
      </c>
      <c r="C314" s="822" t="s">
        <v>1627</v>
      </c>
      <c r="D314" s="822" t="s">
        <v>1821</v>
      </c>
      <c r="E314" s="822" t="s">
        <v>1822</v>
      </c>
      <c r="F314" s="831"/>
      <c r="G314" s="831"/>
      <c r="H314" s="831"/>
      <c r="I314" s="831"/>
      <c r="J314" s="831">
        <v>52</v>
      </c>
      <c r="K314" s="831">
        <v>0</v>
      </c>
      <c r="L314" s="831"/>
      <c r="M314" s="831">
        <v>0</v>
      </c>
      <c r="N314" s="831">
        <v>52</v>
      </c>
      <c r="O314" s="831">
        <v>0</v>
      </c>
      <c r="P314" s="827"/>
      <c r="Q314" s="832">
        <v>0</v>
      </c>
    </row>
    <row r="315" spans="1:17" ht="14.45" customHeight="1" x14ac:dyDescent="0.2">
      <c r="A315" s="821" t="s">
        <v>543</v>
      </c>
      <c r="B315" s="822" t="s">
        <v>1796</v>
      </c>
      <c r="C315" s="822" t="s">
        <v>1627</v>
      </c>
      <c r="D315" s="822" t="s">
        <v>1823</v>
      </c>
      <c r="E315" s="822" t="s">
        <v>1824</v>
      </c>
      <c r="F315" s="831"/>
      <c r="G315" s="831"/>
      <c r="H315" s="831"/>
      <c r="I315" s="831"/>
      <c r="J315" s="831">
        <v>3</v>
      </c>
      <c r="K315" s="831">
        <v>0</v>
      </c>
      <c r="L315" s="831"/>
      <c r="M315" s="831">
        <v>0</v>
      </c>
      <c r="N315" s="831">
        <v>13</v>
      </c>
      <c r="O315" s="831">
        <v>0</v>
      </c>
      <c r="P315" s="827"/>
      <c r="Q315" s="832">
        <v>0</v>
      </c>
    </row>
    <row r="316" spans="1:17" ht="14.45" customHeight="1" x14ac:dyDescent="0.2">
      <c r="A316" s="821" t="s">
        <v>543</v>
      </c>
      <c r="B316" s="822" t="s">
        <v>1796</v>
      </c>
      <c r="C316" s="822" t="s">
        <v>1627</v>
      </c>
      <c r="D316" s="822" t="s">
        <v>1825</v>
      </c>
      <c r="E316" s="822" t="s">
        <v>1826</v>
      </c>
      <c r="F316" s="831"/>
      <c r="G316" s="831"/>
      <c r="H316" s="831"/>
      <c r="I316" s="831"/>
      <c r="J316" s="831">
        <v>5</v>
      </c>
      <c r="K316" s="831">
        <v>0</v>
      </c>
      <c r="L316" s="831"/>
      <c r="M316" s="831">
        <v>0</v>
      </c>
      <c r="N316" s="831">
        <v>5</v>
      </c>
      <c r="O316" s="831">
        <v>0</v>
      </c>
      <c r="P316" s="827"/>
      <c r="Q316" s="832">
        <v>0</v>
      </c>
    </row>
    <row r="317" spans="1:17" ht="14.45" customHeight="1" x14ac:dyDescent="0.2">
      <c r="A317" s="821" t="s">
        <v>1827</v>
      </c>
      <c r="B317" s="822" t="s">
        <v>1570</v>
      </c>
      <c r="C317" s="822" t="s">
        <v>1571</v>
      </c>
      <c r="D317" s="822" t="s">
        <v>1714</v>
      </c>
      <c r="E317" s="822" t="s">
        <v>1715</v>
      </c>
      <c r="F317" s="831">
        <v>1.25</v>
      </c>
      <c r="G317" s="831">
        <v>1342.99</v>
      </c>
      <c r="H317" s="831"/>
      <c r="I317" s="831">
        <v>1074.3920000000001</v>
      </c>
      <c r="J317" s="831"/>
      <c r="K317" s="831"/>
      <c r="L317" s="831"/>
      <c r="M317" s="831"/>
      <c r="N317" s="831"/>
      <c r="O317" s="831"/>
      <c r="P317" s="827"/>
      <c r="Q317" s="832"/>
    </row>
    <row r="318" spans="1:17" ht="14.45" customHeight="1" x14ac:dyDescent="0.2">
      <c r="A318" s="821" t="s">
        <v>1827</v>
      </c>
      <c r="B318" s="822" t="s">
        <v>1570</v>
      </c>
      <c r="C318" s="822" t="s">
        <v>1574</v>
      </c>
      <c r="D318" s="822" t="s">
        <v>1579</v>
      </c>
      <c r="E318" s="822" t="s">
        <v>1580</v>
      </c>
      <c r="F318" s="831">
        <v>180</v>
      </c>
      <c r="G318" s="831">
        <v>1294.2</v>
      </c>
      <c r="H318" s="831"/>
      <c r="I318" s="831">
        <v>7.19</v>
      </c>
      <c r="J318" s="831"/>
      <c r="K318" s="831"/>
      <c r="L318" s="831"/>
      <c r="M318" s="831"/>
      <c r="N318" s="831">
        <v>160</v>
      </c>
      <c r="O318" s="831">
        <v>1144</v>
      </c>
      <c r="P318" s="827"/>
      <c r="Q318" s="832">
        <v>7.15</v>
      </c>
    </row>
    <row r="319" spans="1:17" ht="14.45" customHeight="1" x14ac:dyDescent="0.2">
      <c r="A319" s="821" t="s">
        <v>1827</v>
      </c>
      <c r="B319" s="822" t="s">
        <v>1570</v>
      </c>
      <c r="C319" s="822" t="s">
        <v>1574</v>
      </c>
      <c r="D319" s="822" t="s">
        <v>1601</v>
      </c>
      <c r="E319" s="822" t="s">
        <v>1602</v>
      </c>
      <c r="F319" s="831">
        <v>1</v>
      </c>
      <c r="G319" s="831">
        <v>2027.89</v>
      </c>
      <c r="H319" s="831"/>
      <c r="I319" s="831">
        <v>2027.89</v>
      </c>
      <c r="J319" s="831"/>
      <c r="K319" s="831"/>
      <c r="L319" s="831"/>
      <c r="M319" s="831"/>
      <c r="N319" s="831"/>
      <c r="O319" s="831"/>
      <c r="P319" s="827"/>
      <c r="Q319" s="832"/>
    </row>
    <row r="320" spans="1:17" ht="14.45" customHeight="1" x14ac:dyDescent="0.2">
      <c r="A320" s="821" t="s">
        <v>1827</v>
      </c>
      <c r="B320" s="822" t="s">
        <v>1570</v>
      </c>
      <c r="C320" s="822" t="s">
        <v>1574</v>
      </c>
      <c r="D320" s="822" t="s">
        <v>1719</v>
      </c>
      <c r="E320" s="822" t="s">
        <v>1720</v>
      </c>
      <c r="F320" s="831">
        <v>890</v>
      </c>
      <c r="G320" s="831">
        <v>30429.100000000002</v>
      </c>
      <c r="H320" s="831">
        <v>1.0328723117540475</v>
      </c>
      <c r="I320" s="831">
        <v>34.190000000000005</v>
      </c>
      <c r="J320" s="831">
        <v>867</v>
      </c>
      <c r="K320" s="831">
        <v>29460.660000000003</v>
      </c>
      <c r="L320" s="831">
        <v>1</v>
      </c>
      <c r="M320" s="831">
        <v>33.980000000000004</v>
      </c>
      <c r="N320" s="831">
        <v>402</v>
      </c>
      <c r="O320" s="831">
        <v>13720.260000000002</v>
      </c>
      <c r="P320" s="827">
        <v>0.46571461739146375</v>
      </c>
      <c r="Q320" s="832">
        <v>34.130000000000003</v>
      </c>
    </row>
    <row r="321" spans="1:17" ht="14.45" customHeight="1" x14ac:dyDescent="0.2">
      <c r="A321" s="821" t="s">
        <v>1827</v>
      </c>
      <c r="B321" s="822" t="s">
        <v>1570</v>
      </c>
      <c r="C321" s="822" t="s">
        <v>1627</v>
      </c>
      <c r="D321" s="822" t="s">
        <v>1654</v>
      </c>
      <c r="E321" s="822" t="s">
        <v>1655</v>
      </c>
      <c r="F321" s="831">
        <v>1</v>
      </c>
      <c r="G321" s="831">
        <v>682</v>
      </c>
      <c r="H321" s="831"/>
      <c r="I321" s="831">
        <v>682</v>
      </c>
      <c r="J321" s="831"/>
      <c r="K321" s="831"/>
      <c r="L321" s="831"/>
      <c r="M321" s="831"/>
      <c r="N321" s="831"/>
      <c r="O321" s="831"/>
      <c r="P321" s="827"/>
      <c r="Q321" s="832"/>
    </row>
    <row r="322" spans="1:17" ht="14.45" customHeight="1" x14ac:dyDescent="0.2">
      <c r="A322" s="821" t="s">
        <v>1827</v>
      </c>
      <c r="B322" s="822" t="s">
        <v>1570</v>
      </c>
      <c r="C322" s="822" t="s">
        <v>1627</v>
      </c>
      <c r="D322" s="822" t="s">
        <v>1660</v>
      </c>
      <c r="E322" s="822" t="s">
        <v>1661</v>
      </c>
      <c r="F322" s="831">
        <v>1</v>
      </c>
      <c r="G322" s="831">
        <v>1826</v>
      </c>
      <c r="H322" s="831"/>
      <c r="I322" s="831">
        <v>1826</v>
      </c>
      <c r="J322" s="831"/>
      <c r="K322" s="831"/>
      <c r="L322" s="831"/>
      <c r="M322" s="831"/>
      <c r="N322" s="831">
        <v>1</v>
      </c>
      <c r="O322" s="831">
        <v>1835</v>
      </c>
      <c r="P322" s="827"/>
      <c r="Q322" s="832">
        <v>1835</v>
      </c>
    </row>
    <row r="323" spans="1:17" ht="14.45" customHeight="1" x14ac:dyDescent="0.2">
      <c r="A323" s="821" t="s">
        <v>1827</v>
      </c>
      <c r="B323" s="822" t="s">
        <v>1570</v>
      </c>
      <c r="C323" s="822" t="s">
        <v>1627</v>
      </c>
      <c r="D323" s="822" t="s">
        <v>1731</v>
      </c>
      <c r="E323" s="822" t="s">
        <v>1732</v>
      </c>
      <c r="F323" s="831">
        <v>4</v>
      </c>
      <c r="G323" s="831">
        <v>58036</v>
      </c>
      <c r="H323" s="831">
        <v>1.3327821793546906</v>
      </c>
      <c r="I323" s="831">
        <v>14509</v>
      </c>
      <c r="J323" s="831">
        <v>3</v>
      </c>
      <c r="K323" s="831">
        <v>43545</v>
      </c>
      <c r="L323" s="831">
        <v>1</v>
      </c>
      <c r="M323" s="831">
        <v>14515</v>
      </c>
      <c r="N323" s="831">
        <v>2</v>
      </c>
      <c r="O323" s="831">
        <v>29042</v>
      </c>
      <c r="P323" s="827">
        <v>0.66694224365598809</v>
      </c>
      <c r="Q323" s="832">
        <v>14521</v>
      </c>
    </row>
    <row r="324" spans="1:17" ht="14.45" customHeight="1" x14ac:dyDescent="0.2">
      <c r="A324" s="821" t="s">
        <v>1827</v>
      </c>
      <c r="B324" s="822" t="s">
        <v>1570</v>
      </c>
      <c r="C324" s="822" t="s">
        <v>1627</v>
      </c>
      <c r="D324" s="822" t="s">
        <v>1678</v>
      </c>
      <c r="E324" s="822" t="s">
        <v>1679</v>
      </c>
      <c r="F324" s="831">
        <v>1</v>
      </c>
      <c r="G324" s="831">
        <v>510</v>
      </c>
      <c r="H324" s="831"/>
      <c r="I324" s="831">
        <v>510</v>
      </c>
      <c r="J324" s="831"/>
      <c r="K324" s="831"/>
      <c r="L324" s="831"/>
      <c r="M324" s="831"/>
      <c r="N324" s="831">
        <v>1</v>
      </c>
      <c r="O324" s="831">
        <v>514</v>
      </c>
      <c r="P324" s="827"/>
      <c r="Q324" s="832">
        <v>514</v>
      </c>
    </row>
    <row r="325" spans="1:17" ht="14.45" customHeight="1" x14ac:dyDescent="0.2">
      <c r="A325" s="821" t="s">
        <v>1828</v>
      </c>
      <c r="B325" s="822" t="s">
        <v>1570</v>
      </c>
      <c r="C325" s="822" t="s">
        <v>1571</v>
      </c>
      <c r="D325" s="822" t="s">
        <v>1714</v>
      </c>
      <c r="E325" s="822" t="s">
        <v>1715</v>
      </c>
      <c r="F325" s="831">
        <v>0.6</v>
      </c>
      <c r="G325" s="831">
        <v>1091.43</v>
      </c>
      <c r="H325" s="831"/>
      <c r="I325" s="831">
        <v>1819.0500000000002</v>
      </c>
      <c r="J325" s="831"/>
      <c r="K325" s="831"/>
      <c r="L325" s="831"/>
      <c r="M325" s="831"/>
      <c r="N325" s="831"/>
      <c r="O325" s="831"/>
      <c r="P325" s="827"/>
      <c r="Q325" s="832"/>
    </row>
    <row r="326" spans="1:17" ht="14.45" customHeight="1" x14ac:dyDescent="0.2">
      <c r="A326" s="821" t="s">
        <v>1828</v>
      </c>
      <c r="B326" s="822" t="s">
        <v>1570</v>
      </c>
      <c r="C326" s="822" t="s">
        <v>1574</v>
      </c>
      <c r="D326" s="822" t="s">
        <v>1605</v>
      </c>
      <c r="E326" s="822" t="s">
        <v>1606</v>
      </c>
      <c r="F326" s="831">
        <v>650</v>
      </c>
      <c r="G326" s="831">
        <v>2437.5</v>
      </c>
      <c r="H326" s="831">
        <v>0.96940845204858372</v>
      </c>
      <c r="I326" s="831">
        <v>3.75</v>
      </c>
      <c r="J326" s="831">
        <v>687</v>
      </c>
      <c r="K326" s="831">
        <v>2514.42</v>
      </c>
      <c r="L326" s="831">
        <v>1</v>
      </c>
      <c r="M326" s="831">
        <v>3.66</v>
      </c>
      <c r="N326" s="831"/>
      <c r="O326" s="831"/>
      <c r="P326" s="827"/>
      <c r="Q326" s="832"/>
    </row>
    <row r="327" spans="1:17" ht="14.45" customHeight="1" x14ac:dyDescent="0.2">
      <c r="A327" s="821" t="s">
        <v>1828</v>
      </c>
      <c r="B327" s="822" t="s">
        <v>1570</v>
      </c>
      <c r="C327" s="822" t="s">
        <v>1574</v>
      </c>
      <c r="D327" s="822" t="s">
        <v>1719</v>
      </c>
      <c r="E327" s="822" t="s">
        <v>1720</v>
      </c>
      <c r="F327" s="831">
        <v>466</v>
      </c>
      <c r="G327" s="831">
        <v>15932.54</v>
      </c>
      <c r="H327" s="831"/>
      <c r="I327" s="831">
        <v>34.190000000000005</v>
      </c>
      <c r="J327" s="831"/>
      <c r="K327" s="831"/>
      <c r="L327" s="831"/>
      <c r="M327" s="831"/>
      <c r="N327" s="831">
        <v>194</v>
      </c>
      <c r="O327" s="831">
        <v>6621.22</v>
      </c>
      <c r="P327" s="827"/>
      <c r="Q327" s="832">
        <v>34.130000000000003</v>
      </c>
    </row>
    <row r="328" spans="1:17" ht="14.45" customHeight="1" x14ac:dyDescent="0.2">
      <c r="A328" s="821" t="s">
        <v>1828</v>
      </c>
      <c r="B328" s="822" t="s">
        <v>1570</v>
      </c>
      <c r="C328" s="822" t="s">
        <v>1574</v>
      </c>
      <c r="D328" s="822" t="s">
        <v>1611</v>
      </c>
      <c r="E328" s="822" t="s">
        <v>1612</v>
      </c>
      <c r="F328" s="831">
        <v>100</v>
      </c>
      <c r="G328" s="831">
        <v>2074</v>
      </c>
      <c r="H328" s="831"/>
      <c r="I328" s="831">
        <v>20.74</v>
      </c>
      <c r="J328" s="831"/>
      <c r="K328" s="831"/>
      <c r="L328" s="831"/>
      <c r="M328" s="831"/>
      <c r="N328" s="831"/>
      <c r="O328" s="831"/>
      <c r="P328" s="827"/>
      <c r="Q328" s="832"/>
    </row>
    <row r="329" spans="1:17" ht="14.45" customHeight="1" x14ac:dyDescent="0.2">
      <c r="A329" s="821" t="s">
        <v>1828</v>
      </c>
      <c r="B329" s="822" t="s">
        <v>1570</v>
      </c>
      <c r="C329" s="822" t="s">
        <v>1627</v>
      </c>
      <c r="D329" s="822" t="s">
        <v>1656</v>
      </c>
      <c r="E329" s="822" t="s">
        <v>1657</v>
      </c>
      <c r="F329" s="831">
        <v>1</v>
      </c>
      <c r="G329" s="831">
        <v>717</v>
      </c>
      <c r="H329" s="831"/>
      <c r="I329" s="831">
        <v>717</v>
      </c>
      <c r="J329" s="831"/>
      <c r="K329" s="831"/>
      <c r="L329" s="831"/>
      <c r="M329" s="831"/>
      <c r="N329" s="831"/>
      <c r="O329" s="831"/>
      <c r="P329" s="827"/>
      <c r="Q329" s="832"/>
    </row>
    <row r="330" spans="1:17" ht="14.45" customHeight="1" x14ac:dyDescent="0.2">
      <c r="A330" s="821" t="s">
        <v>1828</v>
      </c>
      <c r="B330" s="822" t="s">
        <v>1570</v>
      </c>
      <c r="C330" s="822" t="s">
        <v>1627</v>
      </c>
      <c r="D330" s="822" t="s">
        <v>1660</v>
      </c>
      <c r="E330" s="822" t="s">
        <v>1661</v>
      </c>
      <c r="F330" s="831">
        <v>2</v>
      </c>
      <c r="G330" s="831">
        <v>3652</v>
      </c>
      <c r="H330" s="831">
        <v>0.99726925177498638</v>
      </c>
      <c r="I330" s="831">
        <v>1826</v>
      </c>
      <c r="J330" s="831">
        <v>2</v>
      </c>
      <c r="K330" s="831">
        <v>3662</v>
      </c>
      <c r="L330" s="831">
        <v>1</v>
      </c>
      <c r="M330" s="831">
        <v>1831</v>
      </c>
      <c r="N330" s="831"/>
      <c r="O330" s="831"/>
      <c r="P330" s="827"/>
      <c r="Q330" s="832"/>
    </row>
    <row r="331" spans="1:17" ht="14.45" customHeight="1" x14ac:dyDescent="0.2">
      <c r="A331" s="821" t="s">
        <v>1828</v>
      </c>
      <c r="B331" s="822" t="s">
        <v>1570</v>
      </c>
      <c r="C331" s="822" t="s">
        <v>1627</v>
      </c>
      <c r="D331" s="822" t="s">
        <v>1731</v>
      </c>
      <c r="E331" s="822" t="s">
        <v>1732</v>
      </c>
      <c r="F331" s="831">
        <v>1</v>
      </c>
      <c r="G331" s="831">
        <v>14509</v>
      </c>
      <c r="H331" s="831"/>
      <c r="I331" s="831">
        <v>14509</v>
      </c>
      <c r="J331" s="831"/>
      <c r="K331" s="831"/>
      <c r="L331" s="831"/>
      <c r="M331" s="831"/>
      <c r="N331" s="831">
        <v>1</v>
      </c>
      <c r="O331" s="831">
        <v>14521</v>
      </c>
      <c r="P331" s="827"/>
      <c r="Q331" s="832">
        <v>14521</v>
      </c>
    </row>
    <row r="332" spans="1:17" ht="14.45" customHeight="1" x14ac:dyDescent="0.2">
      <c r="A332" s="821" t="s">
        <v>1828</v>
      </c>
      <c r="B332" s="822" t="s">
        <v>1570</v>
      </c>
      <c r="C332" s="822" t="s">
        <v>1627</v>
      </c>
      <c r="D332" s="822" t="s">
        <v>1676</v>
      </c>
      <c r="E332" s="822" t="s">
        <v>1677</v>
      </c>
      <c r="F332" s="831">
        <v>1</v>
      </c>
      <c r="G332" s="831">
        <v>1343</v>
      </c>
      <c r="H332" s="831">
        <v>0.99703043801039348</v>
      </c>
      <c r="I332" s="831">
        <v>1343</v>
      </c>
      <c r="J332" s="831">
        <v>1</v>
      </c>
      <c r="K332" s="831">
        <v>1347</v>
      </c>
      <c r="L332" s="831">
        <v>1</v>
      </c>
      <c r="M332" s="831">
        <v>1347</v>
      </c>
      <c r="N332" s="831"/>
      <c r="O332" s="831"/>
      <c r="P332" s="827"/>
      <c r="Q332" s="832"/>
    </row>
    <row r="333" spans="1:17" ht="14.45" customHeight="1" x14ac:dyDescent="0.2">
      <c r="A333" s="821" t="s">
        <v>1829</v>
      </c>
      <c r="B333" s="822" t="s">
        <v>1570</v>
      </c>
      <c r="C333" s="822" t="s">
        <v>1571</v>
      </c>
      <c r="D333" s="822" t="s">
        <v>1714</v>
      </c>
      <c r="E333" s="822" t="s">
        <v>1715</v>
      </c>
      <c r="F333" s="831">
        <v>1.05</v>
      </c>
      <c r="G333" s="831">
        <v>1910</v>
      </c>
      <c r="H333" s="831"/>
      <c r="I333" s="831">
        <v>1819.047619047619</v>
      </c>
      <c r="J333" s="831"/>
      <c r="K333" s="831"/>
      <c r="L333" s="831"/>
      <c r="M333" s="831"/>
      <c r="N333" s="831"/>
      <c r="O333" s="831"/>
      <c r="P333" s="827"/>
      <c r="Q333" s="832"/>
    </row>
    <row r="334" spans="1:17" ht="14.45" customHeight="1" x14ac:dyDescent="0.2">
      <c r="A334" s="821" t="s">
        <v>1829</v>
      </c>
      <c r="B334" s="822" t="s">
        <v>1570</v>
      </c>
      <c r="C334" s="822" t="s">
        <v>1574</v>
      </c>
      <c r="D334" s="822" t="s">
        <v>1577</v>
      </c>
      <c r="E334" s="822" t="s">
        <v>1578</v>
      </c>
      <c r="F334" s="831"/>
      <c r="G334" s="831"/>
      <c r="H334" s="831"/>
      <c r="I334" s="831"/>
      <c r="J334" s="831"/>
      <c r="K334" s="831"/>
      <c r="L334" s="831"/>
      <c r="M334" s="831"/>
      <c r="N334" s="831">
        <v>179</v>
      </c>
      <c r="O334" s="831">
        <v>445.71000000000004</v>
      </c>
      <c r="P334" s="827"/>
      <c r="Q334" s="832">
        <v>2.4900000000000002</v>
      </c>
    </row>
    <row r="335" spans="1:17" ht="14.45" customHeight="1" x14ac:dyDescent="0.2">
      <c r="A335" s="821" t="s">
        <v>1829</v>
      </c>
      <c r="B335" s="822" t="s">
        <v>1570</v>
      </c>
      <c r="C335" s="822" t="s">
        <v>1574</v>
      </c>
      <c r="D335" s="822" t="s">
        <v>1579</v>
      </c>
      <c r="E335" s="822" t="s">
        <v>1580</v>
      </c>
      <c r="F335" s="831">
        <v>870</v>
      </c>
      <c r="G335" s="831">
        <v>6255.3</v>
      </c>
      <c r="H335" s="831">
        <v>2.7903646704583474</v>
      </c>
      <c r="I335" s="831">
        <v>7.19</v>
      </c>
      <c r="J335" s="831">
        <v>305</v>
      </c>
      <c r="K335" s="831">
        <v>2241.75</v>
      </c>
      <c r="L335" s="831">
        <v>1</v>
      </c>
      <c r="M335" s="831">
        <v>7.35</v>
      </c>
      <c r="N335" s="831">
        <v>150</v>
      </c>
      <c r="O335" s="831">
        <v>1072.5</v>
      </c>
      <c r="P335" s="827">
        <v>0.47842087654734022</v>
      </c>
      <c r="Q335" s="832">
        <v>7.15</v>
      </c>
    </row>
    <row r="336" spans="1:17" ht="14.45" customHeight="1" x14ac:dyDescent="0.2">
      <c r="A336" s="821" t="s">
        <v>1829</v>
      </c>
      <c r="B336" s="822" t="s">
        <v>1570</v>
      </c>
      <c r="C336" s="822" t="s">
        <v>1574</v>
      </c>
      <c r="D336" s="822" t="s">
        <v>1583</v>
      </c>
      <c r="E336" s="822" t="s">
        <v>1584</v>
      </c>
      <c r="F336" s="831">
        <v>307</v>
      </c>
      <c r="G336" s="831">
        <v>1636.31</v>
      </c>
      <c r="H336" s="831">
        <v>0.89358716012167083</v>
      </c>
      <c r="I336" s="831">
        <v>5.33</v>
      </c>
      <c r="J336" s="831">
        <v>341</v>
      </c>
      <c r="K336" s="831">
        <v>1831.17</v>
      </c>
      <c r="L336" s="831">
        <v>1</v>
      </c>
      <c r="M336" s="831">
        <v>5.37</v>
      </c>
      <c r="N336" s="831">
        <v>1418</v>
      </c>
      <c r="O336" s="831">
        <v>7345.24</v>
      </c>
      <c r="P336" s="827">
        <v>4.011227794251762</v>
      </c>
      <c r="Q336" s="832">
        <v>5.18</v>
      </c>
    </row>
    <row r="337" spans="1:17" ht="14.45" customHeight="1" x14ac:dyDescent="0.2">
      <c r="A337" s="821" t="s">
        <v>1829</v>
      </c>
      <c r="B337" s="822" t="s">
        <v>1570</v>
      </c>
      <c r="C337" s="822" t="s">
        <v>1574</v>
      </c>
      <c r="D337" s="822" t="s">
        <v>1595</v>
      </c>
      <c r="E337" s="822" t="s">
        <v>1596</v>
      </c>
      <c r="F337" s="831"/>
      <c r="G337" s="831"/>
      <c r="H337" s="831"/>
      <c r="I337" s="831"/>
      <c r="J337" s="831">
        <v>550</v>
      </c>
      <c r="K337" s="831">
        <v>11027.5</v>
      </c>
      <c r="L337" s="831">
        <v>1</v>
      </c>
      <c r="M337" s="831">
        <v>20.05</v>
      </c>
      <c r="N337" s="831"/>
      <c r="O337" s="831"/>
      <c r="P337" s="827"/>
      <c r="Q337" s="832"/>
    </row>
    <row r="338" spans="1:17" ht="14.45" customHeight="1" x14ac:dyDescent="0.2">
      <c r="A338" s="821" t="s">
        <v>1829</v>
      </c>
      <c r="B338" s="822" t="s">
        <v>1570</v>
      </c>
      <c r="C338" s="822" t="s">
        <v>1574</v>
      </c>
      <c r="D338" s="822" t="s">
        <v>1601</v>
      </c>
      <c r="E338" s="822" t="s">
        <v>1602</v>
      </c>
      <c r="F338" s="831">
        <v>4</v>
      </c>
      <c r="G338" s="831">
        <v>8111.56</v>
      </c>
      <c r="H338" s="831">
        <v>4.4623196298802394</v>
      </c>
      <c r="I338" s="831">
        <v>2027.89</v>
      </c>
      <c r="J338" s="831">
        <v>1</v>
      </c>
      <c r="K338" s="831">
        <v>1817.79</v>
      </c>
      <c r="L338" s="831">
        <v>1</v>
      </c>
      <c r="M338" s="831">
        <v>1817.79</v>
      </c>
      <c r="N338" s="831"/>
      <c r="O338" s="831"/>
      <c r="P338" s="827"/>
      <c r="Q338" s="832"/>
    </row>
    <row r="339" spans="1:17" ht="14.45" customHeight="1" x14ac:dyDescent="0.2">
      <c r="A339" s="821" t="s">
        <v>1829</v>
      </c>
      <c r="B339" s="822" t="s">
        <v>1570</v>
      </c>
      <c r="C339" s="822" t="s">
        <v>1574</v>
      </c>
      <c r="D339" s="822" t="s">
        <v>1605</v>
      </c>
      <c r="E339" s="822" t="s">
        <v>1606</v>
      </c>
      <c r="F339" s="831">
        <v>780</v>
      </c>
      <c r="G339" s="831">
        <v>2925</v>
      </c>
      <c r="H339" s="831">
        <v>1.0598210080075365</v>
      </c>
      <c r="I339" s="831">
        <v>3.75</v>
      </c>
      <c r="J339" s="831">
        <v>715</v>
      </c>
      <c r="K339" s="831">
        <v>2759.9</v>
      </c>
      <c r="L339" s="831">
        <v>1</v>
      </c>
      <c r="M339" s="831">
        <v>3.8600000000000003</v>
      </c>
      <c r="N339" s="831">
        <v>589</v>
      </c>
      <c r="O339" s="831">
        <v>2155.7399999999998</v>
      </c>
      <c r="P339" s="827">
        <v>0.7810935178810825</v>
      </c>
      <c r="Q339" s="832">
        <v>3.6599999999999997</v>
      </c>
    </row>
    <row r="340" spans="1:17" ht="14.45" customHeight="1" x14ac:dyDescent="0.2">
      <c r="A340" s="821" t="s">
        <v>1829</v>
      </c>
      <c r="B340" s="822" t="s">
        <v>1570</v>
      </c>
      <c r="C340" s="822" t="s">
        <v>1574</v>
      </c>
      <c r="D340" s="822" t="s">
        <v>1719</v>
      </c>
      <c r="E340" s="822" t="s">
        <v>1720</v>
      </c>
      <c r="F340" s="831">
        <v>809</v>
      </c>
      <c r="G340" s="831">
        <v>27659.710000000003</v>
      </c>
      <c r="H340" s="831">
        <v>6.0746246694719463</v>
      </c>
      <c r="I340" s="831">
        <v>34.190000000000005</v>
      </c>
      <c r="J340" s="831">
        <v>134</v>
      </c>
      <c r="K340" s="831">
        <v>4553.32</v>
      </c>
      <c r="L340" s="831">
        <v>1</v>
      </c>
      <c r="M340" s="831">
        <v>33.979999999999997</v>
      </c>
      <c r="N340" s="831"/>
      <c r="O340" s="831"/>
      <c r="P340" s="827"/>
      <c r="Q340" s="832"/>
    </row>
    <row r="341" spans="1:17" ht="14.45" customHeight="1" x14ac:dyDescent="0.2">
      <c r="A341" s="821" t="s">
        <v>1829</v>
      </c>
      <c r="B341" s="822" t="s">
        <v>1570</v>
      </c>
      <c r="C341" s="822" t="s">
        <v>1574</v>
      </c>
      <c r="D341" s="822" t="s">
        <v>1615</v>
      </c>
      <c r="E341" s="822" t="s">
        <v>1616</v>
      </c>
      <c r="F341" s="831">
        <v>745</v>
      </c>
      <c r="G341" s="831">
        <v>14780.8</v>
      </c>
      <c r="H341" s="831"/>
      <c r="I341" s="831">
        <v>19.84</v>
      </c>
      <c r="J341" s="831"/>
      <c r="K341" s="831"/>
      <c r="L341" s="831"/>
      <c r="M341" s="831"/>
      <c r="N341" s="831"/>
      <c r="O341" s="831"/>
      <c r="P341" s="827"/>
      <c r="Q341" s="832"/>
    </row>
    <row r="342" spans="1:17" ht="14.45" customHeight="1" x14ac:dyDescent="0.2">
      <c r="A342" s="821" t="s">
        <v>1829</v>
      </c>
      <c r="B342" s="822" t="s">
        <v>1570</v>
      </c>
      <c r="C342" s="822" t="s">
        <v>1627</v>
      </c>
      <c r="D342" s="822" t="s">
        <v>1638</v>
      </c>
      <c r="E342" s="822" t="s">
        <v>1639</v>
      </c>
      <c r="F342" s="831"/>
      <c r="G342" s="831"/>
      <c r="H342" s="831"/>
      <c r="I342" s="831"/>
      <c r="J342" s="831"/>
      <c r="K342" s="831"/>
      <c r="L342" s="831"/>
      <c r="M342" s="831"/>
      <c r="N342" s="831">
        <v>2</v>
      </c>
      <c r="O342" s="831">
        <v>4104</v>
      </c>
      <c r="P342" s="827"/>
      <c r="Q342" s="832">
        <v>2052</v>
      </c>
    </row>
    <row r="343" spans="1:17" ht="14.45" customHeight="1" x14ac:dyDescent="0.2">
      <c r="A343" s="821" t="s">
        <v>1829</v>
      </c>
      <c r="B343" s="822" t="s">
        <v>1570</v>
      </c>
      <c r="C343" s="822" t="s">
        <v>1627</v>
      </c>
      <c r="D343" s="822" t="s">
        <v>1654</v>
      </c>
      <c r="E343" s="822" t="s">
        <v>1655</v>
      </c>
      <c r="F343" s="831">
        <v>4</v>
      </c>
      <c r="G343" s="831">
        <v>2728</v>
      </c>
      <c r="H343" s="831">
        <v>3.9824817518248175</v>
      </c>
      <c r="I343" s="831">
        <v>682</v>
      </c>
      <c r="J343" s="831">
        <v>1</v>
      </c>
      <c r="K343" s="831">
        <v>685</v>
      </c>
      <c r="L343" s="831">
        <v>1</v>
      </c>
      <c r="M343" s="831">
        <v>685</v>
      </c>
      <c r="N343" s="831"/>
      <c r="O343" s="831"/>
      <c r="P343" s="827"/>
      <c r="Q343" s="832"/>
    </row>
    <row r="344" spans="1:17" ht="14.45" customHeight="1" x14ac:dyDescent="0.2">
      <c r="A344" s="821" t="s">
        <v>1829</v>
      </c>
      <c r="B344" s="822" t="s">
        <v>1570</v>
      </c>
      <c r="C344" s="822" t="s">
        <v>1627</v>
      </c>
      <c r="D344" s="822" t="s">
        <v>1660</v>
      </c>
      <c r="E344" s="822" t="s">
        <v>1661</v>
      </c>
      <c r="F344" s="831">
        <v>7</v>
      </c>
      <c r="G344" s="831">
        <v>12782</v>
      </c>
      <c r="H344" s="831">
        <v>0.99726925177498638</v>
      </c>
      <c r="I344" s="831">
        <v>1826</v>
      </c>
      <c r="J344" s="831">
        <v>7</v>
      </c>
      <c r="K344" s="831">
        <v>12817</v>
      </c>
      <c r="L344" s="831">
        <v>1</v>
      </c>
      <c r="M344" s="831">
        <v>1831</v>
      </c>
      <c r="N344" s="831">
        <v>5</v>
      </c>
      <c r="O344" s="831">
        <v>9175</v>
      </c>
      <c r="P344" s="827">
        <v>0.71584614184286499</v>
      </c>
      <c r="Q344" s="832">
        <v>1835</v>
      </c>
    </row>
    <row r="345" spans="1:17" ht="14.45" customHeight="1" x14ac:dyDescent="0.2">
      <c r="A345" s="821" t="s">
        <v>1829</v>
      </c>
      <c r="B345" s="822" t="s">
        <v>1570</v>
      </c>
      <c r="C345" s="822" t="s">
        <v>1627</v>
      </c>
      <c r="D345" s="822" t="s">
        <v>1662</v>
      </c>
      <c r="E345" s="822" t="s">
        <v>1663</v>
      </c>
      <c r="F345" s="831">
        <v>1</v>
      </c>
      <c r="G345" s="831">
        <v>430</v>
      </c>
      <c r="H345" s="831">
        <v>0.49883990719257543</v>
      </c>
      <c r="I345" s="831">
        <v>430</v>
      </c>
      <c r="J345" s="831">
        <v>2</v>
      </c>
      <c r="K345" s="831">
        <v>862</v>
      </c>
      <c r="L345" s="831">
        <v>1</v>
      </c>
      <c r="M345" s="831">
        <v>431</v>
      </c>
      <c r="N345" s="831"/>
      <c r="O345" s="831"/>
      <c r="P345" s="827"/>
      <c r="Q345" s="832"/>
    </row>
    <row r="346" spans="1:17" ht="14.45" customHeight="1" x14ac:dyDescent="0.2">
      <c r="A346" s="821" t="s">
        <v>1829</v>
      </c>
      <c r="B346" s="822" t="s">
        <v>1570</v>
      </c>
      <c r="C346" s="822" t="s">
        <v>1627</v>
      </c>
      <c r="D346" s="822" t="s">
        <v>1731</v>
      </c>
      <c r="E346" s="822" t="s">
        <v>1732</v>
      </c>
      <c r="F346" s="831">
        <v>2</v>
      </c>
      <c r="G346" s="831">
        <v>29018</v>
      </c>
      <c r="H346" s="831">
        <v>1.9991732690320358</v>
      </c>
      <c r="I346" s="831">
        <v>14509</v>
      </c>
      <c r="J346" s="831">
        <v>1</v>
      </c>
      <c r="K346" s="831">
        <v>14515</v>
      </c>
      <c r="L346" s="831">
        <v>1</v>
      </c>
      <c r="M346" s="831">
        <v>14515</v>
      </c>
      <c r="N346" s="831"/>
      <c r="O346" s="831"/>
      <c r="P346" s="827"/>
      <c r="Q346" s="832"/>
    </row>
    <row r="347" spans="1:17" ht="14.45" customHeight="1" x14ac:dyDescent="0.2">
      <c r="A347" s="821" t="s">
        <v>1829</v>
      </c>
      <c r="B347" s="822" t="s">
        <v>1570</v>
      </c>
      <c r="C347" s="822" t="s">
        <v>1627</v>
      </c>
      <c r="D347" s="822" t="s">
        <v>1676</v>
      </c>
      <c r="E347" s="822" t="s">
        <v>1677</v>
      </c>
      <c r="F347" s="831">
        <v>1</v>
      </c>
      <c r="G347" s="831">
        <v>1343</v>
      </c>
      <c r="H347" s="831">
        <v>0.99703043801039348</v>
      </c>
      <c r="I347" s="831">
        <v>1343</v>
      </c>
      <c r="J347" s="831">
        <v>1</v>
      </c>
      <c r="K347" s="831">
        <v>1347</v>
      </c>
      <c r="L347" s="831">
        <v>1</v>
      </c>
      <c r="M347" s="831">
        <v>1347</v>
      </c>
      <c r="N347" s="831">
        <v>1</v>
      </c>
      <c r="O347" s="831">
        <v>1351</v>
      </c>
      <c r="P347" s="827">
        <v>1.0029695619896066</v>
      </c>
      <c r="Q347" s="832">
        <v>1351</v>
      </c>
    </row>
    <row r="348" spans="1:17" ht="14.45" customHeight="1" x14ac:dyDescent="0.2">
      <c r="A348" s="821" t="s">
        <v>1829</v>
      </c>
      <c r="B348" s="822" t="s">
        <v>1570</v>
      </c>
      <c r="C348" s="822" t="s">
        <v>1627</v>
      </c>
      <c r="D348" s="822" t="s">
        <v>1678</v>
      </c>
      <c r="E348" s="822" t="s">
        <v>1679</v>
      </c>
      <c r="F348" s="831">
        <v>5</v>
      </c>
      <c r="G348" s="831">
        <v>2550</v>
      </c>
      <c r="H348" s="831">
        <v>2.490234375</v>
      </c>
      <c r="I348" s="831">
        <v>510</v>
      </c>
      <c r="J348" s="831">
        <v>2</v>
      </c>
      <c r="K348" s="831">
        <v>1024</v>
      </c>
      <c r="L348" s="831">
        <v>1</v>
      </c>
      <c r="M348" s="831">
        <v>512</v>
      </c>
      <c r="N348" s="831">
        <v>1</v>
      </c>
      <c r="O348" s="831">
        <v>514</v>
      </c>
      <c r="P348" s="827">
        <v>0.501953125</v>
      </c>
      <c r="Q348" s="832">
        <v>514</v>
      </c>
    </row>
    <row r="349" spans="1:17" ht="14.45" customHeight="1" x14ac:dyDescent="0.2">
      <c r="A349" s="821" t="s">
        <v>1829</v>
      </c>
      <c r="B349" s="822" t="s">
        <v>1570</v>
      </c>
      <c r="C349" s="822" t="s">
        <v>1627</v>
      </c>
      <c r="D349" s="822" t="s">
        <v>1680</v>
      </c>
      <c r="E349" s="822" t="s">
        <v>1681</v>
      </c>
      <c r="F349" s="831"/>
      <c r="G349" s="831"/>
      <c r="H349" s="831"/>
      <c r="I349" s="831"/>
      <c r="J349" s="831">
        <v>1</v>
      </c>
      <c r="K349" s="831">
        <v>2342</v>
      </c>
      <c r="L349" s="831">
        <v>1</v>
      </c>
      <c r="M349" s="831">
        <v>2342</v>
      </c>
      <c r="N349" s="831"/>
      <c r="O349" s="831"/>
      <c r="P349" s="827"/>
      <c r="Q349" s="832"/>
    </row>
    <row r="350" spans="1:17" ht="14.45" customHeight="1" x14ac:dyDescent="0.2">
      <c r="A350" s="821" t="s">
        <v>1829</v>
      </c>
      <c r="B350" s="822" t="s">
        <v>1570</v>
      </c>
      <c r="C350" s="822" t="s">
        <v>1627</v>
      </c>
      <c r="D350" s="822" t="s">
        <v>1682</v>
      </c>
      <c r="E350" s="822" t="s">
        <v>1683</v>
      </c>
      <c r="F350" s="831">
        <v>1</v>
      </c>
      <c r="G350" s="831">
        <v>2649</v>
      </c>
      <c r="H350" s="831"/>
      <c r="I350" s="831">
        <v>2649</v>
      </c>
      <c r="J350" s="831"/>
      <c r="K350" s="831"/>
      <c r="L350" s="831"/>
      <c r="M350" s="831"/>
      <c r="N350" s="831"/>
      <c r="O350" s="831"/>
      <c r="P350" s="827"/>
      <c r="Q350" s="832"/>
    </row>
    <row r="351" spans="1:17" ht="14.45" customHeight="1" x14ac:dyDescent="0.2">
      <c r="A351" s="821" t="s">
        <v>1829</v>
      </c>
      <c r="B351" s="822" t="s">
        <v>1570</v>
      </c>
      <c r="C351" s="822" t="s">
        <v>1627</v>
      </c>
      <c r="D351" s="822" t="s">
        <v>1700</v>
      </c>
      <c r="E351" s="822" t="s">
        <v>1701</v>
      </c>
      <c r="F351" s="831"/>
      <c r="G351" s="831"/>
      <c r="H351" s="831"/>
      <c r="I351" s="831"/>
      <c r="J351" s="831">
        <v>1</v>
      </c>
      <c r="K351" s="831">
        <v>722</v>
      </c>
      <c r="L351" s="831">
        <v>1</v>
      </c>
      <c r="M351" s="831">
        <v>722</v>
      </c>
      <c r="N351" s="831"/>
      <c r="O351" s="831"/>
      <c r="P351" s="827"/>
      <c r="Q351" s="832"/>
    </row>
    <row r="352" spans="1:17" ht="14.45" customHeight="1" x14ac:dyDescent="0.2">
      <c r="A352" s="821" t="s">
        <v>1830</v>
      </c>
      <c r="B352" s="822" t="s">
        <v>1570</v>
      </c>
      <c r="C352" s="822" t="s">
        <v>1571</v>
      </c>
      <c r="D352" s="822" t="s">
        <v>1714</v>
      </c>
      <c r="E352" s="822" t="s">
        <v>1715</v>
      </c>
      <c r="F352" s="831">
        <v>0.45</v>
      </c>
      <c r="G352" s="831">
        <v>818.57</v>
      </c>
      <c r="H352" s="831"/>
      <c r="I352" s="831">
        <v>1819.0444444444445</v>
      </c>
      <c r="J352" s="831"/>
      <c r="K352" s="831"/>
      <c r="L352" s="831"/>
      <c r="M352" s="831"/>
      <c r="N352" s="831"/>
      <c r="O352" s="831"/>
      <c r="P352" s="827"/>
      <c r="Q352" s="832"/>
    </row>
    <row r="353" spans="1:17" ht="14.45" customHeight="1" x14ac:dyDescent="0.2">
      <c r="A353" s="821" t="s">
        <v>1830</v>
      </c>
      <c r="B353" s="822" t="s">
        <v>1570</v>
      </c>
      <c r="C353" s="822" t="s">
        <v>1574</v>
      </c>
      <c r="D353" s="822" t="s">
        <v>1579</v>
      </c>
      <c r="E353" s="822" t="s">
        <v>1580</v>
      </c>
      <c r="F353" s="831">
        <v>430</v>
      </c>
      <c r="G353" s="831">
        <v>3091.7</v>
      </c>
      <c r="H353" s="831">
        <v>2.7215669014084507</v>
      </c>
      <c r="I353" s="831">
        <v>7.1899999999999995</v>
      </c>
      <c r="J353" s="831">
        <v>160</v>
      </c>
      <c r="K353" s="831">
        <v>1136</v>
      </c>
      <c r="L353" s="831">
        <v>1</v>
      </c>
      <c r="M353" s="831">
        <v>7.1</v>
      </c>
      <c r="N353" s="831"/>
      <c r="O353" s="831"/>
      <c r="P353" s="827"/>
      <c r="Q353" s="832"/>
    </row>
    <row r="354" spans="1:17" ht="14.45" customHeight="1" x14ac:dyDescent="0.2">
      <c r="A354" s="821" t="s">
        <v>1830</v>
      </c>
      <c r="B354" s="822" t="s">
        <v>1570</v>
      </c>
      <c r="C354" s="822" t="s">
        <v>1574</v>
      </c>
      <c r="D354" s="822" t="s">
        <v>1583</v>
      </c>
      <c r="E354" s="822" t="s">
        <v>1584</v>
      </c>
      <c r="F354" s="831">
        <v>865</v>
      </c>
      <c r="G354" s="831">
        <v>4610.45</v>
      </c>
      <c r="H354" s="831">
        <v>3.0230873134524092</v>
      </c>
      <c r="I354" s="831">
        <v>5.33</v>
      </c>
      <c r="J354" s="831">
        <v>284</v>
      </c>
      <c r="K354" s="831">
        <v>1525.08</v>
      </c>
      <c r="L354" s="831">
        <v>1</v>
      </c>
      <c r="M354" s="831">
        <v>5.37</v>
      </c>
      <c r="N354" s="831"/>
      <c r="O354" s="831"/>
      <c r="P354" s="827"/>
      <c r="Q354" s="832"/>
    </row>
    <row r="355" spans="1:17" ht="14.45" customHeight="1" x14ac:dyDescent="0.2">
      <c r="A355" s="821" t="s">
        <v>1830</v>
      </c>
      <c r="B355" s="822" t="s">
        <v>1570</v>
      </c>
      <c r="C355" s="822" t="s">
        <v>1574</v>
      </c>
      <c r="D355" s="822" t="s">
        <v>1595</v>
      </c>
      <c r="E355" s="822" t="s">
        <v>1596</v>
      </c>
      <c r="F355" s="831">
        <v>1345</v>
      </c>
      <c r="G355" s="831">
        <v>28110.5</v>
      </c>
      <c r="H355" s="831"/>
      <c r="I355" s="831">
        <v>20.9</v>
      </c>
      <c r="J355" s="831"/>
      <c r="K355" s="831"/>
      <c r="L355" s="831"/>
      <c r="M355" s="831"/>
      <c r="N355" s="831">
        <v>560</v>
      </c>
      <c r="O355" s="831">
        <v>11233.6</v>
      </c>
      <c r="P355" s="827"/>
      <c r="Q355" s="832">
        <v>20.060000000000002</v>
      </c>
    </row>
    <row r="356" spans="1:17" ht="14.45" customHeight="1" x14ac:dyDescent="0.2">
      <c r="A356" s="821" t="s">
        <v>1830</v>
      </c>
      <c r="B356" s="822" t="s">
        <v>1570</v>
      </c>
      <c r="C356" s="822" t="s">
        <v>1574</v>
      </c>
      <c r="D356" s="822" t="s">
        <v>1601</v>
      </c>
      <c r="E356" s="822" t="s">
        <v>1602</v>
      </c>
      <c r="F356" s="831"/>
      <c r="G356" s="831"/>
      <c r="H356" s="831"/>
      <c r="I356" s="831"/>
      <c r="J356" s="831">
        <v>1</v>
      </c>
      <c r="K356" s="831">
        <v>1817.79</v>
      </c>
      <c r="L356" s="831">
        <v>1</v>
      </c>
      <c r="M356" s="831">
        <v>1817.79</v>
      </c>
      <c r="N356" s="831"/>
      <c r="O356" s="831"/>
      <c r="P356" s="827"/>
      <c r="Q356" s="832"/>
    </row>
    <row r="357" spans="1:17" ht="14.45" customHeight="1" x14ac:dyDescent="0.2">
      <c r="A357" s="821" t="s">
        <v>1830</v>
      </c>
      <c r="B357" s="822" t="s">
        <v>1570</v>
      </c>
      <c r="C357" s="822" t="s">
        <v>1574</v>
      </c>
      <c r="D357" s="822" t="s">
        <v>1719</v>
      </c>
      <c r="E357" s="822" t="s">
        <v>1720</v>
      </c>
      <c r="F357" s="831">
        <v>204</v>
      </c>
      <c r="G357" s="831">
        <v>6974.76</v>
      </c>
      <c r="H357" s="831"/>
      <c r="I357" s="831">
        <v>34.19</v>
      </c>
      <c r="J357" s="831"/>
      <c r="K357" s="831"/>
      <c r="L357" s="831"/>
      <c r="M357" s="831"/>
      <c r="N357" s="831"/>
      <c r="O357" s="831"/>
      <c r="P357" s="827"/>
      <c r="Q357" s="832"/>
    </row>
    <row r="358" spans="1:17" ht="14.45" customHeight="1" x14ac:dyDescent="0.2">
      <c r="A358" s="821" t="s">
        <v>1830</v>
      </c>
      <c r="B358" s="822" t="s">
        <v>1570</v>
      </c>
      <c r="C358" s="822" t="s">
        <v>1627</v>
      </c>
      <c r="D358" s="822" t="s">
        <v>1654</v>
      </c>
      <c r="E358" s="822" t="s">
        <v>1655</v>
      </c>
      <c r="F358" s="831"/>
      <c r="G358" s="831"/>
      <c r="H358" s="831"/>
      <c r="I358" s="831"/>
      <c r="J358" s="831">
        <v>1</v>
      </c>
      <c r="K358" s="831">
        <v>685</v>
      </c>
      <c r="L358" s="831">
        <v>1</v>
      </c>
      <c r="M358" s="831">
        <v>685</v>
      </c>
      <c r="N358" s="831"/>
      <c r="O358" s="831"/>
      <c r="P358" s="827"/>
      <c r="Q358" s="832"/>
    </row>
    <row r="359" spans="1:17" ht="14.45" customHeight="1" x14ac:dyDescent="0.2">
      <c r="A359" s="821" t="s">
        <v>1830</v>
      </c>
      <c r="B359" s="822" t="s">
        <v>1570</v>
      </c>
      <c r="C359" s="822" t="s">
        <v>1627</v>
      </c>
      <c r="D359" s="822" t="s">
        <v>1660</v>
      </c>
      <c r="E359" s="822" t="s">
        <v>1661</v>
      </c>
      <c r="F359" s="831">
        <v>10</v>
      </c>
      <c r="G359" s="831">
        <v>18260</v>
      </c>
      <c r="H359" s="831">
        <v>4.9863462588749314</v>
      </c>
      <c r="I359" s="831">
        <v>1826</v>
      </c>
      <c r="J359" s="831">
        <v>2</v>
      </c>
      <c r="K359" s="831">
        <v>3662</v>
      </c>
      <c r="L359" s="831">
        <v>1</v>
      </c>
      <c r="M359" s="831">
        <v>1831</v>
      </c>
      <c r="N359" s="831">
        <v>2</v>
      </c>
      <c r="O359" s="831">
        <v>3670</v>
      </c>
      <c r="P359" s="827">
        <v>1.0021845985800109</v>
      </c>
      <c r="Q359" s="832">
        <v>1835</v>
      </c>
    </row>
    <row r="360" spans="1:17" ht="14.45" customHeight="1" x14ac:dyDescent="0.2">
      <c r="A360" s="821" t="s">
        <v>1830</v>
      </c>
      <c r="B360" s="822" t="s">
        <v>1570</v>
      </c>
      <c r="C360" s="822" t="s">
        <v>1627</v>
      </c>
      <c r="D360" s="822" t="s">
        <v>1662</v>
      </c>
      <c r="E360" s="822" t="s">
        <v>1663</v>
      </c>
      <c r="F360" s="831">
        <v>5</v>
      </c>
      <c r="G360" s="831">
        <v>2150</v>
      </c>
      <c r="H360" s="831">
        <v>4.9883990719257545</v>
      </c>
      <c r="I360" s="831">
        <v>430</v>
      </c>
      <c r="J360" s="831">
        <v>1</v>
      </c>
      <c r="K360" s="831">
        <v>431</v>
      </c>
      <c r="L360" s="831">
        <v>1</v>
      </c>
      <c r="M360" s="831">
        <v>431</v>
      </c>
      <c r="N360" s="831">
        <v>1</v>
      </c>
      <c r="O360" s="831">
        <v>433</v>
      </c>
      <c r="P360" s="827">
        <v>1.0046403712296983</v>
      </c>
      <c r="Q360" s="832">
        <v>433</v>
      </c>
    </row>
    <row r="361" spans="1:17" ht="14.45" customHeight="1" x14ac:dyDescent="0.2">
      <c r="A361" s="821" t="s">
        <v>1830</v>
      </c>
      <c r="B361" s="822" t="s">
        <v>1570</v>
      </c>
      <c r="C361" s="822" t="s">
        <v>1627</v>
      </c>
      <c r="D361" s="822" t="s">
        <v>1731</v>
      </c>
      <c r="E361" s="822" t="s">
        <v>1732</v>
      </c>
      <c r="F361" s="831">
        <v>1</v>
      </c>
      <c r="G361" s="831">
        <v>14509</v>
      </c>
      <c r="H361" s="831"/>
      <c r="I361" s="831">
        <v>14509</v>
      </c>
      <c r="J361" s="831"/>
      <c r="K361" s="831"/>
      <c r="L361" s="831"/>
      <c r="M361" s="831"/>
      <c r="N361" s="831"/>
      <c r="O361" s="831"/>
      <c r="P361" s="827"/>
      <c r="Q361" s="832"/>
    </row>
    <row r="362" spans="1:17" ht="14.45" customHeight="1" x14ac:dyDescent="0.2">
      <c r="A362" s="821" t="s">
        <v>1830</v>
      </c>
      <c r="B362" s="822" t="s">
        <v>1570</v>
      </c>
      <c r="C362" s="822" t="s">
        <v>1627</v>
      </c>
      <c r="D362" s="822" t="s">
        <v>1672</v>
      </c>
      <c r="E362" s="822" t="s">
        <v>1673</v>
      </c>
      <c r="F362" s="831">
        <v>1</v>
      </c>
      <c r="G362" s="831">
        <v>611</v>
      </c>
      <c r="H362" s="831"/>
      <c r="I362" s="831">
        <v>611</v>
      </c>
      <c r="J362" s="831"/>
      <c r="K362" s="831"/>
      <c r="L362" s="831"/>
      <c r="M362" s="831"/>
      <c r="N362" s="831"/>
      <c r="O362" s="831"/>
      <c r="P362" s="827"/>
      <c r="Q362" s="832"/>
    </row>
    <row r="363" spans="1:17" ht="14.45" customHeight="1" x14ac:dyDescent="0.2">
      <c r="A363" s="821" t="s">
        <v>1830</v>
      </c>
      <c r="B363" s="822" t="s">
        <v>1570</v>
      </c>
      <c r="C363" s="822" t="s">
        <v>1627</v>
      </c>
      <c r="D363" s="822" t="s">
        <v>1678</v>
      </c>
      <c r="E363" s="822" t="s">
        <v>1679</v>
      </c>
      <c r="F363" s="831">
        <v>2</v>
      </c>
      <c r="G363" s="831">
        <v>1020</v>
      </c>
      <c r="H363" s="831">
        <v>1.9921875</v>
      </c>
      <c r="I363" s="831">
        <v>510</v>
      </c>
      <c r="J363" s="831">
        <v>1</v>
      </c>
      <c r="K363" s="831">
        <v>512</v>
      </c>
      <c r="L363" s="831">
        <v>1</v>
      </c>
      <c r="M363" s="831">
        <v>512</v>
      </c>
      <c r="N363" s="831"/>
      <c r="O363" s="831"/>
      <c r="P363" s="827"/>
      <c r="Q363" s="832"/>
    </row>
    <row r="364" spans="1:17" ht="14.45" customHeight="1" x14ac:dyDescent="0.2">
      <c r="A364" s="821" t="s">
        <v>1830</v>
      </c>
      <c r="B364" s="822" t="s">
        <v>1570</v>
      </c>
      <c r="C364" s="822" t="s">
        <v>1627</v>
      </c>
      <c r="D364" s="822" t="s">
        <v>1680</v>
      </c>
      <c r="E364" s="822" t="s">
        <v>1681</v>
      </c>
      <c r="F364" s="831">
        <v>3</v>
      </c>
      <c r="G364" s="831">
        <v>6999</v>
      </c>
      <c r="H364" s="831"/>
      <c r="I364" s="831">
        <v>2333</v>
      </c>
      <c r="J364" s="831"/>
      <c r="K364" s="831"/>
      <c r="L364" s="831"/>
      <c r="M364" s="831"/>
      <c r="N364" s="831">
        <v>1</v>
      </c>
      <c r="O364" s="831">
        <v>2351</v>
      </c>
      <c r="P364" s="827"/>
      <c r="Q364" s="832">
        <v>2351</v>
      </c>
    </row>
    <row r="365" spans="1:17" ht="14.45" customHeight="1" x14ac:dyDescent="0.2">
      <c r="A365" s="821" t="s">
        <v>1830</v>
      </c>
      <c r="B365" s="822" t="s">
        <v>1570</v>
      </c>
      <c r="C365" s="822" t="s">
        <v>1627</v>
      </c>
      <c r="D365" s="822" t="s">
        <v>1700</v>
      </c>
      <c r="E365" s="822" t="s">
        <v>1701</v>
      </c>
      <c r="F365" s="831">
        <v>3</v>
      </c>
      <c r="G365" s="831">
        <v>2157</v>
      </c>
      <c r="H365" s="831"/>
      <c r="I365" s="831">
        <v>719</v>
      </c>
      <c r="J365" s="831"/>
      <c r="K365" s="831"/>
      <c r="L365" s="831"/>
      <c r="M365" s="831"/>
      <c r="N365" s="831">
        <v>1</v>
      </c>
      <c r="O365" s="831">
        <v>724</v>
      </c>
      <c r="P365" s="827"/>
      <c r="Q365" s="832">
        <v>724</v>
      </c>
    </row>
    <row r="366" spans="1:17" ht="14.45" customHeight="1" x14ac:dyDescent="0.2">
      <c r="A366" s="821" t="s">
        <v>1831</v>
      </c>
      <c r="B366" s="822" t="s">
        <v>1570</v>
      </c>
      <c r="C366" s="822" t="s">
        <v>1571</v>
      </c>
      <c r="D366" s="822" t="s">
        <v>1714</v>
      </c>
      <c r="E366" s="822" t="s">
        <v>1715</v>
      </c>
      <c r="F366" s="831">
        <v>13.950000000000001</v>
      </c>
      <c r="G366" s="831">
        <v>21594.19</v>
      </c>
      <c r="H366" s="831"/>
      <c r="I366" s="831">
        <v>1547.9706093189961</v>
      </c>
      <c r="J366" s="831"/>
      <c r="K366" s="831"/>
      <c r="L366" s="831"/>
      <c r="M366" s="831"/>
      <c r="N366" s="831"/>
      <c r="O366" s="831"/>
      <c r="P366" s="827"/>
      <c r="Q366" s="832"/>
    </row>
    <row r="367" spans="1:17" ht="14.45" customHeight="1" x14ac:dyDescent="0.2">
      <c r="A367" s="821" t="s">
        <v>1831</v>
      </c>
      <c r="B367" s="822" t="s">
        <v>1570</v>
      </c>
      <c r="C367" s="822" t="s">
        <v>1571</v>
      </c>
      <c r="D367" s="822" t="s">
        <v>1717</v>
      </c>
      <c r="E367" s="822" t="s">
        <v>1715</v>
      </c>
      <c r="F367" s="831"/>
      <c r="G367" s="831"/>
      <c r="H367" s="831"/>
      <c r="I367" s="831"/>
      <c r="J367" s="831">
        <v>10.65</v>
      </c>
      <c r="K367" s="831">
        <v>6981.2699999999995</v>
      </c>
      <c r="L367" s="831">
        <v>1</v>
      </c>
      <c r="M367" s="831">
        <v>655.5183098591549</v>
      </c>
      <c r="N367" s="831">
        <v>1.1499999999999999</v>
      </c>
      <c r="O367" s="831">
        <v>753.85</v>
      </c>
      <c r="P367" s="827">
        <v>0.10798178554904768</v>
      </c>
      <c r="Q367" s="832">
        <v>655.52173913043487</v>
      </c>
    </row>
    <row r="368" spans="1:17" ht="14.45" customHeight="1" x14ac:dyDescent="0.2">
      <c r="A368" s="821" t="s">
        <v>1831</v>
      </c>
      <c r="B368" s="822" t="s">
        <v>1570</v>
      </c>
      <c r="C368" s="822" t="s">
        <v>1574</v>
      </c>
      <c r="D368" s="822" t="s">
        <v>1579</v>
      </c>
      <c r="E368" s="822" t="s">
        <v>1580</v>
      </c>
      <c r="F368" s="831">
        <v>180</v>
      </c>
      <c r="G368" s="831">
        <v>1294.2</v>
      </c>
      <c r="H368" s="831"/>
      <c r="I368" s="831">
        <v>7.19</v>
      </c>
      <c r="J368" s="831"/>
      <c r="K368" s="831"/>
      <c r="L368" s="831"/>
      <c r="M368" s="831"/>
      <c r="N368" s="831">
        <v>291</v>
      </c>
      <c r="O368" s="831">
        <v>2080.65</v>
      </c>
      <c r="P368" s="827"/>
      <c r="Q368" s="832">
        <v>7.15</v>
      </c>
    </row>
    <row r="369" spans="1:17" ht="14.45" customHeight="1" x14ac:dyDescent="0.2">
      <c r="A369" s="821" t="s">
        <v>1831</v>
      </c>
      <c r="B369" s="822" t="s">
        <v>1570</v>
      </c>
      <c r="C369" s="822" t="s">
        <v>1574</v>
      </c>
      <c r="D369" s="822" t="s">
        <v>1583</v>
      </c>
      <c r="E369" s="822" t="s">
        <v>1584</v>
      </c>
      <c r="F369" s="831">
        <v>281</v>
      </c>
      <c r="G369" s="831">
        <v>1497.73</v>
      </c>
      <c r="H369" s="831"/>
      <c r="I369" s="831">
        <v>5.33</v>
      </c>
      <c r="J369" s="831"/>
      <c r="K369" s="831"/>
      <c r="L369" s="831"/>
      <c r="M369" s="831"/>
      <c r="N369" s="831"/>
      <c r="O369" s="831"/>
      <c r="P369" s="827"/>
      <c r="Q369" s="832"/>
    </row>
    <row r="370" spans="1:17" ht="14.45" customHeight="1" x14ac:dyDescent="0.2">
      <c r="A370" s="821" t="s">
        <v>1831</v>
      </c>
      <c r="B370" s="822" t="s">
        <v>1570</v>
      </c>
      <c r="C370" s="822" t="s">
        <v>1574</v>
      </c>
      <c r="D370" s="822" t="s">
        <v>1593</v>
      </c>
      <c r="E370" s="822" t="s">
        <v>1594</v>
      </c>
      <c r="F370" s="831">
        <v>420</v>
      </c>
      <c r="G370" s="831">
        <v>3259.2</v>
      </c>
      <c r="H370" s="831"/>
      <c r="I370" s="831">
        <v>7.76</v>
      </c>
      <c r="J370" s="831"/>
      <c r="K370" s="831"/>
      <c r="L370" s="831"/>
      <c r="M370" s="831"/>
      <c r="N370" s="831"/>
      <c r="O370" s="831"/>
      <c r="P370" s="827"/>
      <c r="Q370" s="832"/>
    </row>
    <row r="371" spans="1:17" ht="14.45" customHeight="1" x14ac:dyDescent="0.2">
      <c r="A371" s="821" t="s">
        <v>1831</v>
      </c>
      <c r="B371" s="822" t="s">
        <v>1570</v>
      </c>
      <c r="C371" s="822" t="s">
        <v>1574</v>
      </c>
      <c r="D371" s="822" t="s">
        <v>1597</v>
      </c>
      <c r="E371" s="822" t="s">
        <v>1598</v>
      </c>
      <c r="F371" s="831"/>
      <c r="G371" s="831"/>
      <c r="H371" s="831"/>
      <c r="I371" s="831"/>
      <c r="J371" s="831">
        <v>8.8000000000000007</v>
      </c>
      <c r="K371" s="831">
        <v>11319.08</v>
      </c>
      <c r="L371" s="831">
        <v>1</v>
      </c>
      <c r="M371" s="831">
        <v>1286.2590909090909</v>
      </c>
      <c r="N371" s="831"/>
      <c r="O371" s="831"/>
      <c r="P371" s="827"/>
      <c r="Q371" s="832"/>
    </row>
    <row r="372" spans="1:17" ht="14.45" customHeight="1" x14ac:dyDescent="0.2">
      <c r="A372" s="821" t="s">
        <v>1831</v>
      </c>
      <c r="B372" s="822" t="s">
        <v>1570</v>
      </c>
      <c r="C372" s="822" t="s">
        <v>1574</v>
      </c>
      <c r="D372" s="822" t="s">
        <v>1601</v>
      </c>
      <c r="E372" s="822" t="s">
        <v>1602</v>
      </c>
      <c r="F372" s="831"/>
      <c r="G372" s="831"/>
      <c r="H372" s="831"/>
      <c r="I372" s="831"/>
      <c r="J372" s="831"/>
      <c r="K372" s="831"/>
      <c r="L372" s="831"/>
      <c r="M372" s="831"/>
      <c r="N372" s="831">
        <v>1</v>
      </c>
      <c r="O372" s="831">
        <v>1846.12</v>
      </c>
      <c r="P372" s="827"/>
      <c r="Q372" s="832">
        <v>1846.12</v>
      </c>
    </row>
    <row r="373" spans="1:17" ht="14.45" customHeight="1" x14ac:dyDescent="0.2">
      <c r="A373" s="821" t="s">
        <v>1831</v>
      </c>
      <c r="B373" s="822" t="s">
        <v>1570</v>
      </c>
      <c r="C373" s="822" t="s">
        <v>1574</v>
      </c>
      <c r="D373" s="822" t="s">
        <v>1719</v>
      </c>
      <c r="E373" s="822" t="s">
        <v>1720</v>
      </c>
      <c r="F373" s="831">
        <v>8739</v>
      </c>
      <c r="G373" s="831">
        <v>298786.41000000003</v>
      </c>
      <c r="H373" s="831">
        <v>1.1075712238128859</v>
      </c>
      <c r="I373" s="831">
        <v>34.190000000000005</v>
      </c>
      <c r="J373" s="831">
        <v>7939</v>
      </c>
      <c r="K373" s="831">
        <v>269767.22000000003</v>
      </c>
      <c r="L373" s="831">
        <v>1</v>
      </c>
      <c r="M373" s="831">
        <v>33.980000000000004</v>
      </c>
      <c r="N373" s="831">
        <v>13055</v>
      </c>
      <c r="O373" s="831">
        <v>445546.93000000011</v>
      </c>
      <c r="P373" s="827">
        <v>1.6515977367450354</v>
      </c>
      <c r="Q373" s="832">
        <v>34.128451168134823</v>
      </c>
    </row>
    <row r="374" spans="1:17" ht="14.45" customHeight="1" x14ac:dyDescent="0.2">
      <c r="A374" s="821" t="s">
        <v>1831</v>
      </c>
      <c r="B374" s="822" t="s">
        <v>1570</v>
      </c>
      <c r="C374" s="822" t="s">
        <v>1574</v>
      </c>
      <c r="D374" s="822" t="s">
        <v>1723</v>
      </c>
      <c r="E374" s="822" t="s">
        <v>1724</v>
      </c>
      <c r="F374" s="831">
        <v>350</v>
      </c>
      <c r="G374" s="831">
        <v>20517</v>
      </c>
      <c r="H374" s="831"/>
      <c r="I374" s="831">
        <v>58.62</v>
      </c>
      <c r="J374" s="831"/>
      <c r="K374" s="831"/>
      <c r="L374" s="831"/>
      <c r="M374" s="831"/>
      <c r="N374" s="831"/>
      <c r="O374" s="831"/>
      <c r="P374" s="827"/>
      <c r="Q374" s="832"/>
    </row>
    <row r="375" spans="1:17" ht="14.45" customHeight="1" x14ac:dyDescent="0.2">
      <c r="A375" s="821" t="s">
        <v>1831</v>
      </c>
      <c r="B375" s="822" t="s">
        <v>1570</v>
      </c>
      <c r="C375" s="822" t="s">
        <v>1574</v>
      </c>
      <c r="D375" s="822" t="s">
        <v>1625</v>
      </c>
      <c r="E375" s="822" t="s">
        <v>1626</v>
      </c>
      <c r="F375" s="831"/>
      <c r="G375" s="831"/>
      <c r="H375" s="831"/>
      <c r="I375" s="831"/>
      <c r="J375" s="831">
        <v>21.5</v>
      </c>
      <c r="K375" s="831">
        <v>55512.14</v>
      </c>
      <c r="L375" s="831">
        <v>1</v>
      </c>
      <c r="M375" s="831">
        <v>2581.96</v>
      </c>
      <c r="N375" s="831">
        <v>9.86</v>
      </c>
      <c r="O375" s="831">
        <v>26452.6</v>
      </c>
      <c r="P375" s="827">
        <v>0.47651919021677058</v>
      </c>
      <c r="Q375" s="832">
        <v>2682.819472616633</v>
      </c>
    </row>
    <row r="376" spans="1:17" ht="14.45" customHeight="1" x14ac:dyDescent="0.2">
      <c r="A376" s="821" t="s">
        <v>1831</v>
      </c>
      <c r="B376" s="822" t="s">
        <v>1570</v>
      </c>
      <c r="C376" s="822" t="s">
        <v>1627</v>
      </c>
      <c r="D376" s="822" t="s">
        <v>1628</v>
      </c>
      <c r="E376" s="822" t="s">
        <v>1629</v>
      </c>
      <c r="F376" s="831"/>
      <c r="G376" s="831"/>
      <c r="H376" s="831"/>
      <c r="I376" s="831"/>
      <c r="J376" s="831">
        <v>1</v>
      </c>
      <c r="K376" s="831">
        <v>38</v>
      </c>
      <c r="L376" s="831">
        <v>1</v>
      </c>
      <c r="M376" s="831">
        <v>38</v>
      </c>
      <c r="N376" s="831"/>
      <c r="O376" s="831"/>
      <c r="P376" s="827"/>
      <c r="Q376" s="832"/>
    </row>
    <row r="377" spans="1:17" ht="14.45" customHeight="1" x14ac:dyDescent="0.2">
      <c r="A377" s="821" t="s">
        <v>1831</v>
      </c>
      <c r="B377" s="822" t="s">
        <v>1570</v>
      </c>
      <c r="C377" s="822" t="s">
        <v>1627</v>
      </c>
      <c r="D377" s="822" t="s">
        <v>1650</v>
      </c>
      <c r="E377" s="822" t="s">
        <v>1651</v>
      </c>
      <c r="F377" s="831"/>
      <c r="G377" s="831"/>
      <c r="H377" s="831"/>
      <c r="I377" s="831"/>
      <c r="J377" s="831">
        <v>2</v>
      </c>
      <c r="K377" s="831">
        <v>2578</v>
      </c>
      <c r="L377" s="831">
        <v>1</v>
      </c>
      <c r="M377" s="831">
        <v>1289</v>
      </c>
      <c r="N377" s="831">
        <v>1</v>
      </c>
      <c r="O377" s="831">
        <v>1295</v>
      </c>
      <c r="P377" s="827">
        <v>0.50232738557020951</v>
      </c>
      <c r="Q377" s="832">
        <v>1295</v>
      </c>
    </row>
    <row r="378" spans="1:17" ht="14.45" customHeight="1" x14ac:dyDescent="0.2">
      <c r="A378" s="821" t="s">
        <v>1831</v>
      </c>
      <c r="B378" s="822" t="s">
        <v>1570</v>
      </c>
      <c r="C378" s="822" t="s">
        <v>1627</v>
      </c>
      <c r="D378" s="822" t="s">
        <v>1654</v>
      </c>
      <c r="E378" s="822" t="s">
        <v>1655</v>
      </c>
      <c r="F378" s="831"/>
      <c r="G378" s="831"/>
      <c r="H378" s="831"/>
      <c r="I378" s="831"/>
      <c r="J378" s="831"/>
      <c r="K378" s="831"/>
      <c r="L378" s="831"/>
      <c r="M378" s="831"/>
      <c r="N378" s="831">
        <v>1</v>
      </c>
      <c r="O378" s="831">
        <v>687</v>
      </c>
      <c r="P378" s="827"/>
      <c r="Q378" s="832">
        <v>687</v>
      </c>
    </row>
    <row r="379" spans="1:17" ht="14.45" customHeight="1" x14ac:dyDescent="0.2">
      <c r="A379" s="821" t="s">
        <v>1831</v>
      </c>
      <c r="B379" s="822" t="s">
        <v>1570</v>
      </c>
      <c r="C379" s="822" t="s">
        <v>1627</v>
      </c>
      <c r="D379" s="822" t="s">
        <v>1660</v>
      </c>
      <c r="E379" s="822" t="s">
        <v>1661</v>
      </c>
      <c r="F379" s="831">
        <v>4</v>
      </c>
      <c r="G379" s="831">
        <v>7304</v>
      </c>
      <c r="H379" s="831"/>
      <c r="I379" s="831">
        <v>1826</v>
      </c>
      <c r="J379" s="831"/>
      <c r="K379" s="831"/>
      <c r="L379" s="831"/>
      <c r="M379" s="831"/>
      <c r="N379" s="831">
        <v>3</v>
      </c>
      <c r="O379" s="831">
        <v>5505</v>
      </c>
      <c r="P379" s="827"/>
      <c r="Q379" s="832">
        <v>1835</v>
      </c>
    </row>
    <row r="380" spans="1:17" ht="14.45" customHeight="1" x14ac:dyDescent="0.2">
      <c r="A380" s="821" t="s">
        <v>1831</v>
      </c>
      <c r="B380" s="822" t="s">
        <v>1570</v>
      </c>
      <c r="C380" s="822" t="s">
        <v>1627</v>
      </c>
      <c r="D380" s="822" t="s">
        <v>1662</v>
      </c>
      <c r="E380" s="822" t="s">
        <v>1663</v>
      </c>
      <c r="F380" s="831">
        <v>1</v>
      </c>
      <c r="G380" s="831">
        <v>430</v>
      </c>
      <c r="H380" s="831"/>
      <c r="I380" s="831">
        <v>430</v>
      </c>
      <c r="J380" s="831"/>
      <c r="K380" s="831"/>
      <c r="L380" s="831"/>
      <c r="M380" s="831"/>
      <c r="N380" s="831"/>
      <c r="O380" s="831"/>
      <c r="P380" s="827"/>
      <c r="Q380" s="832"/>
    </row>
    <row r="381" spans="1:17" ht="14.45" customHeight="1" x14ac:dyDescent="0.2">
      <c r="A381" s="821" t="s">
        <v>1831</v>
      </c>
      <c r="B381" s="822" t="s">
        <v>1570</v>
      </c>
      <c r="C381" s="822" t="s">
        <v>1627</v>
      </c>
      <c r="D381" s="822" t="s">
        <v>1731</v>
      </c>
      <c r="E381" s="822" t="s">
        <v>1732</v>
      </c>
      <c r="F381" s="831">
        <v>35</v>
      </c>
      <c r="G381" s="831">
        <v>507815</v>
      </c>
      <c r="H381" s="831">
        <v>1.2063976623469181</v>
      </c>
      <c r="I381" s="831">
        <v>14509</v>
      </c>
      <c r="J381" s="831">
        <v>29</v>
      </c>
      <c r="K381" s="831">
        <v>420935</v>
      </c>
      <c r="L381" s="831">
        <v>1</v>
      </c>
      <c r="M381" s="831">
        <v>14515</v>
      </c>
      <c r="N381" s="831">
        <v>49</v>
      </c>
      <c r="O381" s="831">
        <v>711529</v>
      </c>
      <c r="P381" s="827">
        <v>1.6903536175419007</v>
      </c>
      <c r="Q381" s="832">
        <v>14521</v>
      </c>
    </row>
    <row r="382" spans="1:17" ht="14.45" customHeight="1" x14ac:dyDescent="0.2">
      <c r="A382" s="821" t="s">
        <v>1831</v>
      </c>
      <c r="B382" s="822" t="s">
        <v>1570</v>
      </c>
      <c r="C382" s="822" t="s">
        <v>1627</v>
      </c>
      <c r="D382" s="822" t="s">
        <v>1678</v>
      </c>
      <c r="E382" s="822" t="s">
        <v>1679</v>
      </c>
      <c r="F382" s="831">
        <v>1</v>
      </c>
      <c r="G382" s="831">
        <v>510</v>
      </c>
      <c r="H382" s="831"/>
      <c r="I382" s="831">
        <v>510</v>
      </c>
      <c r="J382" s="831"/>
      <c r="K382" s="831"/>
      <c r="L382" s="831"/>
      <c r="M382" s="831"/>
      <c r="N382" s="831">
        <v>2</v>
      </c>
      <c r="O382" s="831">
        <v>1028</v>
      </c>
      <c r="P382" s="827"/>
      <c r="Q382" s="832">
        <v>514</v>
      </c>
    </row>
    <row r="383" spans="1:17" ht="14.45" customHeight="1" x14ac:dyDescent="0.2">
      <c r="A383" s="821" t="s">
        <v>1831</v>
      </c>
      <c r="B383" s="822" t="s">
        <v>1570</v>
      </c>
      <c r="C383" s="822" t="s">
        <v>1627</v>
      </c>
      <c r="D383" s="822" t="s">
        <v>1696</v>
      </c>
      <c r="E383" s="822" t="s">
        <v>1697</v>
      </c>
      <c r="F383" s="831"/>
      <c r="G383" s="831"/>
      <c r="H383" s="831"/>
      <c r="I383" s="831"/>
      <c r="J383" s="831">
        <v>1</v>
      </c>
      <c r="K383" s="831">
        <v>2557</v>
      </c>
      <c r="L383" s="831">
        <v>1</v>
      </c>
      <c r="M383" s="831">
        <v>2557</v>
      </c>
      <c r="N383" s="831"/>
      <c r="O383" s="831"/>
      <c r="P383" s="827"/>
      <c r="Q383" s="832"/>
    </row>
    <row r="384" spans="1:17" ht="14.45" customHeight="1" x14ac:dyDescent="0.2">
      <c r="A384" s="821" t="s">
        <v>1831</v>
      </c>
      <c r="B384" s="822" t="s">
        <v>1570</v>
      </c>
      <c r="C384" s="822" t="s">
        <v>1627</v>
      </c>
      <c r="D384" s="822" t="s">
        <v>1702</v>
      </c>
      <c r="E384" s="822" t="s">
        <v>1703</v>
      </c>
      <c r="F384" s="831">
        <v>1</v>
      </c>
      <c r="G384" s="831">
        <v>1935</v>
      </c>
      <c r="H384" s="831"/>
      <c r="I384" s="831">
        <v>1935</v>
      </c>
      <c r="J384" s="831"/>
      <c r="K384" s="831"/>
      <c r="L384" s="831"/>
      <c r="M384" s="831"/>
      <c r="N384" s="831"/>
      <c r="O384" s="831"/>
      <c r="P384" s="827"/>
      <c r="Q384" s="832"/>
    </row>
    <row r="385" spans="1:17" ht="14.45" customHeight="1" x14ac:dyDescent="0.2">
      <c r="A385" s="821" t="s">
        <v>1832</v>
      </c>
      <c r="B385" s="822" t="s">
        <v>1570</v>
      </c>
      <c r="C385" s="822" t="s">
        <v>1574</v>
      </c>
      <c r="D385" s="822" t="s">
        <v>1579</v>
      </c>
      <c r="E385" s="822" t="s">
        <v>1580</v>
      </c>
      <c r="F385" s="831"/>
      <c r="G385" s="831"/>
      <c r="H385" s="831"/>
      <c r="I385" s="831"/>
      <c r="J385" s="831"/>
      <c r="K385" s="831"/>
      <c r="L385" s="831"/>
      <c r="M385" s="831"/>
      <c r="N385" s="831">
        <v>164</v>
      </c>
      <c r="O385" s="831">
        <v>1172.5999999999999</v>
      </c>
      <c r="P385" s="827"/>
      <c r="Q385" s="832">
        <v>7.1499999999999995</v>
      </c>
    </row>
    <row r="386" spans="1:17" ht="14.45" customHeight="1" x14ac:dyDescent="0.2">
      <c r="A386" s="821" t="s">
        <v>1832</v>
      </c>
      <c r="B386" s="822" t="s">
        <v>1570</v>
      </c>
      <c r="C386" s="822" t="s">
        <v>1574</v>
      </c>
      <c r="D386" s="822" t="s">
        <v>1583</v>
      </c>
      <c r="E386" s="822" t="s">
        <v>1584</v>
      </c>
      <c r="F386" s="831">
        <v>1906</v>
      </c>
      <c r="G386" s="831">
        <v>10158.98</v>
      </c>
      <c r="H386" s="831">
        <v>2.1262170466056642</v>
      </c>
      <c r="I386" s="831">
        <v>5.33</v>
      </c>
      <c r="J386" s="831">
        <v>908</v>
      </c>
      <c r="K386" s="831">
        <v>4777.96</v>
      </c>
      <c r="L386" s="831">
        <v>1</v>
      </c>
      <c r="M386" s="831">
        <v>5.2620704845814981</v>
      </c>
      <c r="N386" s="831">
        <v>372</v>
      </c>
      <c r="O386" s="831">
        <v>1923.24</v>
      </c>
      <c r="P386" s="827">
        <v>0.40252325260152866</v>
      </c>
      <c r="Q386" s="832">
        <v>5.17</v>
      </c>
    </row>
    <row r="387" spans="1:17" ht="14.45" customHeight="1" x14ac:dyDescent="0.2">
      <c r="A387" s="821" t="s">
        <v>1832</v>
      </c>
      <c r="B387" s="822" t="s">
        <v>1570</v>
      </c>
      <c r="C387" s="822" t="s">
        <v>1574</v>
      </c>
      <c r="D387" s="822" t="s">
        <v>1719</v>
      </c>
      <c r="E387" s="822" t="s">
        <v>1720</v>
      </c>
      <c r="F387" s="831">
        <v>364</v>
      </c>
      <c r="G387" s="831">
        <v>12445.16</v>
      </c>
      <c r="H387" s="831"/>
      <c r="I387" s="831">
        <v>34.19</v>
      </c>
      <c r="J387" s="831"/>
      <c r="K387" s="831"/>
      <c r="L387" s="831"/>
      <c r="M387" s="831"/>
      <c r="N387" s="831">
        <v>277</v>
      </c>
      <c r="O387" s="831">
        <v>9451.24</v>
      </c>
      <c r="P387" s="827"/>
      <c r="Q387" s="832">
        <v>34.119999999999997</v>
      </c>
    </row>
    <row r="388" spans="1:17" ht="14.45" customHeight="1" x14ac:dyDescent="0.2">
      <c r="A388" s="821" t="s">
        <v>1832</v>
      </c>
      <c r="B388" s="822" t="s">
        <v>1570</v>
      </c>
      <c r="C388" s="822" t="s">
        <v>1627</v>
      </c>
      <c r="D388" s="822" t="s">
        <v>1630</v>
      </c>
      <c r="E388" s="822" t="s">
        <v>1631</v>
      </c>
      <c r="F388" s="831"/>
      <c r="G388" s="831"/>
      <c r="H388" s="831"/>
      <c r="I388" s="831"/>
      <c r="J388" s="831">
        <v>1</v>
      </c>
      <c r="K388" s="831">
        <v>447</v>
      </c>
      <c r="L388" s="831">
        <v>1</v>
      </c>
      <c r="M388" s="831">
        <v>447</v>
      </c>
      <c r="N388" s="831"/>
      <c r="O388" s="831"/>
      <c r="P388" s="827"/>
      <c r="Q388" s="832"/>
    </row>
    <row r="389" spans="1:17" ht="14.45" customHeight="1" x14ac:dyDescent="0.2">
      <c r="A389" s="821" t="s">
        <v>1832</v>
      </c>
      <c r="B389" s="822" t="s">
        <v>1570</v>
      </c>
      <c r="C389" s="822" t="s">
        <v>1627</v>
      </c>
      <c r="D389" s="822" t="s">
        <v>1660</v>
      </c>
      <c r="E389" s="822" t="s">
        <v>1661</v>
      </c>
      <c r="F389" s="831">
        <v>4</v>
      </c>
      <c r="G389" s="831">
        <v>7304</v>
      </c>
      <c r="H389" s="831">
        <v>0.99726925177498638</v>
      </c>
      <c r="I389" s="831">
        <v>1826</v>
      </c>
      <c r="J389" s="831">
        <v>4</v>
      </c>
      <c r="K389" s="831">
        <v>7324</v>
      </c>
      <c r="L389" s="831">
        <v>1</v>
      </c>
      <c r="M389" s="831">
        <v>1831</v>
      </c>
      <c r="N389" s="831">
        <v>2</v>
      </c>
      <c r="O389" s="831">
        <v>3670</v>
      </c>
      <c r="P389" s="827">
        <v>0.50109229929000543</v>
      </c>
      <c r="Q389" s="832">
        <v>1835</v>
      </c>
    </row>
    <row r="390" spans="1:17" ht="14.45" customHeight="1" x14ac:dyDescent="0.2">
      <c r="A390" s="821" t="s">
        <v>1832</v>
      </c>
      <c r="B390" s="822" t="s">
        <v>1570</v>
      </c>
      <c r="C390" s="822" t="s">
        <v>1627</v>
      </c>
      <c r="D390" s="822" t="s">
        <v>1662</v>
      </c>
      <c r="E390" s="822" t="s">
        <v>1663</v>
      </c>
      <c r="F390" s="831">
        <v>4</v>
      </c>
      <c r="G390" s="831">
        <v>1720</v>
      </c>
      <c r="H390" s="831">
        <v>1.3302397525135343</v>
      </c>
      <c r="I390" s="831">
        <v>430</v>
      </c>
      <c r="J390" s="831">
        <v>3</v>
      </c>
      <c r="K390" s="831">
        <v>1293</v>
      </c>
      <c r="L390" s="831">
        <v>1</v>
      </c>
      <c r="M390" s="831">
        <v>431</v>
      </c>
      <c r="N390" s="831">
        <v>1</v>
      </c>
      <c r="O390" s="831">
        <v>433</v>
      </c>
      <c r="P390" s="827">
        <v>0.33488012374323278</v>
      </c>
      <c r="Q390" s="832">
        <v>433</v>
      </c>
    </row>
    <row r="391" spans="1:17" ht="14.45" customHeight="1" x14ac:dyDescent="0.2">
      <c r="A391" s="821" t="s">
        <v>1832</v>
      </c>
      <c r="B391" s="822" t="s">
        <v>1570</v>
      </c>
      <c r="C391" s="822" t="s">
        <v>1627</v>
      </c>
      <c r="D391" s="822" t="s">
        <v>1731</v>
      </c>
      <c r="E391" s="822" t="s">
        <v>1732</v>
      </c>
      <c r="F391" s="831">
        <v>1</v>
      </c>
      <c r="G391" s="831">
        <v>14509</v>
      </c>
      <c r="H391" s="831"/>
      <c r="I391" s="831">
        <v>14509</v>
      </c>
      <c r="J391" s="831"/>
      <c r="K391" s="831"/>
      <c r="L391" s="831"/>
      <c r="M391" s="831"/>
      <c r="N391" s="831">
        <v>1</v>
      </c>
      <c r="O391" s="831">
        <v>14521</v>
      </c>
      <c r="P391" s="827"/>
      <c r="Q391" s="832">
        <v>14521</v>
      </c>
    </row>
    <row r="392" spans="1:17" ht="14.45" customHeight="1" x14ac:dyDescent="0.2">
      <c r="A392" s="821" t="s">
        <v>1832</v>
      </c>
      <c r="B392" s="822" t="s">
        <v>1570</v>
      </c>
      <c r="C392" s="822" t="s">
        <v>1627</v>
      </c>
      <c r="D392" s="822" t="s">
        <v>1672</v>
      </c>
      <c r="E392" s="822" t="s">
        <v>1673</v>
      </c>
      <c r="F392" s="831">
        <v>1</v>
      </c>
      <c r="G392" s="831">
        <v>611</v>
      </c>
      <c r="H392" s="831"/>
      <c r="I392" s="831">
        <v>611</v>
      </c>
      <c r="J392" s="831"/>
      <c r="K392" s="831"/>
      <c r="L392" s="831"/>
      <c r="M392" s="831"/>
      <c r="N392" s="831"/>
      <c r="O392" s="831"/>
      <c r="P392" s="827"/>
      <c r="Q392" s="832"/>
    </row>
    <row r="393" spans="1:17" ht="14.45" customHeight="1" x14ac:dyDescent="0.2">
      <c r="A393" s="821" t="s">
        <v>1832</v>
      </c>
      <c r="B393" s="822" t="s">
        <v>1570</v>
      </c>
      <c r="C393" s="822" t="s">
        <v>1627</v>
      </c>
      <c r="D393" s="822" t="s">
        <v>1678</v>
      </c>
      <c r="E393" s="822" t="s">
        <v>1679</v>
      </c>
      <c r="F393" s="831"/>
      <c r="G393" s="831"/>
      <c r="H393" s="831"/>
      <c r="I393" s="831"/>
      <c r="J393" s="831"/>
      <c r="K393" s="831"/>
      <c r="L393" s="831"/>
      <c r="M393" s="831"/>
      <c r="N393" s="831">
        <v>1</v>
      </c>
      <c r="O393" s="831">
        <v>514</v>
      </c>
      <c r="P393" s="827"/>
      <c r="Q393" s="832">
        <v>514</v>
      </c>
    </row>
    <row r="394" spans="1:17" ht="14.45" customHeight="1" x14ac:dyDescent="0.2">
      <c r="A394" s="821" t="s">
        <v>1833</v>
      </c>
      <c r="B394" s="822" t="s">
        <v>1570</v>
      </c>
      <c r="C394" s="822" t="s">
        <v>1574</v>
      </c>
      <c r="D394" s="822" t="s">
        <v>1611</v>
      </c>
      <c r="E394" s="822" t="s">
        <v>1612</v>
      </c>
      <c r="F394" s="831"/>
      <c r="G394" s="831"/>
      <c r="H394" s="831"/>
      <c r="I394" s="831"/>
      <c r="J394" s="831">
        <v>51</v>
      </c>
      <c r="K394" s="831">
        <v>1037.8499999999999</v>
      </c>
      <c r="L394" s="831">
        <v>1</v>
      </c>
      <c r="M394" s="831">
        <v>20.349999999999998</v>
      </c>
      <c r="N394" s="831">
        <v>52</v>
      </c>
      <c r="O394" s="831">
        <v>1071.2</v>
      </c>
      <c r="P394" s="827">
        <v>1.0321337380160911</v>
      </c>
      <c r="Q394" s="832">
        <v>20.6</v>
      </c>
    </row>
    <row r="395" spans="1:17" ht="14.45" customHeight="1" x14ac:dyDescent="0.2">
      <c r="A395" s="821" t="s">
        <v>1833</v>
      </c>
      <c r="B395" s="822" t="s">
        <v>1570</v>
      </c>
      <c r="C395" s="822" t="s">
        <v>1627</v>
      </c>
      <c r="D395" s="822" t="s">
        <v>1660</v>
      </c>
      <c r="E395" s="822" t="s">
        <v>1661</v>
      </c>
      <c r="F395" s="831"/>
      <c r="G395" s="831"/>
      <c r="H395" s="831"/>
      <c r="I395" s="831"/>
      <c r="J395" s="831">
        <v>1</v>
      </c>
      <c r="K395" s="831">
        <v>1831</v>
      </c>
      <c r="L395" s="831">
        <v>1</v>
      </c>
      <c r="M395" s="831">
        <v>1831</v>
      </c>
      <c r="N395" s="831"/>
      <c r="O395" s="831"/>
      <c r="P395" s="827"/>
      <c r="Q395" s="832"/>
    </row>
    <row r="396" spans="1:17" ht="14.45" customHeight="1" thickBot="1" x14ac:dyDescent="0.25">
      <c r="A396" s="813" t="s">
        <v>1833</v>
      </c>
      <c r="B396" s="814" t="s">
        <v>1570</v>
      </c>
      <c r="C396" s="814" t="s">
        <v>1627</v>
      </c>
      <c r="D396" s="814" t="s">
        <v>1664</v>
      </c>
      <c r="E396" s="814" t="s">
        <v>1665</v>
      </c>
      <c r="F396" s="833"/>
      <c r="G396" s="833"/>
      <c r="H396" s="833"/>
      <c r="I396" s="833"/>
      <c r="J396" s="833">
        <v>1</v>
      </c>
      <c r="K396" s="833">
        <v>3533</v>
      </c>
      <c r="L396" s="833">
        <v>1</v>
      </c>
      <c r="M396" s="833">
        <v>3533</v>
      </c>
      <c r="N396" s="833">
        <v>1</v>
      </c>
      <c r="O396" s="833">
        <v>3543</v>
      </c>
      <c r="P396" s="819">
        <v>1.0028304557033683</v>
      </c>
      <c r="Q396" s="834">
        <v>3543</v>
      </c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717B44C1-D640-481E-AA78-A3E5D86A1312}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28515625" defaultRowHeight="14.45" customHeight="1" outlineLevelRow="1" outlineLevelCol="1" x14ac:dyDescent="0.2"/>
  <cols>
    <col min="1" max="1" width="29.140625" style="353" customWidth="1"/>
    <col min="2" max="2" width="7.85546875" style="353" hidden="1" customWidth="1" outlineLevel="1"/>
    <col min="3" max="3" width="7.85546875" style="353" customWidth="1" collapsed="1"/>
    <col min="4" max="4" width="7.85546875" style="353" customWidth="1"/>
    <col min="5" max="5" width="7.85546875" style="353" hidden="1" customWidth="1" outlineLevel="1"/>
    <col min="6" max="6" width="7.85546875" style="361" customWidth="1" collapsed="1"/>
    <col min="7" max="7" width="7.85546875" style="353" hidden="1" customWidth="1" outlineLevel="1"/>
    <col min="8" max="8" width="7.85546875" style="353" customWidth="1" collapsed="1"/>
    <col min="9" max="9" width="7.85546875" style="353" customWidth="1"/>
    <col min="10" max="10" width="7.85546875" style="353" hidden="1" customWidth="1" outlineLevel="1"/>
    <col min="11" max="11" width="7.85546875" style="362" customWidth="1" collapsed="1"/>
    <col min="12" max="13" width="7.85546875" style="353" hidden="1" customWidth="1"/>
    <col min="14" max="15" width="7.85546875" style="353" customWidth="1"/>
    <col min="16" max="16" width="9.28515625" style="353" hidden="1" customWidth="1" outlineLevel="1"/>
    <col min="17" max="17" width="9.5703125" style="353" hidden="1" customWidth="1" outlineLevel="1"/>
    <col min="18" max="18" width="9.28515625" style="353" collapsed="1"/>
    <col min="19" max="16384" width="9.28515625" style="353"/>
  </cols>
  <sheetData>
    <row r="1" spans="1:17" ht="18.600000000000001" customHeight="1" thickBot="1" x14ac:dyDescent="0.35">
      <c r="A1" s="661" t="s">
        <v>134</v>
      </c>
      <c r="B1" s="661"/>
      <c r="C1" s="661"/>
      <c r="D1" s="661"/>
      <c r="E1" s="661"/>
      <c r="F1" s="661"/>
      <c r="G1" s="661"/>
      <c r="H1" s="661"/>
      <c r="I1" s="661"/>
      <c r="J1" s="661"/>
      <c r="K1" s="661"/>
      <c r="L1" s="661"/>
      <c r="M1" s="661"/>
      <c r="N1" s="661"/>
      <c r="O1" s="661"/>
      <c r="P1" s="661"/>
      <c r="Q1" s="661"/>
    </row>
    <row r="2" spans="1:17" ht="14.45" customHeight="1" thickBot="1" x14ac:dyDescent="0.25">
      <c r="A2" s="371" t="s">
        <v>328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5" customHeight="1" thickBot="1" x14ac:dyDescent="0.25">
      <c r="A3" s="651" t="s">
        <v>69</v>
      </c>
      <c r="B3" s="628" t="s">
        <v>70</v>
      </c>
      <c r="C3" s="629"/>
      <c r="D3" s="629"/>
      <c r="E3" s="630"/>
      <c r="F3" s="631"/>
      <c r="G3" s="628" t="s">
        <v>240</v>
      </c>
      <c r="H3" s="629"/>
      <c r="I3" s="629"/>
      <c r="J3" s="630"/>
      <c r="K3" s="631"/>
      <c r="L3" s="121"/>
      <c r="M3" s="122"/>
      <c r="N3" s="121"/>
      <c r="O3" s="123"/>
    </row>
    <row r="4" spans="1:17" ht="14.45" customHeight="1" thickBot="1" x14ac:dyDescent="0.25">
      <c r="A4" s="652"/>
      <c r="B4" s="124">
        <v>2018</v>
      </c>
      <c r="C4" s="125">
        <v>2019</v>
      </c>
      <c r="D4" s="125">
        <v>2020</v>
      </c>
      <c r="E4" s="418" t="s">
        <v>324</v>
      </c>
      <c r="F4" s="419" t="s">
        <v>2</v>
      </c>
      <c r="G4" s="124">
        <v>2018</v>
      </c>
      <c r="H4" s="125">
        <v>2019</v>
      </c>
      <c r="I4" s="125">
        <v>2020</v>
      </c>
      <c r="J4" s="508" t="s">
        <v>324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325</v>
      </c>
      <c r="Q4" s="128" t="s">
        <v>326</v>
      </c>
    </row>
    <row r="5" spans="1:17" ht="14.45" hidden="1" customHeight="1" outlineLevel="1" x14ac:dyDescent="0.2">
      <c r="A5" s="440" t="s">
        <v>167</v>
      </c>
      <c r="B5" s="119">
        <v>57.396999999999998</v>
      </c>
      <c r="C5" s="114">
        <v>61.960999999999999</v>
      </c>
      <c r="D5" s="114">
        <v>32.066000000000003</v>
      </c>
      <c r="E5" s="424">
        <f>IF(OR(D5=0,B5=0),"",D5/B5)</f>
        <v>0.55867031377946585</v>
      </c>
      <c r="F5" s="129">
        <f>IF(OR(D5=0,C5=0),"",D5/C5)</f>
        <v>0.51751908458546514</v>
      </c>
      <c r="G5" s="130">
        <v>75</v>
      </c>
      <c r="H5" s="114">
        <v>81</v>
      </c>
      <c r="I5" s="114">
        <v>52</v>
      </c>
      <c r="J5" s="424">
        <f>IF(OR(I5=0,G5=0),"",I5/G5)</f>
        <v>0.69333333333333336</v>
      </c>
      <c r="K5" s="131">
        <f>IF(OR(I5=0,H5=0),"",I5/H5)</f>
        <v>0.64197530864197527</v>
      </c>
      <c r="L5" s="121"/>
      <c r="M5" s="121"/>
      <c r="N5" s="7">
        <f>D5-C5</f>
        <v>-29.894999999999996</v>
      </c>
      <c r="O5" s="8">
        <f>I5-H5</f>
        <v>-29</v>
      </c>
      <c r="P5" s="7">
        <f>D5-B5</f>
        <v>-25.330999999999996</v>
      </c>
      <c r="Q5" s="8">
        <f>I5-G5</f>
        <v>-23</v>
      </c>
    </row>
    <row r="6" spans="1:17" ht="14.45" hidden="1" customHeight="1" outlineLevel="1" x14ac:dyDescent="0.2">
      <c r="A6" s="441" t="s">
        <v>168</v>
      </c>
      <c r="B6" s="120">
        <v>10.539</v>
      </c>
      <c r="C6" s="113">
        <v>11.557</v>
      </c>
      <c r="D6" s="113">
        <v>6.665</v>
      </c>
      <c r="E6" s="424">
        <f t="shared" ref="E6:E12" si="0">IF(OR(D6=0,B6=0),"",D6/B6)</f>
        <v>0.63241294240440271</v>
      </c>
      <c r="F6" s="129">
        <f t="shared" ref="F6:F12" si="1">IF(OR(D6=0,C6=0),"",D6/C6)</f>
        <v>0.57670675780911995</v>
      </c>
      <c r="G6" s="133">
        <v>13</v>
      </c>
      <c r="H6" s="113">
        <v>17</v>
      </c>
      <c r="I6" s="113">
        <v>11</v>
      </c>
      <c r="J6" s="425">
        <f t="shared" ref="J6:J12" si="2">IF(OR(I6=0,G6=0),"",I6/G6)</f>
        <v>0.84615384615384615</v>
      </c>
      <c r="K6" s="134">
        <f t="shared" ref="K6:K12" si="3">IF(OR(I6=0,H6=0),"",I6/H6)</f>
        <v>0.6470588235294118</v>
      </c>
      <c r="L6" s="121"/>
      <c r="M6" s="121"/>
      <c r="N6" s="5">
        <f t="shared" ref="N6:N13" si="4">D6-C6</f>
        <v>-4.8920000000000003</v>
      </c>
      <c r="O6" s="6">
        <f t="shared" ref="O6:O13" si="5">I6-H6</f>
        <v>-6</v>
      </c>
      <c r="P6" s="5">
        <f t="shared" ref="P6:P13" si="6">D6-B6</f>
        <v>-3.8739999999999997</v>
      </c>
      <c r="Q6" s="6">
        <f t="shared" ref="Q6:Q13" si="7">I6-G6</f>
        <v>-2</v>
      </c>
    </row>
    <row r="7" spans="1:17" ht="14.45" hidden="1" customHeight="1" outlineLevel="1" x14ac:dyDescent="0.2">
      <c r="A7" s="441" t="s">
        <v>169</v>
      </c>
      <c r="B7" s="120">
        <v>48.372999999999998</v>
      </c>
      <c r="C7" s="113">
        <v>54.54</v>
      </c>
      <c r="D7" s="113">
        <v>28.536000000000001</v>
      </c>
      <c r="E7" s="424">
        <f t="shared" si="0"/>
        <v>0.58991586215450775</v>
      </c>
      <c r="F7" s="129">
        <f t="shared" si="1"/>
        <v>0.52321232123212325</v>
      </c>
      <c r="G7" s="133">
        <v>65</v>
      </c>
      <c r="H7" s="113">
        <v>67</v>
      </c>
      <c r="I7" s="113">
        <v>45</v>
      </c>
      <c r="J7" s="425">
        <f t="shared" si="2"/>
        <v>0.69230769230769229</v>
      </c>
      <c r="K7" s="134">
        <f t="shared" si="3"/>
        <v>0.67164179104477617</v>
      </c>
      <c r="L7" s="121"/>
      <c r="M7" s="121"/>
      <c r="N7" s="5">
        <f t="shared" si="4"/>
        <v>-26.003999999999998</v>
      </c>
      <c r="O7" s="6">
        <f t="shared" si="5"/>
        <v>-22</v>
      </c>
      <c r="P7" s="5">
        <f t="shared" si="6"/>
        <v>-19.836999999999996</v>
      </c>
      <c r="Q7" s="6">
        <f t="shared" si="7"/>
        <v>-20</v>
      </c>
    </row>
    <row r="8" spans="1:17" ht="14.45" hidden="1" customHeight="1" outlineLevel="1" x14ac:dyDescent="0.2">
      <c r="A8" s="441" t="s">
        <v>170</v>
      </c>
      <c r="B8" s="120">
        <v>3.2450000000000001</v>
      </c>
      <c r="C8" s="113">
        <v>5.4809999999999999</v>
      </c>
      <c r="D8" s="113">
        <v>5.6319999999999997</v>
      </c>
      <c r="E8" s="424">
        <f t="shared" si="0"/>
        <v>1.735593220338983</v>
      </c>
      <c r="F8" s="129">
        <f t="shared" si="1"/>
        <v>1.0275497172048895</v>
      </c>
      <c r="G8" s="133">
        <v>5</v>
      </c>
      <c r="H8" s="113">
        <v>5</v>
      </c>
      <c r="I8" s="113">
        <v>8</v>
      </c>
      <c r="J8" s="425">
        <f t="shared" si="2"/>
        <v>1.6</v>
      </c>
      <c r="K8" s="134">
        <f t="shared" si="3"/>
        <v>1.6</v>
      </c>
      <c r="L8" s="121"/>
      <c r="M8" s="121"/>
      <c r="N8" s="5">
        <f t="shared" si="4"/>
        <v>0.1509999999999998</v>
      </c>
      <c r="O8" s="6">
        <f t="shared" si="5"/>
        <v>3</v>
      </c>
      <c r="P8" s="5">
        <f t="shared" si="6"/>
        <v>2.3869999999999996</v>
      </c>
      <c r="Q8" s="6">
        <f t="shared" si="7"/>
        <v>3</v>
      </c>
    </row>
    <row r="9" spans="1:17" ht="14.45" hidden="1" customHeight="1" outlineLevel="1" x14ac:dyDescent="0.2">
      <c r="A9" s="441" t="s">
        <v>171</v>
      </c>
      <c r="B9" s="120">
        <v>0</v>
      </c>
      <c r="C9" s="113">
        <v>0</v>
      </c>
      <c r="D9" s="113">
        <v>0</v>
      </c>
      <c r="E9" s="424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25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5" hidden="1" customHeight="1" outlineLevel="1" x14ac:dyDescent="0.2">
      <c r="A10" s="441" t="s">
        <v>172</v>
      </c>
      <c r="B10" s="120">
        <v>12.416</v>
      </c>
      <c r="C10" s="113">
        <v>11.632</v>
      </c>
      <c r="D10" s="113">
        <v>15.395</v>
      </c>
      <c r="E10" s="424">
        <f t="shared" si="0"/>
        <v>1.2399323453608246</v>
      </c>
      <c r="F10" s="129">
        <f t="shared" si="1"/>
        <v>1.3235041265474552</v>
      </c>
      <c r="G10" s="133">
        <v>17</v>
      </c>
      <c r="H10" s="113">
        <v>17</v>
      </c>
      <c r="I10" s="113">
        <v>20</v>
      </c>
      <c r="J10" s="425">
        <f t="shared" si="2"/>
        <v>1.1764705882352942</v>
      </c>
      <c r="K10" s="134">
        <f t="shared" si="3"/>
        <v>1.1764705882352942</v>
      </c>
      <c r="L10" s="121"/>
      <c r="M10" s="121"/>
      <c r="N10" s="5">
        <f t="shared" si="4"/>
        <v>3.7629999999999999</v>
      </c>
      <c r="O10" s="6">
        <f t="shared" si="5"/>
        <v>3</v>
      </c>
      <c r="P10" s="5">
        <f t="shared" si="6"/>
        <v>2.9789999999999992</v>
      </c>
      <c r="Q10" s="6">
        <f t="shared" si="7"/>
        <v>3</v>
      </c>
    </row>
    <row r="11" spans="1:17" ht="14.45" hidden="1" customHeight="1" outlineLevel="1" x14ac:dyDescent="0.2">
      <c r="A11" s="441" t="s">
        <v>173</v>
      </c>
      <c r="B11" s="120">
        <v>2.198</v>
      </c>
      <c r="C11" s="113">
        <v>2.1720000000000002</v>
      </c>
      <c r="D11" s="113">
        <v>10.682</v>
      </c>
      <c r="E11" s="424">
        <f t="shared" si="0"/>
        <v>4.8598726114649686</v>
      </c>
      <c r="F11" s="129">
        <f t="shared" si="1"/>
        <v>4.9180478821362801</v>
      </c>
      <c r="G11" s="133">
        <v>3</v>
      </c>
      <c r="H11" s="113">
        <v>2</v>
      </c>
      <c r="I11" s="113">
        <v>9</v>
      </c>
      <c r="J11" s="425">
        <f t="shared" si="2"/>
        <v>3</v>
      </c>
      <c r="K11" s="134">
        <f t="shared" si="3"/>
        <v>4.5</v>
      </c>
      <c r="L11" s="121"/>
      <c r="M11" s="121"/>
      <c r="N11" s="5">
        <f t="shared" si="4"/>
        <v>8.51</v>
      </c>
      <c r="O11" s="6">
        <f t="shared" si="5"/>
        <v>7</v>
      </c>
      <c r="P11" s="5">
        <f t="shared" si="6"/>
        <v>8.484</v>
      </c>
      <c r="Q11" s="6">
        <f t="shared" si="7"/>
        <v>6</v>
      </c>
    </row>
    <row r="12" spans="1:17" ht="14.45" hidden="1" customHeight="1" outlineLevel="1" thickBot="1" x14ac:dyDescent="0.25">
      <c r="A12" s="442" t="s">
        <v>208</v>
      </c>
      <c r="B12" s="238">
        <v>0</v>
      </c>
      <c r="C12" s="239">
        <v>0</v>
      </c>
      <c r="D12" s="239">
        <v>0</v>
      </c>
      <c r="E12" s="424" t="str">
        <f t="shared" si="0"/>
        <v/>
      </c>
      <c r="F12" s="129" t="str">
        <f t="shared" si="1"/>
        <v/>
      </c>
      <c r="G12" s="241">
        <v>0</v>
      </c>
      <c r="H12" s="239">
        <v>0</v>
      </c>
      <c r="I12" s="239">
        <v>0</v>
      </c>
      <c r="J12" s="426" t="str">
        <f t="shared" si="2"/>
        <v/>
      </c>
      <c r="K12" s="242" t="str">
        <f t="shared" si="3"/>
        <v/>
      </c>
      <c r="L12" s="121"/>
      <c r="M12" s="121"/>
      <c r="N12" s="243">
        <f t="shared" si="4"/>
        <v>0</v>
      </c>
      <c r="O12" s="244">
        <f t="shared" si="5"/>
        <v>0</v>
      </c>
      <c r="P12" s="243">
        <f t="shared" si="6"/>
        <v>0</v>
      </c>
      <c r="Q12" s="244">
        <f t="shared" si="7"/>
        <v>0</v>
      </c>
    </row>
    <row r="13" spans="1:17" ht="14.45" customHeight="1" collapsed="1" thickBot="1" x14ac:dyDescent="0.25">
      <c r="A13" s="117" t="s">
        <v>3</v>
      </c>
      <c r="B13" s="115">
        <f>SUM(B5:B12)</f>
        <v>134.16800000000001</v>
      </c>
      <c r="C13" s="116">
        <f>SUM(C5:C12)</f>
        <v>147.34299999999999</v>
      </c>
      <c r="D13" s="116">
        <f>SUM(D5:D12)</f>
        <v>98.975999999999999</v>
      </c>
      <c r="E13" s="420">
        <f>IF(OR(D13=0,B13=0),0,D13/B13)</f>
        <v>0.73770198557032973</v>
      </c>
      <c r="F13" s="135">
        <f>IF(OR(D13=0,C13=0),0,D13/C13)</f>
        <v>0.67173873207413992</v>
      </c>
      <c r="G13" s="136">
        <f>SUM(G5:G12)</f>
        <v>178</v>
      </c>
      <c r="H13" s="116">
        <f>SUM(H5:H12)</f>
        <v>189</v>
      </c>
      <c r="I13" s="116">
        <f>SUM(I5:I12)</f>
        <v>145</v>
      </c>
      <c r="J13" s="420">
        <f>IF(OR(I13=0,G13=0),0,I13/G13)</f>
        <v>0.8146067415730337</v>
      </c>
      <c r="K13" s="137">
        <f>IF(OR(I13=0,H13=0),0,I13/H13)</f>
        <v>0.76719576719576721</v>
      </c>
      <c r="L13" s="121"/>
      <c r="M13" s="121"/>
      <c r="N13" s="127">
        <f t="shared" si="4"/>
        <v>-48.36699999999999</v>
      </c>
      <c r="O13" s="138">
        <f t="shared" si="5"/>
        <v>-44</v>
      </c>
      <c r="P13" s="127">
        <f t="shared" si="6"/>
        <v>-35.192000000000007</v>
      </c>
      <c r="Q13" s="138">
        <f t="shared" si="7"/>
        <v>-33</v>
      </c>
    </row>
    <row r="14" spans="1:17" ht="14.45" customHeight="1" x14ac:dyDescent="0.2">
      <c r="A14" s="139"/>
      <c r="B14" s="653"/>
      <c r="C14" s="653"/>
      <c r="D14" s="653"/>
      <c r="E14" s="654"/>
      <c r="F14" s="653"/>
      <c r="G14" s="653"/>
      <c r="H14" s="653"/>
      <c r="I14" s="653"/>
      <c r="J14" s="654"/>
      <c r="K14" s="653"/>
      <c r="L14" s="121"/>
      <c r="M14" s="121"/>
      <c r="N14" s="121"/>
      <c r="O14" s="123"/>
      <c r="P14" s="121"/>
      <c r="Q14" s="123"/>
    </row>
    <row r="15" spans="1:17" ht="14.45" customHeight="1" thickBot="1" x14ac:dyDescent="0.2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5" customHeight="1" thickBot="1" x14ac:dyDescent="0.25">
      <c r="A16" s="655" t="s">
        <v>257</v>
      </c>
      <c r="B16" s="657" t="s">
        <v>70</v>
      </c>
      <c r="C16" s="658"/>
      <c r="D16" s="658"/>
      <c r="E16" s="659"/>
      <c r="F16" s="660"/>
      <c r="G16" s="657" t="s">
        <v>240</v>
      </c>
      <c r="H16" s="658"/>
      <c r="I16" s="658"/>
      <c r="J16" s="659"/>
      <c r="K16" s="660"/>
      <c r="L16" s="676" t="s">
        <v>178</v>
      </c>
      <c r="M16" s="677"/>
      <c r="N16" s="155"/>
      <c r="O16" s="155"/>
      <c r="P16" s="155"/>
      <c r="Q16" s="155"/>
    </row>
    <row r="17" spans="1:17" ht="14.45" customHeight="1" thickBot="1" x14ac:dyDescent="0.25">
      <c r="A17" s="656"/>
      <c r="B17" s="140">
        <v>2018</v>
      </c>
      <c r="C17" s="141">
        <v>2019</v>
      </c>
      <c r="D17" s="141">
        <v>2020</v>
      </c>
      <c r="E17" s="509" t="s">
        <v>324</v>
      </c>
      <c r="F17" s="142" t="s">
        <v>2</v>
      </c>
      <c r="G17" s="140">
        <v>2018</v>
      </c>
      <c r="H17" s="141">
        <v>2019</v>
      </c>
      <c r="I17" s="141">
        <v>2020</v>
      </c>
      <c r="J17" s="509" t="s">
        <v>324</v>
      </c>
      <c r="K17" s="142" t="s">
        <v>2</v>
      </c>
      <c r="L17" s="647" t="s">
        <v>179</v>
      </c>
      <c r="M17" s="648"/>
      <c r="N17" s="143" t="s">
        <v>71</v>
      </c>
      <c r="O17" s="144" t="s">
        <v>72</v>
      </c>
      <c r="P17" s="143" t="s">
        <v>325</v>
      </c>
      <c r="Q17" s="144" t="s">
        <v>326</v>
      </c>
    </row>
    <row r="18" spans="1:17" ht="14.45" hidden="1" customHeight="1" outlineLevel="1" x14ac:dyDescent="0.2">
      <c r="A18" s="440" t="s">
        <v>167</v>
      </c>
      <c r="B18" s="119">
        <v>57.396999999999998</v>
      </c>
      <c r="C18" s="114">
        <v>61.960999999999999</v>
      </c>
      <c r="D18" s="114">
        <v>32.066000000000003</v>
      </c>
      <c r="E18" s="424">
        <f>IF(OR(D18=0,B18=0),"",D18/B18)</f>
        <v>0.55867031377946585</v>
      </c>
      <c r="F18" s="129">
        <f>IF(OR(D18=0,C18=0),"",D18/C18)</f>
        <v>0.51751908458546514</v>
      </c>
      <c r="G18" s="119">
        <v>75</v>
      </c>
      <c r="H18" s="114">
        <v>81</v>
      </c>
      <c r="I18" s="114">
        <v>52</v>
      </c>
      <c r="J18" s="424">
        <f>IF(OR(I18=0,G18=0),"",I18/G18)</f>
        <v>0.69333333333333336</v>
      </c>
      <c r="K18" s="131">
        <f>IF(OR(I18=0,H18=0),"",I18/H18)</f>
        <v>0.64197530864197527</v>
      </c>
      <c r="L18" s="649">
        <v>0.91871999999999998</v>
      </c>
      <c r="M18" s="650"/>
      <c r="N18" s="145">
        <f t="shared" ref="N18:N26" si="8">D18-C18</f>
        <v>-29.894999999999996</v>
      </c>
      <c r="O18" s="146">
        <f t="shared" ref="O18:O26" si="9">I18-H18</f>
        <v>-29</v>
      </c>
      <c r="P18" s="145">
        <f t="shared" ref="P18:P26" si="10">D18-B18</f>
        <v>-25.330999999999996</v>
      </c>
      <c r="Q18" s="146">
        <f t="shared" ref="Q18:Q26" si="11">I18-G18</f>
        <v>-23</v>
      </c>
    </row>
    <row r="19" spans="1:17" ht="14.45" hidden="1" customHeight="1" outlineLevel="1" x14ac:dyDescent="0.2">
      <c r="A19" s="441" t="s">
        <v>168</v>
      </c>
      <c r="B19" s="120">
        <v>10.539</v>
      </c>
      <c r="C19" s="113">
        <v>11.557</v>
      </c>
      <c r="D19" s="113">
        <v>6.665</v>
      </c>
      <c r="E19" s="425">
        <f t="shared" ref="E19:E25" si="12">IF(OR(D19=0,B19=0),"",D19/B19)</f>
        <v>0.63241294240440271</v>
      </c>
      <c r="F19" s="132">
        <f t="shared" ref="F19:F25" si="13">IF(OR(D19=0,C19=0),"",D19/C19)</f>
        <v>0.57670675780911995</v>
      </c>
      <c r="G19" s="120">
        <v>13</v>
      </c>
      <c r="H19" s="113">
        <v>17</v>
      </c>
      <c r="I19" s="113">
        <v>11</v>
      </c>
      <c r="J19" s="425">
        <f t="shared" ref="J19:J25" si="14">IF(OR(I19=0,G19=0),"",I19/G19)</f>
        <v>0.84615384615384615</v>
      </c>
      <c r="K19" s="134">
        <f t="shared" ref="K19:K25" si="15">IF(OR(I19=0,H19=0),"",I19/H19)</f>
        <v>0.6470588235294118</v>
      </c>
      <c r="L19" s="649">
        <v>0.99456</v>
      </c>
      <c r="M19" s="650"/>
      <c r="N19" s="147">
        <f t="shared" si="8"/>
        <v>-4.8920000000000003</v>
      </c>
      <c r="O19" s="148">
        <f t="shared" si="9"/>
        <v>-6</v>
      </c>
      <c r="P19" s="147">
        <f t="shared" si="10"/>
        <v>-3.8739999999999997</v>
      </c>
      <c r="Q19" s="148">
        <f t="shared" si="11"/>
        <v>-2</v>
      </c>
    </row>
    <row r="20" spans="1:17" ht="14.45" hidden="1" customHeight="1" outlineLevel="1" x14ac:dyDescent="0.2">
      <c r="A20" s="441" t="s">
        <v>169</v>
      </c>
      <c r="B20" s="120">
        <v>48.372999999999998</v>
      </c>
      <c r="C20" s="113">
        <v>54.54</v>
      </c>
      <c r="D20" s="113">
        <v>28.536000000000001</v>
      </c>
      <c r="E20" s="425">
        <f t="shared" si="12"/>
        <v>0.58991586215450775</v>
      </c>
      <c r="F20" s="132">
        <f t="shared" si="13"/>
        <v>0.52321232123212325</v>
      </c>
      <c r="G20" s="120">
        <v>65</v>
      </c>
      <c r="H20" s="113">
        <v>67</v>
      </c>
      <c r="I20" s="113">
        <v>45</v>
      </c>
      <c r="J20" s="425">
        <f t="shared" si="14"/>
        <v>0.69230769230769229</v>
      </c>
      <c r="K20" s="134">
        <f t="shared" si="15"/>
        <v>0.67164179104477617</v>
      </c>
      <c r="L20" s="649">
        <v>0.96671999999999991</v>
      </c>
      <c r="M20" s="650"/>
      <c r="N20" s="147">
        <f t="shared" si="8"/>
        <v>-26.003999999999998</v>
      </c>
      <c r="O20" s="148">
        <f t="shared" si="9"/>
        <v>-22</v>
      </c>
      <c r="P20" s="147">
        <f t="shared" si="10"/>
        <v>-19.836999999999996</v>
      </c>
      <c r="Q20" s="148">
        <f t="shared" si="11"/>
        <v>-20</v>
      </c>
    </row>
    <row r="21" spans="1:17" ht="14.45" hidden="1" customHeight="1" outlineLevel="1" x14ac:dyDescent="0.2">
      <c r="A21" s="441" t="s">
        <v>170</v>
      </c>
      <c r="B21" s="120">
        <v>3.2450000000000001</v>
      </c>
      <c r="C21" s="113">
        <v>5.4809999999999999</v>
      </c>
      <c r="D21" s="113">
        <v>5.6319999999999997</v>
      </c>
      <c r="E21" s="425">
        <f t="shared" si="12"/>
        <v>1.735593220338983</v>
      </c>
      <c r="F21" s="132">
        <f t="shared" si="13"/>
        <v>1.0275497172048895</v>
      </c>
      <c r="G21" s="120">
        <v>5</v>
      </c>
      <c r="H21" s="113">
        <v>5</v>
      </c>
      <c r="I21" s="113">
        <v>8</v>
      </c>
      <c r="J21" s="425">
        <f t="shared" si="14"/>
        <v>1.6</v>
      </c>
      <c r="K21" s="134">
        <f t="shared" si="15"/>
        <v>1.6</v>
      </c>
      <c r="L21" s="649">
        <v>1.11744</v>
      </c>
      <c r="M21" s="650"/>
      <c r="N21" s="147">
        <f t="shared" si="8"/>
        <v>0.1509999999999998</v>
      </c>
      <c r="O21" s="148">
        <f t="shared" si="9"/>
        <v>3</v>
      </c>
      <c r="P21" s="147">
        <f t="shared" si="10"/>
        <v>2.3869999999999996</v>
      </c>
      <c r="Q21" s="148">
        <f t="shared" si="11"/>
        <v>3</v>
      </c>
    </row>
    <row r="22" spans="1:17" ht="14.45" hidden="1" customHeight="1" outlineLevel="1" x14ac:dyDescent="0.2">
      <c r="A22" s="441" t="s">
        <v>171</v>
      </c>
      <c r="B22" s="120">
        <v>0</v>
      </c>
      <c r="C22" s="113">
        <v>0</v>
      </c>
      <c r="D22" s="113">
        <v>0</v>
      </c>
      <c r="E22" s="425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25" t="str">
        <f t="shared" si="14"/>
        <v/>
      </c>
      <c r="K22" s="134" t="str">
        <f t="shared" si="15"/>
        <v/>
      </c>
      <c r="L22" s="649">
        <v>0.96</v>
      </c>
      <c r="M22" s="650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5" hidden="1" customHeight="1" outlineLevel="1" x14ac:dyDescent="0.2">
      <c r="A23" s="441" t="s">
        <v>172</v>
      </c>
      <c r="B23" s="120">
        <v>12.416</v>
      </c>
      <c r="C23" s="113">
        <v>11.632</v>
      </c>
      <c r="D23" s="113">
        <v>15.395</v>
      </c>
      <c r="E23" s="425">
        <f t="shared" si="12"/>
        <v>1.2399323453608246</v>
      </c>
      <c r="F23" s="132">
        <f t="shared" si="13"/>
        <v>1.3235041265474552</v>
      </c>
      <c r="G23" s="120">
        <v>17</v>
      </c>
      <c r="H23" s="113">
        <v>17</v>
      </c>
      <c r="I23" s="113">
        <v>20</v>
      </c>
      <c r="J23" s="425">
        <f t="shared" si="14"/>
        <v>1.1764705882352942</v>
      </c>
      <c r="K23" s="134">
        <f t="shared" si="15"/>
        <v>1.1764705882352942</v>
      </c>
      <c r="L23" s="649">
        <v>0.98495999999999995</v>
      </c>
      <c r="M23" s="650"/>
      <c r="N23" s="147">
        <f t="shared" si="8"/>
        <v>3.7629999999999999</v>
      </c>
      <c r="O23" s="148">
        <f t="shared" si="9"/>
        <v>3</v>
      </c>
      <c r="P23" s="147">
        <f t="shared" si="10"/>
        <v>2.9789999999999992</v>
      </c>
      <c r="Q23" s="148">
        <f t="shared" si="11"/>
        <v>3</v>
      </c>
    </row>
    <row r="24" spans="1:17" ht="14.45" hidden="1" customHeight="1" outlineLevel="1" x14ac:dyDescent="0.2">
      <c r="A24" s="441" t="s">
        <v>173</v>
      </c>
      <c r="B24" s="120">
        <v>2.198</v>
      </c>
      <c r="C24" s="113">
        <v>2.1720000000000002</v>
      </c>
      <c r="D24" s="113">
        <v>10.682</v>
      </c>
      <c r="E24" s="425">
        <f t="shared" si="12"/>
        <v>4.8598726114649686</v>
      </c>
      <c r="F24" s="132">
        <f t="shared" si="13"/>
        <v>4.9180478821362801</v>
      </c>
      <c r="G24" s="120">
        <v>3</v>
      </c>
      <c r="H24" s="113">
        <v>2</v>
      </c>
      <c r="I24" s="113">
        <v>9</v>
      </c>
      <c r="J24" s="425">
        <f t="shared" si="14"/>
        <v>3</v>
      </c>
      <c r="K24" s="134">
        <f t="shared" si="15"/>
        <v>4.5</v>
      </c>
      <c r="L24" s="649">
        <v>1.0147199999999998</v>
      </c>
      <c r="M24" s="650"/>
      <c r="N24" s="147">
        <f t="shared" si="8"/>
        <v>8.51</v>
      </c>
      <c r="O24" s="148">
        <f t="shared" si="9"/>
        <v>7</v>
      </c>
      <c r="P24" s="147">
        <f t="shared" si="10"/>
        <v>8.484</v>
      </c>
      <c r="Q24" s="148">
        <f t="shared" si="11"/>
        <v>6</v>
      </c>
    </row>
    <row r="25" spans="1:17" ht="14.45" hidden="1" customHeight="1" outlineLevel="1" thickBot="1" x14ac:dyDescent="0.25">
      <c r="A25" s="442" t="s">
        <v>208</v>
      </c>
      <c r="B25" s="238">
        <v>0</v>
      </c>
      <c r="C25" s="239">
        <v>0</v>
      </c>
      <c r="D25" s="239">
        <v>0</v>
      </c>
      <c r="E25" s="426" t="str">
        <f t="shared" si="12"/>
        <v/>
      </c>
      <c r="F25" s="240" t="str">
        <f t="shared" si="13"/>
        <v/>
      </c>
      <c r="G25" s="238">
        <v>0</v>
      </c>
      <c r="H25" s="239">
        <v>0</v>
      </c>
      <c r="I25" s="239">
        <v>0</v>
      </c>
      <c r="J25" s="426" t="str">
        <f t="shared" si="14"/>
        <v/>
      </c>
      <c r="K25" s="242" t="str">
        <f t="shared" si="15"/>
        <v/>
      </c>
      <c r="L25" s="356"/>
      <c r="M25" s="357"/>
      <c r="N25" s="245">
        <f t="shared" si="8"/>
        <v>0</v>
      </c>
      <c r="O25" s="246">
        <f t="shared" si="9"/>
        <v>0</v>
      </c>
      <c r="P25" s="245">
        <f t="shared" si="10"/>
        <v>0</v>
      </c>
      <c r="Q25" s="246">
        <f t="shared" si="11"/>
        <v>0</v>
      </c>
    </row>
    <row r="26" spans="1:17" ht="14.45" customHeight="1" collapsed="1" thickBot="1" x14ac:dyDescent="0.25">
      <c r="A26" s="445" t="s">
        <v>3</v>
      </c>
      <c r="B26" s="149">
        <f>SUM(B18:B25)</f>
        <v>134.16800000000001</v>
      </c>
      <c r="C26" s="150">
        <f>SUM(C18:C25)</f>
        <v>147.34299999999999</v>
      </c>
      <c r="D26" s="150">
        <f>SUM(D18:D25)</f>
        <v>98.975999999999999</v>
      </c>
      <c r="E26" s="421">
        <f>IF(OR(D26=0,B26=0),0,D26/B26)</f>
        <v>0.73770198557032973</v>
      </c>
      <c r="F26" s="151">
        <f>IF(OR(D26=0,C26=0),0,D26/C26)</f>
        <v>0.67173873207413992</v>
      </c>
      <c r="G26" s="149">
        <f>SUM(G18:G25)</f>
        <v>178</v>
      </c>
      <c r="H26" s="150">
        <f>SUM(H18:H25)</f>
        <v>189</v>
      </c>
      <c r="I26" s="150">
        <f>SUM(I18:I25)</f>
        <v>145</v>
      </c>
      <c r="J26" s="421">
        <f>IF(OR(I26=0,G26=0),0,I26/G26)</f>
        <v>0.8146067415730337</v>
      </c>
      <c r="K26" s="152">
        <f>IF(OR(I26=0,H26=0),0,I26/H26)</f>
        <v>0.76719576719576721</v>
      </c>
      <c r="L26" s="121"/>
      <c r="M26" s="121"/>
      <c r="N26" s="143">
        <f t="shared" si="8"/>
        <v>-48.36699999999999</v>
      </c>
      <c r="O26" s="153">
        <f t="shared" si="9"/>
        <v>-44</v>
      </c>
      <c r="P26" s="143">
        <f t="shared" si="10"/>
        <v>-35.192000000000007</v>
      </c>
      <c r="Q26" s="153">
        <f t="shared" si="11"/>
        <v>-33</v>
      </c>
    </row>
    <row r="27" spans="1:17" ht="14.45" customHeight="1" x14ac:dyDescent="0.2">
      <c r="A27" s="154"/>
      <c r="B27" s="653" t="s">
        <v>206</v>
      </c>
      <c r="C27" s="662"/>
      <c r="D27" s="662"/>
      <c r="E27" s="663"/>
      <c r="F27" s="662"/>
      <c r="G27" s="653" t="s">
        <v>207</v>
      </c>
      <c r="H27" s="662"/>
      <c r="I27" s="662"/>
      <c r="J27" s="663"/>
      <c r="K27" s="662"/>
      <c r="L27" s="155"/>
      <c r="M27" s="155"/>
      <c r="N27" s="155"/>
      <c r="O27" s="156"/>
      <c r="P27" s="155"/>
      <c r="Q27" s="156"/>
    </row>
    <row r="28" spans="1:17" ht="14.45" customHeight="1" thickBot="1" x14ac:dyDescent="0.2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5" customHeight="1" thickBot="1" x14ac:dyDescent="0.25">
      <c r="A29" s="670" t="s">
        <v>258</v>
      </c>
      <c r="B29" s="672" t="s">
        <v>70</v>
      </c>
      <c r="C29" s="673"/>
      <c r="D29" s="673"/>
      <c r="E29" s="674"/>
      <c r="F29" s="675"/>
      <c r="G29" s="673" t="s">
        <v>240</v>
      </c>
      <c r="H29" s="673"/>
      <c r="I29" s="673"/>
      <c r="J29" s="674"/>
      <c r="K29" s="675"/>
      <c r="L29" s="155"/>
      <c r="M29" s="155"/>
      <c r="N29" s="155"/>
      <c r="O29" s="156"/>
      <c r="P29" s="155"/>
      <c r="Q29" s="156"/>
    </row>
    <row r="30" spans="1:17" ht="14.45" customHeight="1" thickBot="1" x14ac:dyDescent="0.25">
      <c r="A30" s="671"/>
      <c r="B30" s="157">
        <v>2018</v>
      </c>
      <c r="C30" s="158">
        <v>2019</v>
      </c>
      <c r="D30" s="158">
        <v>2020</v>
      </c>
      <c r="E30" s="510" t="s">
        <v>324</v>
      </c>
      <c r="F30" s="159" t="s">
        <v>2</v>
      </c>
      <c r="G30" s="158">
        <v>2018</v>
      </c>
      <c r="H30" s="158">
        <v>2019</v>
      </c>
      <c r="I30" s="158">
        <v>2020</v>
      </c>
      <c r="J30" s="158" t="s">
        <v>324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325</v>
      </c>
      <c r="Q30" s="161" t="s">
        <v>326</v>
      </c>
    </row>
    <row r="31" spans="1:17" ht="14.45" hidden="1" customHeight="1" outlineLevel="1" x14ac:dyDescent="0.2">
      <c r="A31" s="440" t="s">
        <v>167</v>
      </c>
      <c r="B31" s="119">
        <v>0</v>
      </c>
      <c r="C31" s="114">
        <v>0</v>
      </c>
      <c r="D31" s="114">
        <v>0</v>
      </c>
      <c r="E31" s="424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24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5" hidden="1" customHeight="1" outlineLevel="1" x14ac:dyDescent="0.2">
      <c r="A32" s="441" t="s">
        <v>168</v>
      </c>
      <c r="B32" s="120">
        <v>0</v>
      </c>
      <c r="C32" s="113">
        <v>0</v>
      </c>
      <c r="D32" s="113">
        <v>0</v>
      </c>
      <c r="E32" s="425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5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5" hidden="1" customHeight="1" outlineLevel="1" x14ac:dyDescent="0.2">
      <c r="A33" s="441" t="s">
        <v>169</v>
      </c>
      <c r="B33" s="120">
        <v>0</v>
      </c>
      <c r="C33" s="113">
        <v>0</v>
      </c>
      <c r="D33" s="113">
        <v>0</v>
      </c>
      <c r="E33" s="425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25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5" hidden="1" customHeight="1" outlineLevel="1" x14ac:dyDescent="0.2">
      <c r="A34" s="441" t="s">
        <v>170</v>
      </c>
      <c r="B34" s="120">
        <v>0</v>
      </c>
      <c r="C34" s="113">
        <v>0</v>
      </c>
      <c r="D34" s="113">
        <v>0</v>
      </c>
      <c r="E34" s="425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5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5" hidden="1" customHeight="1" outlineLevel="1" x14ac:dyDescent="0.2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5" hidden="1" customHeight="1" outlineLevel="1" x14ac:dyDescent="0.2">
      <c r="A36" s="441" t="s">
        <v>172</v>
      </c>
      <c r="B36" s="120">
        <v>0</v>
      </c>
      <c r="C36" s="113">
        <v>0</v>
      </c>
      <c r="D36" s="113">
        <v>0</v>
      </c>
      <c r="E36" s="425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5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5" hidden="1" customHeight="1" outlineLevel="1" x14ac:dyDescent="0.2">
      <c r="A37" s="441" t="s">
        <v>173</v>
      </c>
      <c r="B37" s="120">
        <v>0</v>
      </c>
      <c r="C37" s="113">
        <v>0</v>
      </c>
      <c r="D37" s="113">
        <v>0</v>
      </c>
      <c r="E37" s="425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5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5" hidden="1" customHeight="1" outlineLevel="1" thickBot="1" x14ac:dyDescent="0.25">
      <c r="A38" s="442" t="s">
        <v>208</v>
      </c>
      <c r="B38" s="238">
        <v>0</v>
      </c>
      <c r="C38" s="239">
        <v>0</v>
      </c>
      <c r="D38" s="239">
        <v>0</v>
      </c>
      <c r="E38" s="426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6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5" customHeight="1" collapsed="1" thickBot="1" x14ac:dyDescent="0.25">
      <c r="A39" s="444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22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22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5" customHeight="1" x14ac:dyDescent="0.2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5" customHeight="1" thickBot="1" x14ac:dyDescent="0.25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5" customHeight="1" thickBot="1" x14ac:dyDescent="0.25">
      <c r="A42" s="664" t="s">
        <v>259</v>
      </c>
      <c r="B42" s="666" t="s">
        <v>70</v>
      </c>
      <c r="C42" s="667"/>
      <c r="D42" s="667"/>
      <c r="E42" s="668"/>
      <c r="F42" s="669"/>
      <c r="G42" s="667" t="s">
        <v>240</v>
      </c>
      <c r="H42" s="667"/>
      <c r="I42" s="667"/>
      <c r="J42" s="668"/>
      <c r="K42" s="669"/>
      <c r="L42" s="155"/>
      <c r="M42" s="155"/>
      <c r="N42" s="155"/>
      <c r="O42" s="156"/>
      <c r="P42" s="155"/>
      <c r="Q42" s="156"/>
    </row>
    <row r="43" spans="1:17" ht="14.45" customHeight="1" thickBot="1" x14ac:dyDescent="0.25">
      <c r="A43" s="665"/>
      <c r="B43" s="407">
        <v>2018</v>
      </c>
      <c r="C43" s="408">
        <v>2019</v>
      </c>
      <c r="D43" s="408">
        <v>2020</v>
      </c>
      <c r="E43" s="511" t="s">
        <v>324</v>
      </c>
      <c r="F43" s="409" t="s">
        <v>2</v>
      </c>
      <c r="G43" s="408">
        <v>2018</v>
      </c>
      <c r="H43" s="408">
        <v>2019</v>
      </c>
      <c r="I43" s="408">
        <v>2020</v>
      </c>
      <c r="J43" s="408" t="s">
        <v>324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325</v>
      </c>
      <c r="Q43" s="417" t="s">
        <v>326</v>
      </c>
    </row>
    <row r="44" spans="1:17" ht="14.45" hidden="1" customHeight="1" outlineLevel="1" x14ac:dyDescent="0.2">
      <c r="A44" s="440" t="s">
        <v>167</v>
      </c>
      <c r="B44" s="119">
        <v>0</v>
      </c>
      <c r="C44" s="114">
        <v>0</v>
      </c>
      <c r="D44" s="114">
        <v>0</v>
      </c>
      <c r="E44" s="424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4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5" hidden="1" customHeight="1" outlineLevel="1" x14ac:dyDescent="0.2">
      <c r="A45" s="441" t="s">
        <v>168</v>
      </c>
      <c r="B45" s="120">
        <v>0</v>
      </c>
      <c r="C45" s="113">
        <v>0</v>
      </c>
      <c r="D45" s="113">
        <v>0</v>
      </c>
      <c r="E45" s="425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5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5" hidden="1" customHeight="1" outlineLevel="1" x14ac:dyDescent="0.2">
      <c r="A46" s="441" t="s">
        <v>169</v>
      </c>
      <c r="B46" s="120">
        <v>0</v>
      </c>
      <c r="C46" s="113">
        <v>0</v>
      </c>
      <c r="D46" s="113">
        <v>0</v>
      </c>
      <c r="E46" s="425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5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5" hidden="1" customHeight="1" outlineLevel="1" x14ac:dyDescent="0.2">
      <c r="A47" s="441" t="s">
        <v>170</v>
      </c>
      <c r="B47" s="120">
        <v>0</v>
      </c>
      <c r="C47" s="113">
        <v>0</v>
      </c>
      <c r="D47" s="113">
        <v>0</v>
      </c>
      <c r="E47" s="425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5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5" hidden="1" customHeight="1" outlineLevel="1" x14ac:dyDescent="0.2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5" hidden="1" customHeight="1" outlineLevel="1" x14ac:dyDescent="0.2">
      <c r="A49" s="441" t="s">
        <v>172</v>
      </c>
      <c r="B49" s="120">
        <v>0</v>
      </c>
      <c r="C49" s="113">
        <v>0</v>
      </c>
      <c r="D49" s="113">
        <v>0</v>
      </c>
      <c r="E49" s="425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5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5" hidden="1" customHeight="1" outlineLevel="1" x14ac:dyDescent="0.2">
      <c r="A50" s="441" t="s">
        <v>173</v>
      </c>
      <c r="B50" s="120">
        <v>0</v>
      </c>
      <c r="C50" s="113">
        <v>0</v>
      </c>
      <c r="D50" s="113">
        <v>0</v>
      </c>
      <c r="E50" s="425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5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5" hidden="1" customHeight="1" outlineLevel="1" thickBot="1" x14ac:dyDescent="0.25">
      <c r="A51" s="442" t="s">
        <v>208</v>
      </c>
      <c r="B51" s="238">
        <v>0</v>
      </c>
      <c r="C51" s="239">
        <v>0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5" customHeight="1" collapsed="1" thickBot="1" x14ac:dyDescent="0.25">
      <c r="A52" s="443" t="s">
        <v>3</v>
      </c>
      <c r="B52" s="410">
        <f>SUM(B44:B51)</f>
        <v>0</v>
      </c>
      <c r="C52" s="411">
        <f>SUM(C44:C51)</f>
        <v>0</v>
      </c>
      <c r="D52" s="411">
        <f>SUM(D44:D51)</f>
        <v>0</v>
      </c>
      <c r="E52" s="423">
        <f>IF(OR(D52=0,B52=0),0,D52/B52)</f>
        <v>0</v>
      </c>
      <c r="F52" s="412">
        <f>IF(OR(D52=0,C52=0),0,D52/C52)</f>
        <v>0</v>
      </c>
      <c r="G52" s="413">
        <f>SUM(G44:G51)</f>
        <v>0</v>
      </c>
      <c r="H52" s="411">
        <f>SUM(H44:H51)</f>
        <v>0</v>
      </c>
      <c r="I52" s="411">
        <f>SUM(I44:I51)</f>
        <v>0</v>
      </c>
      <c r="J52" s="423">
        <f>IF(OR(I52=0,G52=0),0,I52/G52)</f>
        <v>0</v>
      </c>
      <c r="K52" s="414">
        <f>IF(OR(I52=0,H52=0),0,I52/H52)</f>
        <v>0</v>
      </c>
      <c r="L52" s="155"/>
      <c r="M52" s="155"/>
      <c r="N52" s="415">
        <f t="shared" si="24"/>
        <v>0</v>
      </c>
      <c r="O52" s="416">
        <f t="shared" si="25"/>
        <v>0</v>
      </c>
      <c r="P52" s="415">
        <f t="shared" si="26"/>
        <v>0</v>
      </c>
      <c r="Q52" s="416">
        <f t="shared" si="27"/>
        <v>0</v>
      </c>
    </row>
    <row r="53" spans="1:17" ht="14.45" customHeight="1" x14ac:dyDescent="0.2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5" customHeight="1" x14ac:dyDescent="0.2">
      <c r="A54" s="255" t="s">
        <v>256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5" customHeight="1" x14ac:dyDescent="0.2">
      <c r="A55" s="385" t="s">
        <v>296</v>
      </c>
    </row>
    <row r="56" spans="1:17" ht="14.45" customHeight="1" x14ac:dyDescent="0.2">
      <c r="A56" s="386" t="s">
        <v>297</v>
      </c>
    </row>
    <row r="57" spans="1:17" ht="14.45" customHeight="1" x14ac:dyDescent="0.2">
      <c r="A57" s="385" t="s">
        <v>298</v>
      </c>
    </row>
    <row r="58" spans="1:17" ht="14.45" customHeight="1" x14ac:dyDescent="0.2">
      <c r="A58" s="386" t="s">
        <v>299</v>
      </c>
    </row>
    <row r="59" spans="1:17" ht="14.45" customHeight="1" x14ac:dyDescent="0.2">
      <c r="A59" s="386" t="s">
        <v>262</v>
      </c>
    </row>
  </sheetData>
  <mergeCells count="26"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 xr:uid="{49A889C5-2D5D-4E75-9179-56188C207C5C}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ColWidth="8.85546875" defaultRowHeight="14.45" customHeight="1" x14ac:dyDescent="0.2"/>
  <cols>
    <col min="1" max="1" width="5.42578125" style="81" bestFit="1" customWidth="1"/>
    <col min="2" max="3" width="7.7109375" style="202" customWidth="1"/>
    <col min="4" max="5" width="7.7109375" style="81" customWidth="1"/>
    <col min="6" max="6" width="14.85546875" style="81" bestFit="1" customWidth="1"/>
    <col min="7" max="7" width="2" style="81" bestFit="1" customWidth="1"/>
    <col min="8" max="8" width="5.28515625" style="81" bestFit="1" customWidth="1"/>
    <col min="9" max="9" width="7.7109375" style="81" bestFit="1" customWidth="1"/>
    <col min="10" max="10" width="6.85546875" style="81" bestFit="1" customWidth="1"/>
    <col min="11" max="11" width="17.28515625" style="81" bestFit="1" customWidth="1"/>
    <col min="12" max="13" width="19.7109375" style="81" bestFit="1" customWidth="1"/>
    <col min="14" max="16384" width="8.85546875" style="81"/>
  </cols>
  <sheetData>
    <row r="1" spans="1:13" ht="18.600000000000001" customHeight="1" thickBot="1" x14ac:dyDescent="0.35">
      <c r="A1" s="547" t="s">
        <v>114</v>
      </c>
      <c r="B1" s="625"/>
      <c r="C1" s="625"/>
      <c r="D1" s="625"/>
      <c r="E1" s="625"/>
      <c r="F1" s="625"/>
      <c r="G1" s="625"/>
      <c r="H1" s="625"/>
      <c r="I1" s="625"/>
      <c r="J1" s="625"/>
      <c r="K1" s="625"/>
      <c r="L1" s="625"/>
      <c r="M1" s="625"/>
    </row>
    <row r="2" spans="1:13" ht="14.45" customHeight="1" x14ac:dyDescent="0.2">
      <c r="A2" s="371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5" customHeight="1" x14ac:dyDescent="0.2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5" customHeight="1" x14ac:dyDescent="0.2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5" customHeight="1" x14ac:dyDescent="0.2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5" customHeight="1" x14ac:dyDescent="0.2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5" customHeight="1" x14ac:dyDescent="0.2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5" customHeight="1" x14ac:dyDescent="0.2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5" customHeight="1" x14ac:dyDescent="0.2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5" customHeight="1" x14ac:dyDescent="0.2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5" customHeight="1" x14ac:dyDescent="0.2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5" customHeight="1" x14ac:dyDescent="0.2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5" customHeight="1" x14ac:dyDescent="0.2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5" customHeight="1" x14ac:dyDescent="0.2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5" customHeight="1" x14ac:dyDescent="0.2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5" customHeight="1" x14ac:dyDescent="0.2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5" customHeight="1" x14ac:dyDescent="0.2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5" customHeight="1" x14ac:dyDescent="0.2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5" customHeight="1" x14ac:dyDescent="0.2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5" customHeight="1" x14ac:dyDescent="0.2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5" customHeight="1" x14ac:dyDescent="0.2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5" customHeight="1" x14ac:dyDescent="0.2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5" customHeight="1" x14ac:dyDescent="0.2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5" customHeight="1" x14ac:dyDescent="0.2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5" customHeight="1" x14ac:dyDescent="0.2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5" customHeight="1" x14ac:dyDescent="0.2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5" customHeight="1" x14ac:dyDescent="0.2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5" customHeight="1" x14ac:dyDescent="0.2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5" customHeight="1" x14ac:dyDescent="0.2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5" customHeight="1" thickBot="1" x14ac:dyDescent="0.2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5" customHeight="1" x14ac:dyDescent="0.2">
      <c r="A31" s="175"/>
      <c r="B31" s="678" t="s">
        <v>82</v>
      </c>
      <c r="C31" s="679"/>
      <c r="D31" s="679"/>
      <c r="E31" s="680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5" customHeight="1" thickBot="1" x14ac:dyDescent="0.2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5" customHeight="1" x14ac:dyDescent="0.2">
      <c r="A33" s="172" t="s">
        <v>102</v>
      </c>
      <c r="B33" s="199">
        <v>115</v>
      </c>
      <c r="C33" s="199">
        <v>142</v>
      </c>
      <c r="D33" s="84">
        <f>IF(C33="","",C33-B33)</f>
        <v>27</v>
      </c>
      <c r="E33" s="85">
        <f>IF(C33="","",C33/B33)</f>
        <v>1.2347826086956522</v>
      </c>
      <c r="F33" s="86">
        <v>41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5" customHeight="1" x14ac:dyDescent="0.2">
      <c r="A34" s="173" t="s">
        <v>103</v>
      </c>
      <c r="B34" s="200">
        <v>300</v>
      </c>
      <c r="C34" s="200">
        <v>362</v>
      </c>
      <c r="D34" s="87">
        <f t="shared" ref="D34:D45" si="0">IF(C34="","",C34-B34)</f>
        <v>62</v>
      </c>
      <c r="E34" s="88">
        <f t="shared" ref="E34:E45" si="1">IF(C34="","",C34/B34)</f>
        <v>1.2066666666666668</v>
      </c>
      <c r="F34" s="89">
        <v>102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5" customHeight="1" x14ac:dyDescent="0.2">
      <c r="A35" s="173" t="s">
        <v>104</v>
      </c>
      <c r="B35" s="200">
        <v>447</v>
      </c>
      <c r="C35" s="200">
        <v>530</v>
      </c>
      <c r="D35" s="87">
        <f t="shared" si="0"/>
        <v>83</v>
      </c>
      <c r="E35" s="88">
        <f t="shared" si="1"/>
        <v>1.1856823266219239</v>
      </c>
      <c r="F35" s="89">
        <v>147</v>
      </c>
      <c r="G35" s="366"/>
      <c r="H35" s="366"/>
      <c r="I35" s="80"/>
      <c r="J35" s="80"/>
      <c r="K35" s="80"/>
      <c r="L35" s="80"/>
      <c r="M35" s="80"/>
    </row>
    <row r="36" spans="1:13" ht="14.45" customHeight="1" x14ac:dyDescent="0.2">
      <c r="A36" s="173" t="s">
        <v>105</v>
      </c>
      <c r="B36" s="200">
        <v>548</v>
      </c>
      <c r="C36" s="200">
        <v>628</v>
      </c>
      <c r="D36" s="87">
        <f t="shared" si="0"/>
        <v>80</v>
      </c>
      <c r="E36" s="88">
        <f t="shared" si="1"/>
        <v>1.1459854014598541</v>
      </c>
      <c r="F36" s="89">
        <v>162</v>
      </c>
      <c r="G36" s="366"/>
      <c r="H36" s="366"/>
      <c r="I36" s="80"/>
      <c r="J36" s="80"/>
      <c r="K36" s="80"/>
      <c r="L36" s="80"/>
      <c r="M36" s="80"/>
    </row>
    <row r="37" spans="1:13" ht="14.45" customHeight="1" x14ac:dyDescent="0.2">
      <c r="A37" s="173" t="s">
        <v>106</v>
      </c>
      <c r="B37" s="200">
        <v>703</v>
      </c>
      <c r="C37" s="200">
        <v>798</v>
      </c>
      <c r="D37" s="87">
        <f t="shared" si="0"/>
        <v>95</v>
      </c>
      <c r="E37" s="88">
        <f t="shared" si="1"/>
        <v>1.1351351351351351</v>
      </c>
      <c r="F37" s="89">
        <v>201</v>
      </c>
      <c r="G37" s="366"/>
      <c r="H37" s="366"/>
      <c r="I37" s="80"/>
      <c r="J37" s="80"/>
      <c r="K37" s="80"/>
      <c r="L37" s="80"/>
      <c r="M37" s="80"/>
    </row>
    <row r="38" spans="1:13" ht="14.45" customHeight="1" x14ac:dyDescent="0.2">
      <c r="A38" s="173" t="s">
        <v>107</v>
      </c>
      <c r="B38" s="200">
        <v>867</v>
      </c>
      <c r="C38" s="200">
        <v>973</v>
      </c>
      <c r="D38" s="87">
        <f t="shared" si="0"/>
        <v>106</v>
      </c>
      <c r="E38" s="88">
        <f t="shared" si="1"/>
        <v>1.1222606689734718</v>
      </c>
      <c r="F38" s="89">
        <v>238</v>
      </c>
      <c r="G38" s="366"/>
      <c r="H38" s="366"/>
      <c r="I38" s="80"/>
      <c r="J38" s="80"/>
      <c r="K38" s="80"/>
      <c r="L38" s="80"/>
      <c r="M38" s="80"/>
    </row>
    <row r="39" spans="1:13" ht="14.45" customHeight="1" x14ac:dyDescent="0.2">
      <c r="A39" s="173" t="s">
        <v>108</v>
      </c>
      <c r="B39" s="200">
        <v>930</v>
      </c>
      <c r="C39" s="200">
        <v>1029</v>
      </c>
      <c r="D39" s="87">
        <f t="shared" si="0"/>
        <v>99</v>
      </c>
      <c r="E39" s="88">
        <f t="shared" si="1"/>
        <v>1.1064516129032258</v>
      </c>
      <c r="F39" s="89">
        <v>243</v>
      </c>
      <c r="G39" s="366"/>
      <c r="H39" s="366"/>
      <c r="I39" s="80"/>
      <c r="J39" s="80"/>
      <c r="K39" s="80"/>
      <c r="L39" s="80"/>
      <c r="M39" s="80"/>
    </row>
    <row r="40" spans="1:13" ht="14.45" customHeight="1" x14ac:dyDescent="0.2">
      <c r="A40" s="173" t="s">
        <v>109</v>
      </c>
      <c r="B40" s="200"/>
      <c r="C40" s="200"/>
      <c r="D40" s="87" t="str">
        <f t="shared" si="0"/>
        <v/>
      </c>
      <c r="E40" s="88" t="str">
        <f t="shared" si="1"/>
        <v/>
      </c>
      <c r="F40" s="89"/>
      <c r="G40" s="366"/>
      <c r="H40" s="366"/>
      <c r="I40" s="80"/>
      <c r="J40" s="80"/>
      <c r="K40" s="80"/>
      <c r="L40" s="80"/>
      <c r="M40" s="80"/>
    </row>
    <row r="41" spans="1:13" ht="14.45" customHeight="1" x14ac:dyDescent="0.2">
      <c r="A41" s="173" t="s">
        <v>110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6"/>
      <c r="H41" s="366"/>
      <c r="I41" s="80"/>
      <c r="J41" s="80"/>
      <c r="K41" s="80"/>
      <c r="L41" s="80"/>
      <c r="M41" s="80"/>
    </row>
    <row r="42" spans="1:13" ht="14.45" customHeight="1" x14ac:dyDescent="0.2">
      <c r="A42" s="173" t="s">
        <v>111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6"/>
      <c r="H42" s="366"/>
      <c r="I42" s="80"/>
      <c r="J42" s="80"/>
      <c r="K42" s="80"/>
      <c r="L42" s="80"/>
      <c r="M42" s="80"/>
    </row>
    <row r="43" spans="1:13" ht="14.45" customHeight="1" x14ac:dyDescent="0.2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5" customHeight="1" x14ac:dyDescent="0.2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5" customHeight="1" thickBot="1" x14ac:dyDescent="0.2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 xr:uid="{6B4EA0AB-1094-4CDD-A477-DEFC8C2EDA58}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List24">
    <tabColor theme="0" tint="-0.249977111117893"/>
    <pageSetUpPr fitToPage="1"/>
  </sheetPr>
  <dimension ref="A1:Y11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ColWidth="8.85546875" defaultRowHeight="14.45" customHeight="1" outlineLevelCol="1" x14ac:dyDescent="0.2"/>
  <cols>
    <col min="1" max="1" width="6.140625" style="96" customWidth="1"/>
    <col min="2" max="2" width="6.5703125" style="213" hidden="1" customWidth="1" outlineLevel="1"/>
    <col min="3" max="3" width="5.85546875" style="213" hidden="1" customWidth="1" outlineLevel="1"/>
    <col min="4" max="4" width="7.7109375" style="213" hidden="1" customWidth="1" outlineLevel="1"/>
    <col min="5" max="5" width="6.5703125" style="99" customWidth="1" collapsed="1"/>
    <col min="6" max="6" width="5.85546875" style="99" customWidth="1"/>
    <col min="7" max="7" width="7.7109375" style="99" customWidth="1"/>
    <col min="8" max="8" width="6.5703125" style="99" customWidth="1"/>
    <col min="9" max="9" width="5.85546875" style="99" customWidth="1"/>
    <col min="10" max="10" width="7.7109375" style="99" customWidth="1"/>
    <col min="11" max="11" width="9.140625" style="99" customWidth="1"/>
    <col min="12" max="12" width="3.85546875" style="99" customWidth="1"/>
    <col min="13" max="13" width="4.28515625" style="99" customWidth="1"/>
    <col min="14" max="14" width="5.42578125" style="99" customWidth="1"/>
    <col min="15" max="15" width="4" style="99" customWidth="1"/>
    <col min="16" max="16" width="55.5703125" style="93" customWidth="1"/>
    <col min="17" max="17" width="7.7109375" style="97" hidden="1" customWidth="1" outlineLevel="1"/>
    <col min="18" max="18" width="5.85546875" style="97" hidden="1" customWidth="1" outlineLevel="1"/>
    <col min="19" max="19" width="7.7109375" style="97" customWidth="1" collapsed="1"/>
    <col min="20" max="20" width="6" style="97" customWidth="1"/>
    <col min="21" max="22" width="9.7109375" style="213" customWidth="1"/>
    <col min="23" max="23" width="7.7109375" style="213" customWidth="1"/>
    <col min="24" max="24" width="6.140625" style="100" customWidth="1"/>
    <col min="25" max="25" width="17.140625" style="98" bestFit="1" customWidth="1"/>
    <col min="26" max="16384" width="8.85546875" style="93"/>
  </cols>
  <sheetData>
    <row r="1" spans="1:25" s="312" customFormat="1" ht="18.600000000000001" customHeight="1" thickBot="1" x14ac:dyDescent="0.35">
      <c r="A1" s="602" t="s">
        <v>1850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  <c r="V1" s="517"/>
      <c r="W1" s="517"/>
      <c r="X1" s="517"/>
      <c r="Y1" s="517"/>
    </row>
    <row r="2" spans="1:25" ht="14.45" customHeight="1" thickBot="1" x14ac:dyDescent="0.25">
      <c r="A2" s="371" t="s">
        <v>328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5" customHeight="1" x14ac:dyDescent="0.2">
      <c r="A3" s="689" t="s">
        <v>74</v>
      </c>
      <c r="B3" s="691">
        <v>2018</v>
      </c>
      <c r="C3" s="692"/>
      <c r="D3" s="693"/>
      <c r="E3" s="691">
        <v>2019</v>
      </c>
      <c r="F3" s="692"/>
      <c r="G3" s="693"/>
      <c r="H3" s="691">
        <v>2020</v>
      </c>
      <c r="I3" s="692"/>
      <c r="J3" s="693"/>
      <c r="K3" s="694" t="s">
        <v>75</v>
      </c>
      <c r="L3" s="683" t="s">
        <v>76</v>
      </c>
      <c r="M3" s="683" t="s">
        <v>77</v>
      </c>
      <c r="N3" s="683" t="s">
        <v>78</v>
      </c>
      <c r="O3" s="263" t="s">
        <v>79</v>
      </c>
      <c r="P3" s="685" t="s">
        <v>80</v>
      </c>
      <c r="Q3" s="687" t="s">
        <v>327</v>
      </c>
      <c r="R3" s="688"/>
      <c r="S3" s="687" t="s">
        <v>81</v>
      </c>
      <c r="T3" s="688"/>
      <c r="U3" s="681" t="s">
        <v>82</v>
      </c>
      <c r="V3" s="682"/>
      <c r="W3" s="682"/>
      <c r="X3" s="682"/>
      <c r="Y3" s="214" t="s">
        <v>82</v>
      </c>
    </row>
    <row r="4" spans="1:25" s="95" customFormat="1" ht="14.45" customHeight="1" thickBot="1" x14ac:dyDescent="0.3">
      <c r="A4" s="690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5"/>
      <c r="L4" s="684"/>
      <c r="M4" s="684"/>
      <c r="N4" s="684"/>
      <c r="O4" s="450"/>
      <c r="P4" s="686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5" customHeight="1" x14ac:dyDescent="0.2">
      <c r="A5" s="920" t="s">
        <v>1835</v>
      </c>
      <c r="B5" s="921">
        <v>4</v>
      </c>
      <c r="C5" s="922">
        <v>2.2200000000000002</v>
      </c>
      <c r="D5" s="923">
        <v>4</v>
      </c>
      <c r="E5" s="924">
        <v>2</v>
      </c>
      <c r="F5" s="925">
        <v>1.1100000000000001</v>
      </c>
      <c r="G5" s="926">
        <v>3</v>
      </c>
      <c r="H5" s="927">
        <v>1</v>
      </c>
      <c r="I5" s="925">
        <v>0.56000000000000005</v>
      </c>
      <c r="J5" s="926">
        <v>4</v>
      </c>
      <c r="K5" s="928">
        <v>0.56000000000000005</v>
      </c>
      <c r="L5" s="927">
        <v>2</v>
      </c>
      <c r="M5" s="927">
        <v>21</v>
      </c>
      <c r="N5" s="929">
        <v>7</v>
      </c>
      <c r="O5" s="927" t="s">
        <v>1836</v>
      </c>
      <c r="P5" s="930" t="s">
        <v>1837</v>
      </c>
      <c r="Q5" s="931">
        <f>H5-B5</f>
        <v>-3</v>
      </c>
      <c r="R5" s="944">
        <f>I5-C5</f>
        <v>-1.6600000000000001</v>
      </c>
      <c r="S5" s="931">
        <f>H5-E5</f>
        <v>-1</v>
      </c>
      <c r="T5" s="944">
        <f>I5-F5</f>
        <v>-0.55000000000000004</v>
      </c>
      <c r="U5" s="954">
        <v>7</v>
      </c>
      <c r="V5" s="955">
        <v>4</v>
      </c>
      <c r="W5" s="955">
        <v>-3</v>
      </c>
      <c r="X5" s="956">
        <v>0.5714285714285714</v>
      </c>
      <c r="Y5" s="957"/>
    </row>
    <row r="6" spans="1:25" ht="14.45" customHeight="1" x14ac:dyDescent="0.2">
      <c r="A6" s="918" t="s">
        <v>1838</v>
      </c>
      <c r="B6" s="904">
        <v>3</v>
      </c>
      <c r="C6" s="905">
        <v>1.26</v>
      </c>
      <c r="D6" s="906">
        <v>4</v>
      </c>
      <c r="E6" s="896">
        <v>7</v>
      </c>
      <c r="F6" s="897">
        <v>2.93</v>
      </c>
      <c r="G6" s="898">
        <v>4.0999999999999996</v>
      </c>
      <c r="H6" s="892">
        <v>3</v>
      </c>
      <c r="I6" s="890">
        <v>1.26</v>
      </c>
      <c r="J6" s="891">
        <v>4</v>
      </c>
      <c r="K6" s="893">
        <v>0.42</v>
      </c>
      <c r="L6" s="892">
        <v>2</v>
      </c>
      <c r="M6" s="892">
        <v>18</v>
      </c>
      <c r="N6" s="894">
        <v>6</v>
      </c>
      <c r="O6" s="892" t="s">
        <v>1836</v>
      </c>
      <c r="P6" s="903" t="s">
        <v>1839</v>
      </c>
      <c r="Q6" s="895">
        <f t="shared" ref="Q6:R11" si="0">H6-B6</f>
        <v>0</v>
      </c>
      <c r="R6" s="945">
        <f t="shared" si="0"/>
        <v>0</v>
      </c>
      <c r="S6" s="895">
        <f t="shared" ref="S6:S11" si="1">H6-E6</f>
        <v>-4</v>
      </c>
      <c r="T6" s="945">
        <f t="shared" ref="T6:T11" si="2">I6-F6</f>
        <v>-1.6700000000000002</v>
      </c>
      <c r="U6" s="952">
        <v>18</v>
      </c>
      <c r="V6" s="904">
        <v>12</v>
      </c>
      <c r="W6" s="904">
        <v>-6</v>
      </c>
      <c r="X6" s="950">
        <v>0.66666666666666663</v>
      </c>
      <c r="Y6" s="948"/>
    </row>
    <row r="7" spans="1:25" ht="14.45" customHeight="1" x14ac:dyDescent="0.2">
      <c r="A7" s="918" t="s">
        <v>1840</v>
      </c>
      <c r="B7" s="904">
        <v>47</v>
      </c>
      <c r="C7" s="905">
        <v>16.14</v>
      </c>
      <c r="D7" s="906">
        <v>5.9</v>
      </c>
      <c r="E7" s="896">
        <v>52</v>
      </c>
      <c r="F7" s="897">
        <v>16.899999999999999</v>
      </c>
      <c r="G7" s="898">
        <v>5.8</v>
      </c>
      <c r="H7" s="892">
        <v>44</v>
      </c>
      <c r="I7" s="890">
        <v>15.41</v>
      </c>
      <c r="J7" s="899">
        <v>7</v>
      </c>
      <c r="K7" s="893">
        <v>0.32</v>
      </c>
      <c r="L7" s="892">
        <v>2</v>
      </c>
      <c r="M7" s="892">
        <v>18</v>
      </c>
      <c r="N7" s="894">
        <v>6</v>
      </c>
      <c r="O7" s="892" t="s">
        <v>1836</v>
      </c>
      <c r="P7" s="903" t="s">
        <v>1841</v>
      </c>
      <c r="Q7" s="895">
        <f t="shared" si="0"/>
        <v>-3</v>
      </c>
      <c r="R7" s="945">
        <f t="shared" si="0"/>
        <v>-0.73000000000000043</v>
      </c>
      <c r="S7" s="895">
        <f t="shared" si="1"/>
        <v>-8</v>
      </c>
      <c r="T7" s="945">
        <f t="shared" si="2"/>
        <v>-1.4899999999999984</v>
      </c>
      <c r="U7" s="952">
        <v>264</v>
      </c>
      <c r="V7" s="904">
        <v>308</v>
      </c>
      <c r="W7" s="904">
        <v>44</v>
      </c>
      <c r="X7" s="950">
        <v>1.1666666666666667</v>
      </c>
      <c r="Y7" s="948">
        <v>60</v>
      </c>
    </row>
    <row r="8" spans="1:25" ht="14.45" customHeight="1" x14ac:dyDescent="0.2">
      <c r="A8" s="919" t="s">
        <v>1842</v>
      </c>
      <c r="B8" s="908">
        <v>1</v>
      </c>
      <c r="C8" s="909">
        <v>0.49</v>
      </c>
      <c r="D8" s="907">
        <v>5</v>
      </c>
      <c r="E8" s="910"/>
      <c r="F8" s="911"/>
      <c r="G8" s="900"/>
      <c r="H8" s="912"/>
      <c r="I8" s="913"/>
      <c r="J8" s="901"/>
      <c r="K8" s="914">
        <v>0.48</v>
      </c>
      <c r="L8" s="912">
        <v>2</v>
      </c>
      <c r="M8" s="912">
        <v>21</v>
      </c>
      <c r="N8" s="915">
        <v>7</v>
      </c>
      <c r="O8" s="912" t="s">
        <v>1836</v>
      </c>
      <c r="P8" s="916" t="s">
        <v>1843</v>
      </c>
      <c r="Q8" s="917">
        <f t="shared" si="0"/>
        <v>-1</v>
      </c>
      <c r="R8" s="946">
        <f t="shared" si="0"/>
        <v>-0.49</v>
      </c>
      <c r="S8" s="917">
        <f t="shared" si="1"/>
        <v>0</v>
      </c>
      <c r="T8" s="946">
        <f t="shared" si="2"/>
        <v>0</v>
      </c>
      <c r="U8" s="953" t="s">
        <v>329</v>
      </c>
      <c r="V8" s="908" t="s">
        <v>329</v>
      </c>
      <c r="W8" s="908" t="s">
        <v>329</v>
      </c>
      <c r="X8" s="951" t="s">
        <v>329</v>
      </c>
      <c r="Y8" s="949"/>
    </row>
    <row r="9" spans="1:25" ht="14.45" customHeight="1" x14ac:dyDescent="0.2">
      <c r="A9" s="918" t="s">
        <v>1844</v>
      </c>
      <c r="B9" s="904">
        <v>54</v>
      </c>
      <c r="C9" s="905">
        <v>89.48</v>
      </c>
      <c r="D9" s="906">
        <v>9.5</v>
      </c>
      <c r="E9" s="896">
        <v>68</v>
      </c>
      <c r="F9" s="897">
        <v>110.87</v>
      </c>
      <c r="G9" s="898">
        <v>9.4</v>
      </c>
      <c r="H9" s="892">
        <v>35</v>
      </c>
      <c r="I9" s="890">
        <v>56.73</v>
      </c>
      <c r="J9" s="891">
        <v>9.6999999999999993</v>
      </c>
      <c r="K9" s="893">
        <v>1.52</v>
      </c>
      <c r="L9" s="892">
        <v>4</v>
      </c>
      <c r="M9" s="892">
        <v>39</v>
      </c>
      <c r="N9" s="894">
        <v>13</v>
      </c>
      <c r="O9" s="892" t="s">
        <v>1836</v>
      </c>
      <c r="P9" s="903" t="s">
        <v>1845</v>
      </c>
      <c r="Q9" s="895">
        <f t="shared" si="0"/>
        <v>-19</v>
      </c>
      <c r="R9" s="945">
        <f t="shared" si="0"/>
        <v>-32.750000000000007</v>
      </c>
      <c r="S9" s="895">
        <f t="shared" si="1"/>
        <v>-33</v>
      </c>
      <c r="T9" s="945">
        <f t="shared" si="2"/>
        <v>-54.140000000000008</v>
      </c>
      <c r="U9" s="952">
        <v>455</v>
      </c>
      <c r="V9" s="904">
        <v>339.5</v>
      </c>
      <c r="W9" s="904">
        <v>-115.5</v>
      </c>
      <c r="X9" s="950">
        <v>0.74615384615384617</v>
      </c>
      <c r="Y9" s="948">
        <v>2</v>
      </c>
    </row>
    <row r="10" spans="1:25" ht="14.45" customHeight="1" x14ac:dyDescent="0.2">
      <c r="A10" s="918" t="s">
        <v>1846</v>
      </c>
      <c r="B10" s="887">
        <v>69</v>
      </c>
      <c r="C10" s="888">
        <v>24.57</v>
      </c>
      <c r="D10" s="889">
        <v>6</v>
      </c>
      <c r="E10" s="902">
        <v>59</v>
      </c>
      <c r="F10" s="890">
        <v>15.15</v>
      </c>
      <c r="G10" s="891">
        <v>5.9</v>
      </c>
      <c r="H10" s="892">
        <v>62</v>
      </c>
      <c r="I10" s="890">
        <v>25.04</v>
      </c>
      <c r="J10" s="899">
        <v>5.9</v>
      </c>
      <c r="K10" s="893">
        <v>0.26</v>
      </c>
      <c r="L10" s="892">
        <v>1</v>
      </c>
      <c r="M10" s="892">
        <v>9</v>
      </c>
      <c r="N10" s="894">
        <v>3</v>
      </c>
      <c r="O10" s="892" t="s">
        <v>1836</v>
      </c>
      <c r="P10" s="903" t="s">
        <v>1847</v>
      </c>
      <c r="Q10" s="895">
        <f t="shared" si="0"/>
        <v>-7</v>
      </c>
      <c r="R10" s="945">
        <f t="shared" si="0"/>
        <v>0.46999999999999886</v>
      </c>
      <c r="S10" s="895">
        <f t="shared" si="1"/>
        <v>3</v>
      </c>
      <c r="T10" s="945">
        <f t="shared" si="2"/>
        <v>9.8899999999999988</v>
      </c>
      <c r="U10" s="952">
        <v>186</v>
      </c>
      <c r="V10" s="904">
        <v>365.8</v>
      </c>
      <c r="W10" s="904">
        <v>179.8</v>
      </c>
      <c r="X10" s="950">
        <v>1.9666666666666668</v>
      </c>
      <c r="Y10" s="948">
        <v>181</v>
      </c>
    </row>
    <row r="11" spans="1:25" ht="14.45" customHeight="1" thickBot="1" x14ac:dyDescent="0.25">
      <c r="A11" s="932" t="s">
        <v>1848</v>
      </c>
      <c r="B11" s="933"/>
      <c r="C11" s="934"/>
      <c r="D11" s="935"/>
      <c r="E11" s="936">
        <v>1</v>
      </c>
      <c r="F11" s="937">
        <v>0.36</v>
      </c>
      <c r="G11" s="938">
        <v>3</v>
      </c>
      <c r="H11" s="939"/>
      <c r="I11" s="937"/>
      <c r="J11" s="938"/>
      <c r="K11" s="940">
        <v>0.36</v>
      </c>
      <c r="L11" s="939">
        <v>1</v>
      </c>
      <c r="M11" s="939">
        <v>12</v>
      </c>
      <c r="N11" s="941">
        <v>4</v>
      </c>
      <c r="O11" s="939" t="s">
        <v>1836</v>
      </c>
      <c r="P11" s="942" t="s">
        <v>1849</v>
      </c>
      <c r="Q11" s="943">
        <f t="shared" si="0"/>
        <v>0</v>
      </c>
      <c r="R11" s="947">
        <f t="shared" si="0"/>
        <v>0</v>
      </c>
      <c r="S11" s="943">
        <f t="shared" si="1"/>
        <v>-1</v>
      </c>
      <c r="T11" s="947">
        <f t="shared" si="2"/>
        <v>-0.36</v>
      </c>
      <c r="U11" s="958" t="s">
        <v>329</v>
      </c>
      <c r="V11" s="959" t="s">
        <v>329</v>
      </c>
      <c r="W11" s="959" t="s">
        <v>329</v>
      </c>
      <c r="X11" s="960" t="s">
        <v>329</v>
      </c>
      <c r="Y11" s="961"/>
    </row>
  </sheetData>
  <autoFilter ref="A4:Y4" xr:uid="{00000000-0009-0000-0000-00002C000000}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12:Q1048576">
    <cfRule type="cellIs" dxfId="14" priority="11" stopIfTrue="1" operator="lessThan">
      <formula>0</formula>
    </cfRule>
  </conditionalFormatting>
  <conditionalFormatting sqref="W12:W1048576">
    <cfRule type="cellIs" dxfId="13" priority="10" stopIfTrue="1" operator="greaterThan">
      <formula>0</formula>
    </cfRule>
  </conditionalFormatting>
  <conditionalFormatting sqref="X12:X1048576">
    <cfRule type="cellIs" dxfId="12" priority="9" stopIfTrue="1" operator="greaterThan">
      <formula>1</formula>
    </cfRule>
  </conditionalFormatting>
  <conditionalFormatting sqref="X12:X1048576">
    <cfRule type="cellIs" dxfId="11" priority="6" stopIfTrue="1" operator="greaterThan">
      <formula>1</formula>
    </cfRule>
  </conditionalFormatting>
  <conditionalFormatting sqref="W12:W1048576">
    <cfRule type="cellIs" dxfId="10" priority="7" stopIfTrue="1" operator="greaterThan">
      <formula>0</formula>
    </cfRule>
  </conditionalFormatting>
  <conditionalFormatting sqref="Q12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11">
    <cfRule type="cellIs" dxfId="7" priority="4" stopIfTrue="1" operator="lessThan">
      <formula>0</formula>
    </cfRule>
  </conditionalFormatting>
  <conditionalFormatting sqref="X5:X11">
    <cfRule type="cellIs" dxfId="6" priority="2" stopIfTrue="1" operator="greaterThan">
      <formula>1</formula>
    </cfRule>
  </conditionalFormatting>
  <conditionalFormatting sqref="W5:W11">
    <cfRule type="cellIs" dxfId="5" priority="3" stopIfTrue="1" operator="greaterThan">
      <formula>0</formula>
    </cfRule>
  </conditionalFormatting>
  <conditionalFormatting sqref="S5:S11">
    <cfRule type="cellIs" dxfId="4" priority="1" stopIfTrue="1" operator="lessThan">
      <formula>0</formula>
    </cfRule>
  </conditionalFormatting>
  <hyperlinks>
    <hyperlink ref="A2" location="Obsah!A1" display="Zpět na Obsah  KL 01  1.-4.měsíc" xr:uid="{B2964B4A-01AB-4746-9590-95FA12EBFCD6}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List4">
    <tabColor theme="0" tint="-0.249977111117893"/>
    <outlinePr summaryRight="0"/>
    <pageSetUpPr fitToPage="1"/>
  </sheetPr>
  <dimension ref="A1:M11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ColWidth="8.85546875" defaultRowHeight="14.45" customHeight="1" outlineLevelCol="1" x14ac:dyDescent="0.2"/>
  <cols>
    <col min="1" max="1" width="43.28515625" style="247" customWidth="1" collapsed="1"/>
    <col min="2" max="2" width="7.7109375" style="215" hidden="1" customWidth="1" outlineLevel="1"/>
    <col min="3" max="3" width="7.28515625" style="247" hidden="1" customWidth="1"/>
    <col min="4" max="4" width="7.7109375" style="215" customWidth="1"/>
    <col min="5" max="5" width="7.28515625" style="247" hidden="1" customWidth="1"/>
    <col min="6" max="6" width="7.7109375" style="215" customWidth="1"/>
    <col min="7" max="7" width="7.7109375" style="332" customWidth="1" collapsed="1"/>
    <col min="8" max="8" width="7.7109375" style="215" hidden="1" customWidth="1" outlineLevel="1"/>
    <col min="9" max="9" width="7.28515625" style="247" hidden="1" customWidth="1"/>
    <col min="10" max="10" width="7.7109375" style="215" customWidth="1"/>
    <col min="11" max="11" width="7.28515625" style="247" hidden="1" customWidth="1"/>
    <col min="12" max="12" width="7.7109375" style="215" customWidth="1"/>
    <col min="13" max="13" width="7.7109375" style="332" customWidth="1"/>
    <col min="14" max="16384" width="8.85546875" style="247"/>
  </cols>
  <sheetData>
    <row r="1" spans="1:13" ht="18.600000000000001" customHeight="1" thickBot="1" x14ac:dyDescent="0.35">
      <c r="A1" s="528" t="s">
        <v>157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thickBot="1" x14ac:dyDescent="0.2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5" customHeight="1" thickBot="1" x14ac:dyDescent="0.25">
      <c r="A3" s="342" t="s">
        <v>158</v>
      </c>
      <c r="B3" s="343">
        <f>SUBTOTAL(9,B6:B1048576)</f>
        <v>996060</v>
      </c>
      <c r="C3" s="344">
        <f t="shared" ref="C3:L3" si="0">SUBTOTAL(9,C6:C1048576)</f>
        <v>4.0864554037540088</v>
      </c>
      <c r="D3" s="344">
        <f t="shared" si="0"/>
        <v>982256</v>
      </c>
      <c r="E3" s="344">
        <f t="shared" si="0"/>
        <v>6</v>
      </c>
      <c r="F3" s="344">
        <f t="shared" si="0"/>
        <v>742858</v>
      </c>
      <c r="G3" s="347">
        <f>IF(D3&lt;&gt;0,F3/D3,"")</f>
        <v>0.75627738593604921</v>
      </c>
      <c r="H3" s="343">
        <f t="shared" si="0"/>
        <v>654198.75000000012</v>
      </c>
      <c r="I3" s="344">
        <f t="shared" si="0"/>
        <v>4.2214713139764335</v>
      </c>
      <c r="J3" s="344">
        <f t="shared" si="0"/>
        <v>155697.66</v>
      </c>
      <c r="K3" s="344">
        <f t="shared" si="0"/>
        <v>2</v>
      </c>
      <c r="L3" s="344">
        <f t="shared" si="0"/>
        <v>736279.57000000018</v>
      </c>
      <c r="M3" s="345">
        <f>IF(J3&lt;&gt;0,L3/J3,"")</f>
        <v>4.7289058165678286</v>
      </c>
    </row>
    <row r="4" spans="1:13" ht="14.45" customHeight="1" x14ac:dyDescent="0.2">
      <c r="A4" s="696" t="s">
        <v>117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</row>
    <row r="5" spans="1:13" s="330" customFormat="1" ht="14.45" customHeight="1" thickBot="1" x14ac:dyDescent="0.25">
      <c r="A5" s="962"/>
      <c r="B5" s="963">
        <v>2018</v>
      </c>
      <c r="C5" s="964"/>
      <c r="D5" s="964">
        <v>2019</v>
      </c>
      <c r="E5" s="964"/>
      <c r="F5" s="964">
        <v>2020</v>
      </c>
      <c r="G5" s="881" t="s">
        <v>2</v>
      </c>
      <c r="H5" s="963">
        <v>2018</v>
      </c>
      <c r="I5" s="964"/>
      <c r="J5" s="964">
        <v>2019</v>
      </c>
      <c r="K5" s="964"/>
      <c r="L5" s="964">
        <v>2020</v>
      </c>
      <c r="M5" s="881" t="s">
        <v>2</v>
      </c>
    </row>
    <row r="6" spans="1:13" ht="14.45" customHeight="1" x14ac:dyDescent="0.2">
      <c r="A6" s="835" t="s">
        <v>826</v>
      </c>
      <c r="B6" s="863">
        <v>843316</v>
      </c>
      <c r="C6" s="807">
        <v>1.0611752862715491</v>
      </c>
      <c r="D6" s="863">
        <v>794700</v>
      </c>
      <c r="E6" s="807">
        <v>1</v>
      </c>
      <c r="F6" s="863">
        <v>600034</v>
      </c>
      <c r="G6" s="812">
        <v>0.75504467094501071</v>
      </c>
      <c r="H6" s="863">
        <v>654198.75000000012</v>
      </c>
      <c r="I6" s="807">
        <v>4.2214713139764335</v>
      </c>
      <c r="J6" s="863">
        <v>154969.37</v>
      </c>
      <c r="K6" s="807">
        <v>1</v>
      </c>
      <c r="L6" s="863">
        <v>736279.57000000018</v>
      </c>
      <c r="M6" s="231">
        <v>4.7511296587190115</v>
      </c>
    </row>
    <row r="7" spans="1:13" ht="14.45" customHeight="1" x14ac:dyDescent="0.2">
      <c r="A7" s="836" t="s">
        <v>1758</v>
      </c>
      <c r="B7" s="865">
        <v>9385</v>
      </c>
      <c r="C7" s="822">
        <v>0.90632544664413328</v>
      </c>
      <c r="D7" s="865">
        <v>10355</v>
      </c>
      <c r="E7" s="822">
        <v>1</v>
      </c>
      <c r="F7" s="865">
        <v>8616</v>
      </c>
      <c r="G7" s="827">
        <v>0.83206180589087397</v>
      </c>
      <c r="H7" s="865"/>
      <c r="I7" s="822"/>
      <c r="J7" s="865"/>
      <c r="K7" s="822"/>
      <c r="L7" s="865"/>
      <c r="M7" s="828"/>
    </row>
    <row r="8" spans="1:13" ht="14.45" customHeight="1" x14ac:dyDescent="0.2">
      <c r="A8" s="836" t="s">
        <v>1851</v>
      </c>
      <c r="B8" s="865">
        <v>141884</v>
      </c>
      <c r="C8" s="822">
        <v>0.914873038185265</v>
      </c>
      <c r="D8" s="865">
        <v>155086</v>
      </c>
      <c r="E8" s="822">
        <v>1</v>
      </c>
      <c r="F8" s="865">
        <v>134208</v>
      </c>
      <c r="G8" s="827">
        <v>0.8653779193479747</v>
      </c>
      <c r="H8" s="865"/>
      <c r="I8" s="822"/>
      <c r="J8" s="865"/>
      <c r="K8" s="822"/>
      <c r="L8" s="865"/>
      <c r="M8" s="828"/>
    </row>
    <row r="9" spans="1:13" ht="14.45" customHeight="1" x14ac:dyDescent="0.2">
      <c r="A9" s="836" t="s">
        <v>1852</v>
      </c>
      <c r="B9" s="865"/>
      <c r="C9" s="822"/>
      <c r="D9" s="865">
        <v>20279</v>
      </c>
      <c r="E9" s="822">
        <v>1</v>
      </c>
      <c r="F9" s="865"/>
      <c r="G9" s="827"/>
      <c r="H9" s="865"/>
      <c r="I9" s="822"/>
      <c r="J9" s="865">
        <v>728.29</v>
      </c>
      <c r="K9" s="822">
        <v>1</v>
      </c>
      <c r="L9" s="865"/>
      <c r="M9" s="828"/>
    </row>
    <row r="10" spans="1:13" ht="14.45" customHeight="1" x14ac:dyDescent="0.2">
      <c r="A10" s="836" t="s">
        <v>1853</v>
      </c>
      <c r="B10" s="865">
        <v>1475</v>
      </c>
      <c r="C10" s="822">
        <v>1.2040816326530612</v>
      </c>
      <c r="D10" s="865">
        <v>1225</v>
      </c>
      <c r="E10" s="822">
        <v>1</v>
      </c>
      <c r="F10" s="865"/>
      <c r="G10" s="827"/>
      <c r="H10" s="865"/>
      <c r="I10" s="822"/>
      <c r="J10" s="865"/>
      <c r="K10" s="822"/>
      <c r="L10" s="865"/>
      <c r="M10" s="828"/>
    </row>
    <row r="11" spans="1:13" ht="14.45" customHeight="1" thickBot="1" x14ac:dyDescent="0.25">
      <c r="A11" s="869" t="s">
        <v>1854</v>
      </c>
      <c r="B11" s="867"/>
      <c r="C11" s="814"/>
      <c r="D11" s="867">
        <v>611</v>
      </c>
      <c r="E11" s="814">
        <v>1</v>
      </c>
      <c r="F11" s="867"/>
      <c r="G11" s="819"/>
      <c r="H11" s="867"/>
      <c r="I11" s="814"/>
      <c r="J11" s="867"/>
      <c r="K11" s="814"/>
      <c r="L11" s="867"/>
      <c r="M11" s="820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 xr:uid="{074F1440-DE42-4DFE-9151-1EE00F9F6BF1}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List1">
    <tabColor theme="0" tint="-0.249977111117893"/>
    <outlinePr summaryRight="0"/>
    <pageSetUpPr fitToPage="1"/>
  </sheetPr>
  <dimension ref="A1:Q86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9" hidden="1" customWidth="1" outlineLevel="1"/>
    <col min="8" max="9" width="9.28515625" style="329" hidden="1" customWidth="1"/>
    <col min="10" max="11" width="11.140625" style="329" customWidth="1"/>
    <col min="12" max="13" width="9.28515625" style="329" hidden="1" customWidth="1"/>
    <col min="14" max="15" width="11.140625" style="329" customWidth="1"/>
    <col min="16" max="16" width="11.140625" style="332" customWidth="1"/>
    <col min="17" max="17" width="11.140625" style="329" customWidth="1"/>
    <col min="18" max="16384" width="8.85546875" style="247"/>
  </cols>
  <sheetData>
    <row r="1" spans="1:17" ht="18.600000000000001" customHeight="1" thickBot="1" x14ac:dyDescent="0.35">
      <c r="A1" s="528" t="s">
        <v>1982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1" t="s">
        <v>328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5" customHeight="1" thickBot="1" x14ac:dyDescent="0.25">
      <c r="E3" s="112" t="s">
        <v>158</v>
      </c>
      <c r="F3" s="207">
        <f t="shared" ref="F3:O3" si="0">SUBTOTAL(9,F6:F1048576)</f>
        <v>24540.21</v>
      </c>
      <c r="G3" s="211">
        <f t="shared" si="0"/>
        <v>1650258.75</v>
      </c>
      <c r="H3" s="212"/>
      <c r="I3" s="212"/>
      <c r="J3" s="207">
        <f t="shared" si="0"/>
        <v>15319.7</v>
      </c>
      <c r="K3" s="211">
        <f t="shared" si="0"/>
        <v>1137953.6600000001</v>
      </c>
      <c r="L3" s="212"/>
      <c r="M3" s="212"/>
      <c r="N3" s="207">
        <f t="shared" si="0"/>
        <v>15330</v>
      </c>
      <c r="O3" s="211">
        <f t="shared" si="0"/>
        <v>1516131.57</v>
      </c>
      <c r="P3" s="177">
        <f>IF(K3=0,"",O3/K3)</f>
        <v>1.3323315555749431</v>
      </c>
      <c r="Q3" s="209">
        <f>IF(N3=0,"",O3/N3)</f>
        <v>98.899645792563604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89</v>
      </c>
      <c r="E4" s="637" t="s">
        <v>11</v>
      </c>
      <c r="F4" s="643">
        <v>2018</v>
      </c>
      <c r="G4" s="644"/>
      <c r="H4" s="210"/>
      <c r="I4" s="210"/>
      <c r="J4" s="643">
        <v>2019</v>
      </c>
      <c r="K4" s="644"/>
      <c r="L4" s="210"/>
      <c r="M4" s="210"/>
      <c r="N4" s="643">
        <v>2020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72"/>
      <c r="B5" s="870"/>
      <c r="C5" s="872"/>
      <c r="D5" s="882"/>
      <c r="E5" s="874"/>
      <c r="F5" s="883" t="s">
        <v>90</v>
      </c>
      <c r="G5" s="884" t="s">
        <v>14</v>
      </c>
      <c r="H5" s="885"/>
      <c r="I5" s="885"/>
      <c r="J5" s="883" t="s">
        <v>90</v>
      </c>
      <c r="K5" s="884" t="s">
        <v>14</v>
      </c>
      <c r="L5" s="885"/>
      <c r="M5" s="885"/>
      <c r="N5" s="883" t="s">
        <v>90</v>
      </c>
      <c r="O5" s="884" t="s">
        <v>14</v>
      </c>
      <c r="P5" s="886"/>
      <c r="Q5" s="879"/>
    </row>
    <row r="6" spans="1:17" ht="14.45" customHeight="1" x14ac:dyDescent="0.2">
      <c r="A6" s="806" t="s">
        <v>543</v>
      </c>
      <c r="B6" s="807" t="s">
        <v>1570</v>
      </c>
      <c r="C6" s="807" t="s">
        <v>1571</v>
      </c>
      <c r="D6" s="807" t="s">
        <v>1714</v>
      </c>
      <c r="E6" s="807" t="s">
        <v>1715</v>
      </c>
      <c r="F6" s="225">
        <v>4</v>
      </c>
      <c r="G6" s="225">
        <v>7276.1600000000008</v>
      </c>
      <c r="H6" s="225"/>
      <c r="I6" s="225">
        <v>1819.0400000000002</v>
      </c>
      <c r="J6" s="225"/>
      <c r="K6" s="225"/>
      <c r="L6" s="225"/>
      <c r="M6" s="225"/>
      <c r="N6" s="225"/>
      <c r="O6" s="225"/>
      <c r="P6" s="812"/>
      <c r="Q6" s="830"/>
    </row>
    <row r="7" spans="1:17" ht="14.45" customHeight="1" x14ac:dyDescent="0.2">
      <c r="A7" s="821" t="s">
        <v>543</v>
      </c>
      <c r="B7" s="822" t="s">
        <v>1570</v>
      </c>
      <c r="C7" s="822" t="s">
        <v>1571</v>
      </c>
      <c r="D7" s="822" t="s">
        <v>1783</v>
      </c>
      <c r="E7" s="822" t="s">
        <v>1784</v>
      </c>
      <c r="F7" s="831"/>
      <c r="G7" s="831"/>
      <c r="H7" s="831"/>
      <c r="I7" s="831"/>
      <c r="J7" s="831"/>
      <c r="K7" s="831"/>
      <c r="L7" s="831"/>
      <c r="M7" s="831"/>
      <c r="N7" s="831">
        <v>0</v>
      </c>
      <c r="O7" s="831">
        <v>0</v>
      </c>
      <c r="P7" s="827"/>
      <c r="Q7" s="832"/>
    </row>
    <row r="8" spans="1:17" ht="14.45" customHeight="1" x14ac:dyDescent="0.2">
      <c r="A8" s="821" t="s">
        <v>543</v>
      </c>
      <c r="B8" s="822" t="s">
        <v>1570</v>
      </c>
      <c r="C8" s="822" t="s">
        <v>1571</v>
      </c>
      <c r="D8" s="822" t="s">
        <v>1783</v>
      </c>
      <c r="E8" s="822" t="s">
        <v>1785</v>
      </c>
      <c r="F8" s="831"/>
      <c r="G8" s="831"/>
      <c r="H8" s="831"/>
      <c r="I8" s="831"/>
      <c r="J8" s="831"/>
      <c r="K8" s="831"/>
      <c r="L8" s="831"/>
      <c r="M8" s="831"/>
      <c r="N8" s="831">
        <v>2</v>
      </c>
      <c r="O8" s="831">
        <v>36994</v>
      </c>
      <c r="P8" s="827"/>
      <c r="Q8" s="832">
        <v>18497</v>
      </c>
    </row>
    <row r="9" spans="1:17" ht="14.45" customHeight="1" x14ac:dyDescent="0.2">
      <c r="A9" s="821" t="s">
        <v>543</v>
      </c>
      <c r="B9" s="822" t="s">
        <v>1570</v>
      </c>
      <c r="C9" s="822" t="s">
        <v>1574</v>
      </c>
      <c r="D9" s="822" t="s">
        <v>1577</v>
      </c>
      <c r="E9" s="822" t="s">
        <v>1578</v>
      </c>
      <c r="F9" s="831">
        <v>8036</v>
      </c>
      <c r="G9" s="831">
        <v>20732.88</v>
      </c>
      <c r="H9" s="831">
        <v>4.4275103892165699</v>
      </c>
      <c r="I9" s="831">
        <v>2.58</v>
      </c>
      <c r="J9" s="831">
        <v>1826</v>
      </c>
      <c r="K9" s="831">
        <v>4682.74</v>
      </c>
      <c r="L9" s="831">
        <v>1</v>
      </c>
      <c r="M9" s="831">
        <v>2.5644797371303394</v>
      </c>
      <c r="N9" s="831">
        <v>1425</v>
      </c>
      <c r="O9" s="831">
        <v>3548.25</v>
      </c>
      <c r="P9" s="827">
        <v>0.75772944899780903</v>
      </c>
      <c r="Q9" s="832">
        <v>2.4900000000000002</v>
      </c>
    </row>
    <row r="10" spans="1:17" ht="14.45" customHeight="1" x14ac:dyDescent="0.2">
      <c r="A10" s="821" t="s">
        <v>543</v>
      </c>
      <c r="B10" s="822" t="s">
        <v>1570</v>
      </c>
      <c r="C10" s="822" t="s">
        <v>1574</v>
      </c>
      <c r="D10" s="822" t="s">
        <v>1583</v>
      </c>
      <c r="E10" s="822" t="s">
        <v>1584</v>
      </c>
      <c r="F10" s="831"/>
      <c r="G10" s="831"/>
      <c r="H10" s="831"/>
      <c r="I10" s="831"/>
      <c r="J10" s="831"/>
      <c r="K10" s="831"/>
      <c r="L10" s="831"/>
      <c r="M10" s="831"/>
      <c r="N10" s="831">
        <v>800</v>
      </c>
      <c r="O10" s="831">
        <v>4144</v>
      </c>
      <c r="P10" s="827"/>
      <c r="Q10" s="832">
        <v>5.18</v>
      </c>
    </row>
    <row r="11" spans="1:17" ht="14.45" customHeight="1" x14ac:dyDescent="0.2">
      <c r="A11" s="821" t="s">
        <v>543</v>
      </c>
      <c r="B11" s="822" t="s">
        <v>1570</v>
      </c>
      <c r="C11" s="822" t="s">
        <v>1574</v>
      </c>
      <c r="D11" s="822" t="s">
        <v>1591</v>
      </c>
      <c r="E11" s="822" t="s">
        <v>1592</v>
      </c>
      <c r="F11" s="831">
        <v>11442.21</v>
      </c>
      <c r="G11" s="831">
        <v>518217.69</v>
      </c>
      <c r="H11" s="831">
        <v>5.2501670888168883</v>
      </c>
      <c r="I11" s="831">
        <v>45.28999992134387</v>
      </c>
      <c r="J11" s="831">
        <v>9900.2000000000007</v>
      </c>
      <c r="K11" s="831">
        <v>98704.989999999991</v>
      </c>
      <c r="L11" s="831">
        <v>1</v>
      </c>
      <c r="M11" s="831">
        <v>9.9699995959677565</v>
      </c>
      <c r="N11" s="831">
        <v>10451</v>
      </c>
      <c r="O11" s="831">
        <v>696950.85000000009</v>
      </c>
      <c r="P11" s="827">
        <v>7.0609484890277603</v>
      </c>
      <c r="Q11" s="832">
        <v>66.687479667017513</v>
      </c>
    </row>
    <row r="12" spans="1:17" ht="14.45" customHeight="1" x14ac:dyDescent="0.2">
      <c r="A12" s="821" t="s">
        <v>543</v>
      </c>
      <c r="B12" s="822" t="s">
        <v>1570</v>
      </c>
      <c r="C12" s="822" t="s">
        <v>1574</v>
      </c>
      <c r="D12" s="822" t="s">
        <v>1719</v>
      </c>
      <c r="E12" s="822" t="s">
        <v>1720</v>
      </c>
      <c r="F12" s="831">
        <v>3158</v>
      </c>
      <c r="G12" s="831">
        <v>107972.01999999999</v>
      </c>
      <c r="H12" s="831">
        <v>2.0932258067017639</v>
      </c>
      <c r="I12" s="831">
        <v>34.19</v>
      </c>
      <c r="J12" s="831">
        <v>1518</v>
      </c>
      <c r="K12" s="831">
        <v>51581.640000000007</v>
      </c>
      <c r="L12" s="831">
        <v>1</v>
      </c>
      <c r="M12" s="831">
        <v>33.980000000000004</v>
      </c>
      <c r="N12" s="831">
        <v>927</v>
      </c>
      <c r="O12" s="831">
        <v>31636.47</v>
      </c>
      <c r="P12" s="827">
        <v>0.61332811442210833</v>
      </c>
      <c r="Q12" s="832">
        <v>34.127799352750813</v>
      </c>
    </row>
    <row r="13" spans="1:17" ht="14.45" customHeight="1" x14ac:dyDescent="0.2">
      <c r="A13" s="821" t="s">
        <v>543</v>
      </c>
      <c r="B13" s="822" t="s">
        <v>1570</v>
      </c>
      <c r="C13" s="822" t="s">
        <v>1627</v>
      </c>
      <c r="D13" s="822" t="s">
        <v>1660</v>
      </c>
      <c r="E13" s="822" t="s">
        <v>1661</v>
      </c>
      <c r="F13" s="831">
        <v>62</v>
      </c>
      <c r="G13" s="831">
        <v>113212</v>
      </c>
      <c r="H13" s="831">
        <v>0.78266700772214115</v>
      </c>
      <c r="I13" s="831">
        <v>1826</v>
      </c>
      <c r="J13" s="831">
        <v>79</v>
      </c>
      <c r="K13" s="831">
        <v>144649</v>
      </c>
      <c r="L13" s="831">
        <v>1</v>
      </c>
      <c r="M13" s="831">
        <v>1831</v>
      </c>
      <c r="N13" s="831">
        <v>48</v>
      </c>
      <c r="O13" s="831">
        <v>88080</v>
      </c>
      <c r="P13" s="827">
        <v>0.60892228774481671</v>
      </c>
      <c r="Q13" s="832">
        <v>1835</v>
      </c>
    </row>
    <row r="14" spans="1:17" ht="14.45" customHeight="1" x14ac:dyDescent="0.2">
      <c r="A14" s="821" t="s">
        <v>543</v>
      </c>
      <c r="B14" s="822" t="s">
        <v>1570</v>
      </c>
      <c r="C14" s="822" t="s">
        <v>1627</v>
      </c>
      <c r="D14" s="822" t="s">
        <v>1731</v>
      </c>
      <c r="E14" s="822" t="s">
        <v>1732</v>
      </c>
      <c r="F14" s="831">
        <v>12</v>
      </c>
      <c r="G14" s="831">
        <v>174108</v>
      </c>
      <c r="H14" s="831">
        <v>2.3990079228384431</v>
      </c>
      <c r="I14" s="831">
        <v>14509</v>
      </c>
      <c r="J14" s="831">
        <v>5</v>
      </c>
      <c r="K14" s="831">
        <v>72575</v>
      </c>
      <c r="L14" s="831">
        <v>1</v>
      </c>
      <c r="M14" s="831">
        <v>14515</v>
      </c>
      <c r="N14" s="831">
        <v>4</v>
      </c>
      <c r="O14" s="831">
        <v>58084</v>
      </c>
      <c r="P14" s="827">
        <v>0.80033069238718568</v>
      </c>
      <c r="Q14" s="832">
        <v>14521</v>
      </c>
    </row>
    <row r="15" spans="1:17" ht="14.45" customHeight="1" x14ac:dyDescent="0.2">
      <c r="A15" s="821" t="s">
        <v>543</v>
      </c>
      <c r="B15" s="822" t="s">
        <v>1570</v>
      </c>
      <c r="C15" s="822" t="s">
        <v>1627</v>
      </c>
      <c r="D15" s="822" t="s">
        <v>1786</v>
      </c>
      <c r="E15" s="822" t="s">
        <v>1787</v>
      </c>
      <c r="F15" s="831">
        <v>146</v>
      </c>
      <c r="G15" s="831">
        <v>294482</v>
      </c>
      <c r="H15" s="831">
        <v>0.9821042661615218</v>
      </c>
      <c r="I15" s="831">
        <v>2017</v>
      </c>
      <c r="J15" s="831">
        <v>148</v>
      </c>
      <c r="K15" s="831">
        <v>299848</v>
      </c>
      <c r="L15" s="831">
        <v>1</v>
      </c>
      <c r="M15" s="831">
        <v>2026</v>
      </c>
      <c r="N15" s="831">
        <v>126</v>
      </c>
      <c r="O15" s="831">
        <v>256410</v>
      </c>
      <c r="P15" s="827">
        <v>0.8551332675222113</v>
      </c>
      <c r="Q15" s="832">
        <v>2035</v>
      </c>
    </row>
    <row r="16" spans="1:17" ht="14.45" customHeight="1" x14ac:dyDescent="0.2">
      <c r="A16" s="821" t="s">
        <v>543</v>
      </c>
      <c r="B16" s="822" t="s">
        <v>1570</v>
      </c>
      <c r="C16" s="822" t="s">
        <v>1627</v>
      </c>
      <c r="D16" s="822" t="s">
        <v>1674</v>
      </c>
      <c r="E16" s="822" t="s">
        <v>1675</v>
      </c>
      <c r="F16" s="831">
        <v>94</v>
      </c>
      <c r="G16" s="831">
        <v>41172</v>
      </c>
      <c r="H16" s="831">
        <v>1.2207792207792207</v>
      </c>
      <c r="I16" s="831">
        <v>438</v>
      </c>
      <c r="J16" s="831">
        <v>77</v>
      </c>
      <c r="K16" s="831">
        <v>33726</v>
      </c>
      <c r="L16" s="831">
        <v>1</v>
      </c>
      <c r="M16" s="831">
        <v>438</v>
      </c>
      <c r="N16" s="831">
        <v>46</v>
      </c>
      <c r="O16" s="831">
        <v>20240</v>
      </c>
      <c r="P16" s="827">
        <v>0.60013046314416174</v>
      </c>
      <c r="Q16" s="832">
        <v>440</v>
      </c>
    </row>
    <row r="17" spans="1:17" ht="14.45" customHeight="1" x14ac:dyDescent="0.2">
      <c r="A17" s="821" t="s">
        <v>543</v>
      </c>
      <c r="B17" s="822" t="s">
        <v>1570</v>
      </c>
      <c r="C17" s="822" t="s">
        <v>1627</v>
      </c>
      <c r="D17" s="822" t="s">
        <v>1690</v>
      </c>
      <c r="E17" s="822" t="s">
        <v>1691</v>
      </c>
      <c r="F17" s="831">
        <v>3</v>
      </c>
      <c r="G17" s="831">
        <v>3120</v>
      </c>
      <c r="H17" s="831">
        <v>2.9517502365184485</v>
      </c>
      <c r="I17" s="831">
        <v>1040</v>
      </c>
      <c r="J17" s="831">
        <v>1</v>
      </c>
      <c r="K17" s="831">
        <v>1057</v>
      </c>
      <c r="L17" s="831">
        <v>1</v>
      </c>
      <c r="M17" s="831">
        <v>1057</v>
      </c>
      <c r="N17" s="831">
        <v>1</v>
      </c>
      <c r="O17" s="831">
        <v>1072</v>
      </c>
      <c r="P17" s="827">
        <v>1.0141911069063387</v>
      </c>
      <c r="Q17" s="832">
        <v>1072</v>
      </c>
    </row>
    <row r="18" spans="1:17" ht="14.45" customHeight="1" x14ac:dyDescent="0.2">
      <c r="A18" s="821" t="s">
        <v>543</v>
      </c>
      <c r="B18" s="822" t="s">
        <v>1570</v>
      </c>
      <c r="C18" s="822" t="s">
        <v>1627</v>
      </c>
      <c r="D18" s="822" t="s">
        <v>1788</v>
      </c>
      <c r="E18" s="822" t="s">
        <v>1789</v>
      </c>
      <c r="F18" s="831"/>
      <c r="G18" s="831"/>
      <c r="H18" s="831"/>
      <c r="I18" s="831"/>
      <c r="J18" s="831"/>
      <c r="K18" s="831"/>
      <c r="L18" s="831"/>
      <c r="M18" s="831"/>
      <c r="N18" s="831">
        <v>54</v>
      </c>
      <c r="O18" s="831">
        <v>0</v>
      </c>
      <c r="P18" s="827"/>
      <c r="Q18" s="832">
        <v>0</v>
      </c>
    </row>
    <row r="19" spans="1:17" ht="14.45" customHeight="1" x14ac:dyDescent="0.2">
      <c r="A19" s="821" t="s">
        <v>543</v>
      </c>
      <c r="B19" s="822" t="s">
        <v>1570</v>
      </c>
      <c r="C19" s="822" t="s">
        <v>1627</v>
      </c>
      <c r="D19" s="822" t="s">
        <v>1790</v>
      </c>
      <c r="E19" s="822" t="s">
        <v>1791</v>
      </c>
      <c r="F19" s="831"/>
      <c r="G19" s="831"/>
      <c r="H19" s="831"/>
      <c r="I19" s="831"/>
      <c r="J19" s="831"/>
      <c r="K19" s="831"/>
      <c r="L19" s="831"/>
      <c r="M19" s="831"/>
      <c r="N19" s="831">
        <v>21</v>
      </c>
      <c r="O19" s="831">
        <v>0</v>
      </c>
      <c r="P19" s="827"/>
      <c r="Q19" s="832">
        <v>0</v>
      </c>
    </row>
    <row r="20" spans="1:17" ht="14.45" customHeight="1" x14ac:dyDescent="0.2">
      <c r="A20" s="821" t="s">
        <v>543</v>
      </c>
      <c r="B20" s="822" t="s">
        <v>1570</v>
      </c>
      <c r="C20" s="822" t="s">
        <v>1627</v>
      </c>
      <c r="D20" s="822" t="s">
        <v>1792</v>
      </c>
      <c r="E20" s="822" t="s">
        <v>1793</v>
      </c>
      <c r="F20" s="831"/>
      <c r="G20" s="831"/>
      <c r="H20" s="831"/>
      <c r="I20" s="831"/>
      <c r="J20" s="831"/>
      <c r="K20" s="831"/>
      <c r="L20" s="831"/>
      <c r="M20" s="831"/>
      <c r="N20" s="831">
        <v>14</v>
      </c>
      <c r="O20" s="831">
        <v>0</v>
      </c>
      <c r="P20" s="827"/>
      <c r="Q20" s="832">
        <v>0</v>
      </c>
    </row>
    <row r="21" spans="1:17" ht="14.45" customHeight="1" x14ac:dyDescent="0.2">
      <c r="A21" s="821" t="s">
        <v>543</v>
      </c>
      <c r="B21" s="822" t="s">
        <v>1570</v>
      </c>
      <c r="C21" s="822" t="s">
        <v>1627</v>
      </c>
      <c r="D21" s="822" t="s">
        <v>1794</v>
      </c>
      <c r="E21" s="822" t="s">
        <v>1795</v>
      </c>
      <c r="F21" s="831"/>
      <c r="G21" s="831"/>
      <c r="H21" s="831"/>
      <c r="I21" s="831"/>
      <c r="J21" s="831"/>
      <c r="K21" s="831"/>
      <c r="L21" s="831"/>
      <c r="M21" s="831"/>
      <c r="N21" s="831">
        <v>2</v>
      </c>
      <c r="O21" s="831">
        <v>0</v>
      </c>
      <c r="P21" s="827"/>
      <c r="Q21" s="832">
        <v>0</v>
      </c>
    </row>
    <row r="22" spans="1:17" ht="14.45" customHeight="1" x14ac:dyDescent="0.2">
      <c r="A22" s="821" t="s">
        <v>543</v>
      </c>
      <c r="B22" s="822" t="s">
        <v>1796</v>
      </c>
      <c r="C22" s="822" t="s">
        <v>1627</v>
      </c>
      <c r="D22" s="822" t="s">
        <v>1805</v>
      </c>
      <c r="E22" s="822" t="s">
        <v>1806</v>
      </c>
      <c r="F22" s="831">
        <v>31</v>
      </c>
      <c r="G22" s="831">
        <v>21669</v>
      </c>
      <c r="H22" s="831">
        <v>0.69954158057851235</v>
      </c>
      <c r="I22" s="831">
        <v>699</v>
      </c>
      <c r="J22" s="831">
        <v>44</v>
      </c>
      <c r="K22" s="831">
        <v>30976</v>
      </c>
      <c r="L22" s="831">
        <v>1</v>
      </c>
      <c r="M22" s="831">
        <v>704</v>
      </c>
      <c r="N22" s="831">
        <v>29</v>
      </c>
      <c r="O22" s="831">
        <v>20532</v>
      </c>
      <c r="P22" s="827">
        <v>0.66283574380165289</v>
      </c>
      <c r="Q22" s="832">
        <v>708</v>
      </c>
    </row>
    <row r="23" spans="1:17" ht="14.45" customHeight="1" x14ac:dyDescent="0.2">
      <c r="A23" s="821" t="s">
        <v>543</v>
      </c>
      <c r="B23" s="822" t="s">
        <v>1796</v>
      </c>
      <c r="C23" s="822" t="s">
        <v>1627</v>
      </c>
      <c r="D23" s="822" t="s">
        <v>1660</v>
      </c>
      <c r="E23" s="822" t="s">
        <v>1661</v>
      </c>
      <c r="F23" s="831">
        <v>1</v>
      </c>
      <c r="G23" s="831">
        <v>1826</v>
      </c>
      <c r="H23" s="831"/>
      <c r="I23" s="831">
        <v>1826</v>
      </c>
      <c r="J23" s="831"/>
      <c r="K23" s="831"/>
      <c r="L23" s="831"/>
      <c r="M23" s="831"/>
      <c r="N23" s="831"/>
      <c r="O23" s="831"/>
      <c r="P23" s="827"/>
      <c r="Q23" s="832"/>
    </row>
    <row r="24" spans="1:17" ht="14.45" customHeight="1" x14ac:dyDescent="0.2">
      <c r="A24" s="821" t="s">
        <v>543</v>
      </c>
      <c r="B24" s="822" t="s">
        <v>1796</v>
      </c>
      <c r="C24" s="822" t="s">
        <v>1627</v>
      </c>
      <c r="D24" s="822" t="s">
        <v>1684</v>
      </c>
      <c r="E24" s="822" t="s">
        <v>1685</v>
      </c>
      <c r="F24" s="831">
        <v>185</v>
      </c>
      <c r="G24" s="831">
        <v>65675</v>
      </c>
      <c r="H24" s="831">
        <v>0.93121685619487848</v>
      </c>
      <c r="I24" s="831">
        <v>355</v>
      </c>
      <c r="J24" s="831">
        <v>197</v>
      </c>
      <c r="K24" s="831">
        <v>70526</v>
      </c>
      <c r="L24" s="831">
        <v>1</v>
      </c>
      <c r="M24" s="831">
        <v>358</v>
      </c>
      <c r="N24" s="831">
        <v>142</v>
      </c>
      <c r="O24" s="831">
        <v>51120</v>
      </c>
      <c r="P24" s="827">
        <v>0.72483906644358109</v>
      </c>
      <c r="Q24" s="832">
        <v>360</v>
      </c>
    </row>
    <row r="25" spans="1:17" ht="14.45" customHeight="1" x14ac:dyDescent="0.2">
      <c r="A25" s="821" t="s">
        <v>543</v>
      </c>
      <c r="B25" s="822" t="s">
        <v>1796</v>
      </c>
      <c r="C25" s="822" t="s">
        <v>1627</v>
      </c>
      <c r="D25" s="822" t="s">
        <v>1813</v>
      </c>
      <c r="E25" s="822" t="s">
        <v>1814</v>
      </c>
      <c r="F25" s="831">
        <v>13</v>
      </c>
      <c r="G25" s="831">
        <v>4563</v>
      </c>
      <c r="H25" s="831">
        <v>1.0711267605633803</v>
      </c>
      <c r="I25" s="831">
        <v>351</v>
      </c>
      <c r="J25" s="831">
        <v>12</v>
      </c>
      <c r="K25" s="831">
        <v>4260</v>
      </c>
      <c r="L25" s="831">
        <v>1</v>
      </c>
      <c r="M25" s="831">
        <v>355</v>
      </c>
      <c r="N25" s="831">
        <v>8</v>
      </c>
      <c r="O25" s="831">
        <v>2856</v>
      </c>
      <c r="P25" s="827">
        <v>0.6704225352112676</v>
      </c>
      <c r="Q25" s="832">
        <v>357</v>
      </c>
    </row>
    <row r="26" spans="1:17" ht="14.45" customHeight="1" x14ac:dyDescent="0.2">
      <c r="A26" s="821" t="s">
        <v>543</v>
      </c>
      <c r="B26" s="822" t="s">
        <v>1796</v>
      </c>
      <c r="C26" s="822" t="s">
        <v>1627</v>
      </c>
      <c r="D26" s="822" t="s">
        <v>1686</v>
      </c>
      <c r="E26" s="822" t="s">
        <v>1687</v>
      </c>
      <c r="F26" s="831">
        <v>155</v>
      </c>
      <c r="G26" s="831">
        <v>108810</v>
      </c>
      <c r="H26" s="831">
        <v>0.91067348493091071</v>
      </c>
      <c r="I26" s="831">
        <v>702</v>
      </c>
      <c r="J26" s="831">
        <v>169</v>
      </c>
      <c r="K26" s="831">
        <v>119483</v>
      </c>
      <c r="L26" s="831">
        <v>1</v>
      </c>
      <c r="M26" s="831">
        <v>707</v>
      </c>
      <c r="N26" s="831">
        <v>132</v>
      </c>
      <c r="O26" s="831">
        <v>93852</v>
      </c>
      <c r="P26" s="827">
        <v>0.78548412744909313</v>
      </c>
      <c r="Q26" s="832">
        <v>711</v>
      </c>
    </row>
    <row r="27" spans="1:17" ht="14.45" customHeight="1" x14ac:dyDescent="0.2">
      <c r="A27" s="821" t="s">
        <v>543</v>
      </c>
      <c r="B27" s="822" t="s">
        <v>1796</v>
      </c>
      <c r="C27" s="822" t="s">
        <v>1627</v>
      </c>
      <c r="D27" s="822" t="s">
        <v>1815</v>
      </c>
      <c r="E27" s="822" t="s">
        <v>1816</v>
      </c>
      <c r="F27" s="831">
        <v>21</v>
      </c>
      <c r="G27" s="831">
        <v>14679</v>
      </c>
      <c r="H27" s="831">
        <v>0.83403409090909086</v>
      </c>
      <c r="I27" s="831">
        <v>699</v>
      </c>
      <c r="J27" s="831">
        <v>25</v>
      </c>
      <c r="K27" s="831">
        <v>17600</v>
      </c>
      <c r="L27" s="831">
        <v>1</v>
      </c>
      <c r="M27" s="831">
        <v>704</v>
      </c>
      <c r="N27" s="831">
        <v>11</v>
      </c>
      <c r="O27" s="831">
        <v>7788</v>
      </c>
      <c r="P27" s="827">
        <v>0.4425</v>
      </c>
      <c r="Q27" s="832">
        <v>708</v>
      </c>
    </row>
    <row r="28" spans="1:17" ht="14.45" customHeight="1" x14ac:dyDescent="0.2">
      <c r="A28" s="821" t="s">
        <v>1831</v>
      </c>
      <c r="B28" s="822" t="s">
        <v>1855</v>
      </c>
      <c r="C28" s="822" t="s">
        <v>1627</v>
      </c>
      <c r="D28" s="822" t="s">
        <v>1856</v>
      </c>
      <c r="E28" s="822" t="s">
        <v>1857</v>
      </c>
      <c r="F28" s="831">
        <v>139</v>
      </c>
      <c r="G28" s="831">
        <v>9035</v>
      </c>
      <c r="H28" s="831">
        <v>0.90849673202614378</v>
      </c>
      <c r="I28" s="831">
        <v>65</v>
      </c>
      <c r="J28" s="831">
        <v>153</v>
      </c>
      <c r="K28" s="831">
        <v>9945</v>
      </c>
      <c r="L28" s="831">
        <v>1</v>
      </c>
      <c r="M28" s="831">
        <v>65</v>
      </c>
      <c r="N28" s="831">
        <v>129</v>
      </c>
      <c r="O28" s="831">
        <v>8514</v>
      </c>
      <c r="P28" s="827">
        <v>0.85610859728506783</v>
      </c>
      <c r="Q28" s="832">
        <v>66</v>
      </c>
    </row>
    <row r="29" spans="1:17" ht="14.45" customHeight="1" x14ac:dyDescent="0.2">
      <c r="A29" s="821" t="s">
        <v>1831</v>
      </c>
      <c r="B29" s="822" t="s">
        <v>1855</v>
      </c>
      <c r="C29" s="822" t="s">
        <v>1627</v>
      </c>
      <c r="D29" s="822" t="s">
        <v>1858</v>
      </c>
      <c r="E29" s="822" t="s">
        <v>1859</v>
      </c>
      <c r="F29" s="831">
        <v>2</v>
      </c>
      <c r="G29" s="831">
        <v>154</v>
      </c>
      <c r="H29" s="831">
        <v>0.49358974358974361</v>
      </c>
      <c r="I29" s="831">
        <v>77</v>
      </c>
      <c r="J29" s="831">
        <v>4</v>
      </c>
      <c r="K29" s="831">
        <v>312</v>
      </c>
      <c r="L29" s="831">
        <v>1</v>
      </c>
      <c r="M29" s="831">
        <v>78</v>
      </c>
      <c r="N29" s="831"/>
      <c r="O29" s="831"/>
      <c r="P29" s="827"/>
      <c r="Q29" s="832"/>
    </row>
    <row r="30" spans="1:17" ht="14.45" customHeight="1" x14ac:dyDescent="0.2">
      <c r="A30" s="821" t="s">
        <v>1831</v>
      </c>
      <c r="B30" s="822" t="s">
        <v>1855</v>
      </c>
      <c r="C30" s="822" t="s">
        <v>1627</v>
      </c>
      <c r="D30" s="822" t="s">
        <v>1860</v>
      </c>
      <c r="E30" s="822" t="s">
        <v>1861</v>
      </c>
      <c r="F30" s="831">
        <v>4</v>
      </c>
      <c r="G30" s="831">
        <v>96</v>
      </c>
      <c r="H30" s="831">
        <v>2</v>
      </c>
      <c r="I30" s="831">
        <v>24</v>
      </c>
      <c r="J30" s="831">
        <v>2</v>
      </c>
      <c r="K30" s="831">
        <v>48</v>
      </c>
      <c r="L30" s="831">
        <v>1</v>
      </c>
      <c r="M30" s="831">
        <v>24</v>
      </c>
      <c r="N30" s="831">
        <v>2</v>
      </c>
      <c r="O30" s="831">
        <v>50</v>
      </c>
      <c r="P30" s="827">
        <v>1.0416666666666667</v>
      </c>
      <c r="Q30" s="832">
        <v>25</v>
      </c>
    </row>
    <row r="31" spans="1:17" ht="14.45" customHeight="1" x14ac:dyDescent="0.2">
      <c r="A31" s="821" t="s">
        <v>1831</v>
      </c>
      <c r="B31" s="822" t="s">
        <v>1855</v>
      </c>
      <c r="C31" s="822" t="s">
        <v>1627</v>
      </c>
      <c r="D31" s="822" t="s">
        <v>1862</v>
      </c>
      <c r="E31" s="822" t="s">
        <v>1863</v>
      </c>
      <c r="F31" s="831">
        <v>4</v>
      </c>
      <c r="G31" s="831">
        <v>100</v>
      </c>
      <c r="H31" s="831">
        <v>2</v>
      </c>
      <c r="I31" s="831">
        <v>25</v>
      </c>
      <c r="J31" s="831">
        <v>2</v>
      </c>
      <c r="K31" s="831">
        <v>50</v>
      </c>
      <c r="L31" s="831">
        <v>1</v>
      </c>
      <c r="M31" s="831">
        <v>25</v>
      </c>
      <c r="N31" s="831">
        <v>2</v>
      </c>
      <c r="O31" s="831">
        <v>52</v>
      </c>
      <c r="P31" s="827">
        <v>1.04</v>
      </c>
      <c r="Q31" s="832">
        <v>26</v>
      </c>
    </row>
    <row r="32" spans="1:17" ht="14.45" customHeight="1" x14ac:dyDescent="0.2">
      <c r="A32" s="821" t="s">
        <v>1864</v>
      </c>
      <c r="B32" s="822" t="s">
        <v>1865</v>
      </c>
      <c r="C32" s="822" t="s">
        <v>1627</v>
      </c>
      <c r="D32" s="822" t="s">
        <v>1866</v>
      </c>
      <c r="E32" s="822" t="s">
        <v>1867</v>
      </c>
      <c r="F32" s="831"/>
      <c r="G32" s="831"/>
      <c r="H32" s="831"/>
      <c r="I32" s="831"/>
      <c r="J32" s="831">
        <v>1</v>
      </c>
      <c r="K32" s="831">
        <v>28</v>
      </c>
      <c r="L32" s="831">
        <v>1</v>
      </c>
      <c r="M32" s="831">
        <v>28</v>
      </c>
      <c r="N32" s="831"/>
      <c r="O32" s="831"/>
      <c r="P32" s="827"/>
      <c r="Q32" s="832"/>
    </row>
    <row r="33" spans="1:17" ht="14.45" customHeight="1" x14ac:dyDescent="0.2">
      <c r="A33" s="821" t="s">
        <v>1864</v>
      </c>
      <c r="B33" s="822" t="s">
        <v>1865</v>
      </c>
      <c r="C33" s="822" t="s">
        <v>1627</v>
      </c>
      <c r="D33" s="822" t="s">
        <v>1868</v>
      </c>
      <c r="E33" s="822" t="s">
        <v>1869</v>
      </c>
      <c r="F33" s="831"/>
      <c r="G33" s="831"/>
      <c r="H33" s="831"/>
      <c r="I33" s="831"/>
      <c r="J33" s="831">
        <v>2</v>
      </c>
      <c r="K33" s="831">
        <v>54</v>
      </c>
      <c r="L33" s="831">
        <v>1</v>
      </c>
      <c r="M33" s="831">
        <v>27</v>
      </c>
      <c r="N33" s="831"/>
      <c r="O33" s="831"/>
      <c r="P33" s="827"/>
      <c r="Q33" s="832"/>
    </row>
    <row r="34" spans="1:17" ht="14.45" customHeight="1" x14ac:dyDescent="0.2">
      <c r="A34" s="821" t="s">
        <v>1864</v>
      </c>
      <c r="B34" s="822" t="s">
        <v>1865</v>
      </c>
      <c r="C34" s="822" t="s">
        <v>1627</v>
      </c>
      <c r="D34" s="822" t="s">
        <v>1870</v>
      </c>
      <c r="E34" s="822" t="s">
        <v>1871</v>
      </c>
      <c r="F34" s="831"/>
      <c r="G34" s="831"/>
      <c r="H34" s="831"/>
      <c r="I34" s="831"/>
      <c r="J34" s="831">
        <v>2</v>
      </c>
      <c r="K34" s="831">
        <v>46</v>
      </c>
      <c r="L34" s="831">
        <v>1</v>
      </c>
      <c r="M34" s="831">
        <v>23</v>
      </c>
      <c r="N34" s="831"/>
      <c r="O34" s="831"/>
      <c r="P34" s="827"/>
      <c r="Q34" s="832"/>
    </row>
    <row r="35" spans="1:17" ht="14.45" customHeight="1" x14ac:dyDescent="0.2">
      <c r="A35" s="821" t="s">
        <v>1864</v>
      </c>
      <c r="B35" s="822" t="s">
        <v>1865</v>
      </c>
      <c r="C35" s="822" t="s">
        <v>1627</v>
      </c>
      <c r="D35" s="822" t="s">
        <v>1872</v>
      </c>
      <c r="E35" s="822" t="s">
        <v>1873</v>
      </c>
      <c r="F35" s="831"/>
      <c r="G35" s="831"/>
      <c r="H35" s="831"/>
      <c r="I35" s="831"/>
      <c r="J35" s="831">
        <v>1</v>
      </c>
      <c r="K35" s="831">
        <v>988</v>
      </c>
      <c r="L35" s="831">
        <v>1</v>
      </c>
      <c r="M35" s="831">
        <v>988</v>
      </c>
      <c r="N35" s="831"/>
      <c r="O35" s="831"/>
      <c r="P35" s="827"/>
      <c r="Q35" s="832"/>
    </row>
    <row r="36" spans="1:17" ht="14.45" customHeight="1" x14ac:dyDescent="0.2">
      <c r="A36" s="821" t="s">
        <v>1864</v>
      </c>
      <c r="B36" s="822" t="s">
        <v>1865</v>
      </c>
      <c r="C36" s="822" t="s">
        <v>1627</v>
      </c>
      <c r="D36" s="822" t="s">
        <v>1874</v>
      </c>
      <c r="E36" s="822" t="s">
        <v>1875</v>
      </c>
      <c r="F36" s="831">
        <v>2</v>
      </c>
      <c r="G36" s="831">
        <v>34</v>
      </c>
      <c r="H36" s="831">
        <v>2</v>
      </c>
      <c r="I36" s="831">
        <v>17</v>
      </c>
      <c r="J36" s="831">
        <v>1</v>
      </c>
      <c r="K36" s="831">
        <v>17</v>
      </c>
      <c r="L36" s="831">
        <v>1</v>
      </c>
      <c r="M36" s="831">
        <v>17</v>
      </c>
      <c r="N36" s="831">
        <v>1</v>
      </c>
      <c r="O36" s="831">
        <v>17</v>
      </c>
      <c r="P36" s="827">
        <v>1</v>
      </c>
      <c r="Q36" s="832">
        <v>17</v>
      </c>
    </row>
    <row r="37" spans="1:17" ht="14.45" customHeight="1" x14ac:dyDescent="0.2">
      <c r="A37" s="821" t="s">
        <v>1864</v>
      </c>
      <c r="B37" s="822" t="s">
        <v>1865</v>
      </c>
      <c r="C37" s="822" t="s">
        <v>1627</v>
      </c>
      <c r="D37" s="822" t="s">
        <v>1876</v>
      </c>
      <c r="E37" s="822" t="s">
        <v>1877</v>
      </c>
      <c r="F37" s="831">
        <v>1</v>
      </c>
      <c r="G37" s="831">
        <v>60</v>
      </c>
      <c r="H37" s="831"/>
      <c r="I37" s="831">
        <v>60</v>
      </c>
      <c r="J37" s="831"/>
      <c r="K37" s="831"/>
      <c r="L37" s="831"/>
      <c r="M37" s="831"/>
      <c r="N37" s="831">
        <v>1</v>
      </c>
      <c r="O37" s="831">
        <v>61</v>
      </c>
      <c r="P37" s="827"/>
      <c r="Q37" s="832">
        <v>61</v>
      </c>
    </row>
    <row r="38" spans="1:17" ht="14.45" customHeight="1" x14ac:dyDescent="0.2">
      <c r="A38" s="821" t="s">
        <v>1864</v>
      </c>
      <c r="B38" s="822" t="s">
        <v>1865</v>
      </c>
      <c r="C38" s="822" t="s">
        <v>1627</v>
      </c>
      <c r="D38" s="822" t="s">
        <v>1878</v>
      </c>
      <c r="E38" s="822" t="s">
        <v>1879</v>
      </c>
      <c r="F38" s="831"/>
      <c r="G38" s="831"/>
      <c r="H38" s="831"/>
      <c r="I38" s="831"/>
      <c r="J38" s="831">
        <v>1</v>
      </c>
      <c r="K38" s="831">
        <v>854</v>
      </c>
      <c r="L38" s="831">
        <v>1</v>
      </c>
      <c r="M38" s="831">
        <v>854</v>
      </c>
      <c r="N38" s="831"/>
      <c r="O38" s="831"/>
      <c r="P38" s="827"/>
      <c r="Q38" s="832"/>
    </row>
    <row r="39" spans="1:17" ht="14.45" customHeight="1" x14ac:dyDescent="0.2">
      <c r="A39" s="821" t="s">
        <v>1864</v>
      </c>
      <c r="B39" s="822" t="s">
        <v>1865</v>
      </c>
      <c r="C39" s="822" t="s">
        <v>1627</v>
      </c>
      <c r="D39" s="822" t="s">
        <v>1880</v>
      </c>
      <c r="E39" s="822" t="s">
        <v>1881</v>
      </c>
      <c r="F39" s="831"/>
      <c r="G39" s="831"/>
      <c r="H39" s="831"/>
      <c r="I39" s="831"/>
      <c r="J39" s="831">
        <v>1</v>
      </c>
      <c r="K39" s="831">
        <v>188</v>
      </c>
      <c r="L39" s="831">
        <v>1</v>
      </c>
      <c r="M39" s="831">
        <v>188</v>
      </c>
      <c r="N39" s="831"/>
      <c r="O39" s="831"/>
      <c r="P39" s="827"/>
      <c r="Q39" s="832"/>
    </row>
    <row r="40" spans="1:17" ht="14.45" customHeight="1" x14ac:dyDescent="0.2">
      <c r="A40" s="821" t="s">
        <v>1864</v>
      </c>
      <c r="B40" s="822" t="s">
        <v>1865</v>
      </c>
      <c r="C40" s="822" t="s">
        <v>1627</v>
      </c>
      <c r="D40" s="822" t="s">
        <v>1882</v>
      </c>
      <c r="E40" s="822" t="s">
        <v>1883</v>
      </c>
      <c r="F40" s="831">
        <v>1</v>
      </c>
      <c r="G40" s="831">
        <v>364</v>
      </c>
      <c r="H40" s="831">
        <v>0.99726027397260275</v>
      </c>
      <c r="I40" s="831">
        <v>364</v>
      </c>
      <c r="J40" s="831">
        <v>1</v>
      </c>
      <c r="K40" s="831">
        <v>365</v>
      </c>
      <c r="L40" s="831">
        <v>1</v>
      </c>
      <c r="M40" s="831">
        <v>365</v>
      </c>
      <c r="N40" s="831"/>
      <c r="O40" s="831"/>
      <c r="P40" s="827"/>
      <c r="Q40" s="832"/>
    </row>
    <row r="41" spans="1:17" ht="14.45" customHeight="1" x14ac:dyDescent="0.2">
      <c r="A41" s="821" t="s">
        <v>1864</v>
      </c>
      <c r="B41" s="822" t="s">
        <v>1865</v>
      </c>
      <c r="C41" s="822" t="s">
        <v>1627</v>
      </c>
      <c r="D41" s="822" t="s">
        <v>1884</v>
      </c>
      <c r="E41" s="822" t="s">
        <v>1885</v>
      </c>
      <c r="F41" s="831">
        <v>1</v>
      </c>
      <c r="G41" s="831">
        <v>562</v>
      </c>
      <c r="H41" s="831">
        <v>0.4991119005328597</v>
      </c>
      <c r="I41" s="831">
        <v>562</v>
      </c>
      <c r="J41" s="831">
        <v>2</v>
      </c>
      <c r="K41" s="831">
        <v>1126</v>
      </c>
      <c r="L41" s="831">
        <v>1</v>
      </c>
      <c r="M41" s="831">
        <v>563</v>
      </c>
      <c r="N41" s="831">
        <v>3</v>
      </c>
      <c r="O41" s="831">
        <v>1692</v>
      </c>
      <c r="P41" s="827">
        <v>1.5026642984014209</v>
      </c>
      <c r="Q41" s="832">
        <v>564</v>
      </c>
    </row>
    <row r="42" spans="1:17" ht="14.45" customHeight="1" x14ac:dyDescent="0.2">
      <c r="A42" s="821" t="s">
        <v>1864</v>
      </c>
      <c r="B42" s="822" t="s">
        <v>1865</v>
      </c>
      <c r="C42" s="822" t="s">
        <v>1627</v>
      </c>
      <c r="D42" s="822" t="s">
        <v>1886</v>
      </c>
      <c r="E42" s="822" t="s">
        <v>1887</v>
      </c>
      <c r="F42" s="831">
        <v>4</v>
      </c>
      <c r="G42" s="831">
        <v>1656</v>
      </c>
      <c r="H42" s="831">
        <v>0.99759036144578317</v>
      </c>
      <c r="I42" s="831">
        <v>414</v>
      </c>
      <c r="J42" s="831">
        <v>4</v>
      </c>
      <c r="K42" s="831">
        <v>1660</v>
      </c>
      <c r="L42" s="831">
        <v>1</v>
      </c>
      <c r="M42" s="831">
        <v>415</v>
      </c>
      <c r="N42" s="831">
        <v>3</v>
      </c>
      <c r="O42" s="831">
        <v>1248</v>
      </c>
      <c r="P42" s="827">
        <v>0.75180722891566265</v>
      </c>
      <c r="Q42" s="832">
        <v>416</v>
      </c>
    </row>
    <row r="43" spans="1:17" ht="14.45" customHeight="1" x14ac:dyDescent="0.2">
      <c r="A43" s="821" t="s">
        <v>1864</v>
      </c>
      <c r="B43" s="822" t="s">
        <v>1865</v>
      </c>
      <c r="C43" s="822" t="s">
        <v>1627</v>
      </c>
      <c r="D43" s="822" t="s">
        <v>1888</v>
      </c>
      <c r="E43" s="822" t="s">
        <v>1889</v>
      </c>
      <c r="F43" s="831">
        <v>136</v>
      </c>
      <c r="G43" s="831">
        <v>53856</v>
      </c>
      <c r="H43" s="831">
        <v>0.92283966483318769</v>
      </c>
      <c r="I43" s="831">
        <v>396</v>
      </c>
      <c r="J43" s="831">
        <v>147</v>
      </c>
      <c r="K43" s="831">
        <v>58359</v>
      </c>
      <c r="L43" s="831">
        <v>1</v>
      </c>
      <c r="M43" s="831">
        <v>397</v>
      </c>
      <c r="N43" s="831">
        <v>125</v>
      </c>
      <c r="O43" s="831">
        <v>49750</v>
      </c>
      <c r="P43" s="827">
        <v>0.85248205075481076</v>
      </c>
      <c r="Q43" s="832">
        <v>398</v>
      </c>
    </row>
    <row r="44" spans="1:17" ht="14.45" customHeight="1" x14ac:dyDescent="0.2">
      <c r="A44" s="821" t="s">
        <v>1864</v>
      </c>
      <c r="B44" s="822" t="s">
        <v>1865</v>
      </c>
      <c r="C44" s="822" t="s">
        <v>1627</v>
      </c>
      <c r="D44" s="822" t="s">
        <v>1890</v>
      </c>
      <c r="E44" s="822" t="s">
        <v>1891</v>
      </c>
      <c r="F44" s="831"/>
      <c r="G44" s="831"/>
      <c r="H44" s="831"/>
      <c r="I44" s="831"/>
      <c r="J44" s="831">
        <v>2</v>
      </c>
      <c r="K44" s="831">
        <v>60</v>
      </c>
      <c r="L44" s="831">
        <v>1</v>
      </c>
      <c r="M44" s="831">
        <v>30</v>
      </c>
      <c r="N44" s="831"/>
      <c r="O44" s="831"/>
      <c r="P44" s="827"/>
      <c r="Q44" s="832"/>
    </row>
    <row r="45" spans="1:17" ht="14.45" customHeight="1" x14ac:dyDescent="0.2">
      <c r="A45" s="821" t="s">
        <v>1864</v>
      </c>
      <c r="B45" s="822" t="s">
        <v>1865</v>
      </c>
      <c r="C45" s="822" t="s">
        <v>1627</v>
      </c>
      <c r="D45" s="822" t="s">
        <v>1892</v>
      </c>
      <c r="E45" s="822" t="s">
        <v>1893</v>
      </c>
      <c r="F45" s="831">
        <v>1</v>
      </c>
      <c r="G45" s="831">
        <v>50</v>
      </c>
      <c r="H45" s="831">
        <v>1</v>
      </c>
      <c r="I45" s="831">
        <v>50</v>
      </c>
      <c r="J45" s="831">
        <v>1</v>
      </c>
      <c r="K45" s="831">
        <v>50</v>
      </c>
      <c r="L45" s="831">
        <v>1</v>
      </c>
      <c r="M45" s="831">
        <v>50</v>
      </c>
      <c r="N45" s="831">
        <v>1</v>
      </c>
      <c r="O45" s="831">
        <v>50</v>
      </c>
      <c r="P45" s="827">
        <v>1</v>
      </c>
      <c r="Q45" s="832">
        <v>50</v>
      </c>
    </row>
    <row r="46" spans="1:17" ht="14.45" customHeight="1" x14ac:dyDescent="0.2">
      <c r="A46" s="821" t="s">
        <v>1864</v>
      </c>
      <c r="B46" s="822" t="s">
        <v>1865</v>
      </c>
      <c r="C46" s="822" t="s">
        <v>1627</v>
      </c>
      <c r="D46" s="822" t="s">
        <v>1894</v>
      </c>
      <c r="E46" s="822" t="s">
        <v>1895</v>
      </c>
      <c r="F46" s="831"/>
      <c r="G46" s="831"/>
      <c r="H46" s="831"/>
      <c r="I46" s="831"/>
      <c r="J46" s="831">
        <v>1</v>
      </c>
      <c r="K46" s="831">
        <v>13</v>
      </c>
      <c r="L46" s="831">
        <v>1</v>
      </c>
      <c r="M46" s="831">
        <v>13</v>
      </c>
      <c r="N46" s="831"/>
      <c r="O46" s="831"/>
      <c r="P46" s="827"/>
      <c r="Q46" s="832"/>
    </row>
    <row r="47" spans="1:17" ht="14.45" customHeight="1" x14ac:dyDescent="0.2">
      <c r="A47" s="821" t="s">
        <v>1864</v>
      </c>
      <c r="B47" s="822" t="s">
        <v>1865</v>
      </c>
      <c r="C47" s="822" t="s">
        <v>1627</v>
      </c>
      <c r="D47" s="822" t="s">
        <v>1896</v>
      </c>
      <c r="E47" s="822" t="s">
        <v>1897</v>
      </c>
      <c r="F47" s="831">
        <v>6</v>
      </c>
      <c r="G47" s="831">
        <v>1098</v>
      </c>
      <c r="H47" s="831">
        <v>0.66304347826086951</v>
      </c>
      <c r="I47" s="831">
        <v>183</v>
      </c>
      <c r="J47" s="831">
        <v>9</v>
      </c>
      <c r="K47" s="831">
        <v>1656</v>
      </c>
      <c r="L47" s="831">
        <v>1</v>
      </c>
      <c r="M47" s="831">
        <v>184</v>
      </c>
      <c r="N47" s="831">
        <v>3</v>
      </c>
      <c r="O47" s="831">
        <v>555</v>
      </c>
      <c r="P47" s="827">
        <v>0.33514492753623187</v>
      </c>
      <c r="Q47" s="832">
        <v>185</v>
      </c>
    </row>
    <row r="48" spans="1:17" ht="14.45" customHeight="1" x14ac:dyDescent="0.2">
      <c r="A48" s="821" t="s">
        <v>1864</v>
      </c>
      <c r="B48" s="822" t="s">
        <v>1865</v>
      </c>
      <c r="C48" s="822" t="s">
        <v>1627</v>
      </c>
      <c r="D48" s="822" t="s">
        <v>1898</v>
      </c>
      <c r="E48" s="822" t="s">
        <v>1899</v>
      </c>
      <c r="F48" s="831"/>
      <c r="G48" s="831"/>
      <c r="H48" s="831"/>
      <c r="I48" s="831"/>
      <c r="J48" s="831">
        <v>1</v>
      </c>
      <c r="K48" s="831">
        <v>73</v>
      </c>
      <c r="L48" s="831">
        <v>1</v>
      </c>
      <c r="M48" s="831">
        <v>73</v>
      </c>
      <c r="N48" s="831"/>
      <c r="O48" s="831"/>
      <c r="P48" s="827"/>
      <c r="Q48" s="832"/>
    </row>
    <row r="49" spans="1:17" ht="14.45" customHeight="1" x14ac:dyDescent="0.2">
      <c r="A49" s="821" t="s">
        <v>1864</v>
      </c>
      <c r="B49" s="822" t="s">
        <v>1865</v>
      </c>
      <c r="C49" s="822" t="s">
        <v>1627</v>
      </c>
      <c r="D49" s="822" t="s">
        <v>1900</v>
      </c>
      <c r="E49" s="822" t="s">
        <v>1901</v>
      </c>
      <c r="F49" s="831">
        <v>6</v>
      </c>
      <c r="G49" s="831">
        <v>1104</v>
      </c>
      <c r="H49" s="831">
        <v>1.491891891891892</v>
      </c>
      <c r="I49" s="831">
        <v>184</v>
      </c>
      <c r="J49" s="831">
        <v>4</v>
      </c>
      <c r="K49" s="831">
        <v>740</v>
      </c>
      <c r="L49" s="831">
        <v>1</v>
      </c>
      <c r="M49" s="831">
        <v>185</v>
      </c>
      <c r="N49" s="831">
        <v>3</v>
      </c>
      <c r="O49" s="831">
        <v>558</v>
      </c>
      <c r="P49" s="827">
        <v>0.75405405405405401</v>
      </c>
      <c r="Q49" s="832">
        <v>186</v>
      </c>
    </row>
    <row r="50" spans="1:17" ht="14.45" customHeight="1" x14ac:dyDescent="0.2">
      <c r="A50" s="821" t="s">
        <v>1864</v>
      </c>
      <c r="B50" s="822" t="s">
        <v>1865</v>
      </c>
      <c r="C50" s="822" t="s">
        <v>1627</v>
      </c>
      <c r="D50" s="822" t="s">
        <v>1902</v>
      </c>
      <c r="E50" s="822" t="s">
        <v>1903</v>
      </c>
      <c r="F50" s="831">
        <v>3</v>
      </c>
      <c r="G50" s="831">
        <v>447</v>
      </c>
      <c r="H50" s="831">
        <v>0.59599999999999997</v>
      </c>
      <c r="I50" s="831">
        <v>149</v>
      </c>
      <c r="J50" s="831">
        <v>5</v>
      </c>
      <c r="K50" s="831">
        <v>750</v>
      </c>
      <c r="L50" s="831">
        <v>1</v>
      </c>
      <c r="M50" s="831">
        <v>150</v>
      </c>
      <c r="N50" s="831">
        <v>5</v>
      </c>
      <c r="O50" s="831">
        <v>750</v>
      </c>
      <c r="P50" s="827">
        <v>1</v>
      </c>
      <c r="Q50" s="832">
        <v>150</v>
      </c>
    </row>
    <row r="51" spans="1:17" ht="14.45" customHeight="1" x14ac:dyDescent="0.2">
      <c r="A51" s="821" t="s">
        <v>1864</v>
      </c>
      <c r="B51" s="822" t="s">
        <v>1865</v>
      </c>
      <c r="C51" s="822" t="s">
        <v>1627</v>
      </c>
      <c r="D51" s="822" t="s">
        <v>1904</v>
      </c>
      <c r="E51" s="822" t="s">
        <v>1905</v>
      </c>
      <c r="F51" s="831"/>
      <c r="G51" s="831"/>
      <c r="H51" s="831"/>
      <c r="I51" s="831"/>
      <c r="J51" s="831">
        <v>2</v>
      </c>
      <c r="K51" s="831">
        <v>60</v>
      </c>
      <c r="L51" s="831">
        <v>1</v>
      </c>
      <c r="M51" s="831">
        <v>30</v>
      </c>
      <c r="N51" s="831"/>
      <c r="O51" s="831"/>
      <c r="P51" s="827"/>
      <c r="Q51" s="832"/>
    </row>
    <row r="52" spans="1:17" ht="14.45" customHeight="1" x14ac:dyDescent="0.2">
      <c r="A52" s="821" t="s">
        <v>1864</v>
      </c>
      <c r="B52" s="822" t="s">
        <v>1865</v>
      </c>
      <c r="C52" s="822" t="s">
        <v>1627</v>
      </c>
      <c r="D52" s="822" t="s">
        <v>1906</v>
      </c>
      <c r="E52" s="822" t="s">
        <v>1907</v>
      </c>
      <c r="F52" s="831"/>
      <c r="G52" s="831"/>
      <c r="H52" s="831"/>
      <c r="I52" s="831"/>
      <c r="J52" s="831">
        <v>1</v>
      </c>
      <c r="K52" s="831">
        <v>31</v>
      </c>
      <c r="L52" s="831">
        <v>1</v>
      </c>
      <c r="M52" s="831">
        <v>31</v>
      </c>
      <c r="N52" s="831"/>
      <c r="O52" s="831"/>
      <c r="P52" s="827"/>
      <c r="Q52" s="832"/>
    </row>
    <row r="53" spans="1:17" ht="14.45" customHeight="1" x14ac:dyDescent="0.2">
      <c r="A53" s="821" t="s">
        <v>1864</v>
      </c>
      <c r="B53" s="822" t="s">
        <v>1865</v>
      </c>
      <c r="C53" s="822" t="s">
        <v>1627</v>
      </c>
      <c r="D53" s="822" t="s">
        <v>1908</v>
      </c>
      <c r="E53" s="822" t="s">
        <v>1909</v>
      </c>
      <c r="F53" s="831"/>
      <c r="G53" s="831"/>
      <c r="H53" s="831"/>
      <c r="I53" s="831"/>
      <c r="J53" s="831">
        <v>1</v>
      </c>
      <c r="K53" s="831">
        <v>28</v>
      </c>
      <c r="L53" s="831">
        <v>1</v>
      </c>
      <c r="M53" s="831">
        <v>28</v>
      </c>
      <c r="N53" s="831"/>
      <c r="O53" s="831"/>
      <c r="P53" s="827"/>
      <c r="Q53" s="832"/>
    </row>
    <row r="54" spans="1:17" ht="14.45" customHeight="1" x14ac:dyDescent="0.2">
      <c r="A54" s="821" t="s">
        <v>1864</v>
      </c>
      <c r="B54" s="822" t="s">
        <v>1865</v>
      </c>
      <c r="C54" s="822" t="s">
        <v>1627</v>
      </c>
      <c r="D54" s="822" t="s">
        <v>1910</v>
      </c>
      <c r="E54" s="822" t="s">
        <v>1911</v>
      </c>
      <c r="F54" s="831"/>
      <c r="G54" s="831"/>
      <c r="H54" s="831"/>
      <c r="I54" s="831"/>
      <c r="J54" s="831"/>
      <c r="K54" s="831"/>
      <c r="L54" s="831"/>
      <c r="M54" s="831"/>
      <c r="N54" s="831">
        <v>1</v>
      </c>
      <c r="O54" s="831">
        <v>258</v>
      </c>
      <c r="P54" s="827"/>
      <c r="Q54" s="832">
        <v>258</v>
      </c>
    </row>
    <row r="55" spans="1:17" ht="14.45" customHeight="1" x14ac:dyDescent="0.2">
      <c r="A55" s="821" t="s">
        <v>1864</v>
      </c>
      <c r="B55" s="822" t="s">
        <v>1865</v>
      </c>
      <c r="C55" s="822" t="s">
        <v>1627</v>
      </c>
      <c r="D55" s="822" t="s">
        <v>1912</v>
      </c>
      <c r="E55" s="822" t="s">
        <v>1913</v>
      </c>
      <c r="F55" s="831"/>
      <c r="G55" s="831"/>
      <c r="H55" s="831"/>
      <c r="I55" s="831"/>
      <c r="J55" s="831">
        <v>2</v>
      </c>
      <c r="K55" s="831">
        <v>52</v>
      </c>
      <c r="L55" s="831">
        <v>1</v>
      </c>
      <c r="M55" s="831">
        <v>26</v>
      </c>
      <c r="N55" s="831"/>
      <c r="O55" s="831"/>
      <c r="P55" s="827"/>
      <c r="Q55" s="832"/>
    </row>
    <row r="56" spans="1:17" ht="14.45" customHeight="1" x14ac:dyDescent="0.2">
      <c r="A56" s="821" t="s">
        <v>1864</v>
      </c>
      <c r="B56" s="822" t="s">
        <v>1865</v>
      </c>
      <c r="C56" s="822" t="s">
        <v>1627</v>
      </c>
      <c r="D56" s="822" t="s">
        <v>1914</v>
      </c>
      <c r="E56" s="822" t="s">
        <v>1915</v>
      </c>
      <c r="F56" s="831">
        <v>1</v>
      </c>
      <c r="G56" s="831">
        <v>30</v>
      </c>
      <c r="H56" s="831"/>
      <c r="I56" s="831">
        <v>30</v>
      </c>
      <c r="J56" s="831"/>
      <c r="K56" s="831"/>
      <c r="L56" s="831"/>
      <c r="M56" s="831"/>
      <c r="N56" s="831"/>
      <c r="O56" s="831"/>
      <c r="P56" s="827"/>
      <c r="Q56" s="832"/>
    </row>
    <row r="57" spans="1:17" ht="14.45" customHeight="1" x14ac:dyDescent="0.2">
      <c r="A57" s="821" t="s">
        <v>1864</v>
      </c>
      <c r="B57" s="822" t="s">
        <v>1865</v>
      </c>
      <c r="C57" s="822" t="s">
        <v>1627</v>
      </c>
      <c r="D57" s="822" t="s">
        <v>1916</v>
      </c>
      <c r="E57" s="822" t="s">
        <v>1917</v>
      </c>
      <c r="F57" s="831">
        <v>1</v>
      </c>
      <c r="G57" s="831">
        <v>205</v>
      </c>
      <c r="H57" s="831"/>
      <c r="I57" s="831">
        <v>205</v>
      </c>
      <c r="J57" s="831"/>
      <c r="K57" s="831"/>
      <c r="L57" s="831"/>
      <c r="M57" s="831"/>
      <c r="N57" s="831"/>
      <c r="O57" s="831"/>
      <c r="P57" s="827"/>
      <c r="Q57" s="832"/>
    </row>
    <row r="58" spans="1:17" ht="14.45" customHeight="1" x14ac:dyDescent="0.2">
      <c r="A58" s="821" t="s">
        <v>1864</v>
      </c>
      <c r="B58" s="822" t="s">
        <v>1865</v>
      </c>
      <c r="C58" s="822" t="s">
        <v>1627</v>
      </c>
      <c r="D58" s="822" t="s">
        <v>1918</v>
      </c>
      <c r="E58" s="822" t="s">
        <v>1919</v>
      </c>
      <c r="F58" s="831">
        <v>153</v>
      </c>
      <c r="G58" s="831">
        <v>26928</v>
      </c>
      <c r="H58" s="831">
        <v>0.91099157616969451</v>
      </c>
      <c r="I58" s="831">
        <v>176</v>
      </c>
      <c r="J58" s="831">
        <v>167</v>
      </c>
      <c r="K58" s="831">
        <v>29559</v>
      </c>
      <c r="L58" s="831">
        <v>1</v>
      </c>
      <c r="M58" s="831">
        <v>177</v>
      </c>
      <c r="N58" s="831">
        <v>149</v>
      </c>
      <c r="O58" s="831">
        <v>26522</v>
      </c>
      <c r="P58" s="827">
        <v>0.897256334788051</v>
      </c>
      <c r="Q58" s="832">
        <v>178</v>
      </c>
    </row>
    <row r="59" spans="1:17" ht="14.45" customHeight="1" x14ac:dyDescent="0.2">
      <c r="A59" s="821" t="s">
        <v>1864</v>
      </c>
      <c r="B59" s="822" t="s">
        <v>1865</v>
      </c>
      <c r="C59" s="822" t="s">
        <v>1627</v>
      </c>
      <c r="D59" s="822" t="s">
        <v>1920</v>
      </c>
      <c r="E59" s="822" t="s">
        <v>1921</v>
      </c>
      <c r="F59" s="831"/>
      <c r="G59" s="831"/>
      <c r="H59" s="831"/>
      <c r="I59" s="831"/>
      <c r="J59" s="831">
        <v>1</v>
      </c>
      <c r="K59" s="831">
        <v>16</v>
      </c>
      <c r="L59" s="831">
        <v>1</v>
      </c>
      <c r="M59" s="831">
        <v>16</v>
      </c>
      <c r="N59" s="831"/>
      <c r="O59" s="831"/>
      <c r="P59" s="827"/>
      <c r="Q59" s="832"/>
    </row>
    <row r="60" spans="1:17" ht="14.45" customHeight="1" x14ac:dyDescent="0.2">
      <c r="A60" s="821" t="s">
        <v>1864</v>
      </c>
      <c r="B60" s="822" t="s">
        <v>1865</v>
      </c>
      <c r="C60" s="822" t="s">
        <v>1627</v>
      </c>
      <c r="D60" s="822" t="s">
        <v>1922</v>
      </c>
      <c r="E60" s="822" t="s">
        <v>1923</v>
      </c>
      <c r="F60" s="831"/>
      <c r="G60" s="831"/>
      <c r="H60" s="831"/>
      <c r="I60" s="831"/>
      <c r="J60" s="831">
        <v>1</v>
      </c>
      <c r="K60" s="831">
        <v>23</v>
      </c>
      <c r="L60" s="831">
        <v>1</v>
      </c>
      <c r="M60" s="831">
        <v>23</v>
      </c>
      <c r="N60" s="831"/>
      <c r="O60" s="831"/>
      <c r="P60" s="827"/>
      <c r="Q60" s="832"/>
    </row>
    <row r="61" spans="1:17" ht="14.45" customHeight="1" x14ac:dyDescent="0.2">
      <c r="A61" s="821" t="s">
        <v>1864</v>
      </c>
      <c r="B61" s="822" t="s">
        <v>1865</v>
      </c>
      <c r="C61" s="822" t="s">
        <v>1627</v>
      </c>
      <c r="D61" s="822" t="s">
        <v>1924</v>
      </c>
      <c r="E61" s="822" t="s">
        <v>1925</v>
      </c>
      <c r="F61" s="831">
        <v>1</v>
      </c>
      <c r="G61" s="831">
        <v>23</v>
      </c>
      <c r="H61" s="831">
        <v>0.5</v>
      </c>
      <c r="I61" s="831">
        <v>23</v>
      </c>
      <c r="J61" s="831">
        <v>2</v>
      </c>
      <c r="K61" s="831">
        <v>46</v>
      </c>
      <c r="L61" s="831">
        <v>1</v>
      </c>
      <c r="M61" s="831">
        <v>23</v>
      </c>
      <c r="N61" s="831"/>
      <c r="O61" s="831"/>
      <c r="P61" s="827"/>
      <c r="Q61" s="832"/>
    </row>
    <row r="62" spans="1:17" ht="14.45" customHeight="1" x14ac:dyDescent="0.2">
      <c r="A62" s="821" t="s">
        <v>1864</v>
      </c>
      <c r="B62" s="822" t="s">
        <v>1865</v>
      </c>
      <c r="C62" s="822" t="s">
        <v>1627</v>
      </c>
      <c r="D62" s="822" t="s">
        <v>1926</v>
      </c>
      <c r="E62" s="822" t="s">
        <v>1927</v>
      </c>
      <c r="F62" s="831">
        <v>7</v>
      </c>
      <c r="G62" s="831">
        <v>4116</v>
      </c>
      <c r="H62" s="831">
        <v>2.3293718166383703</v>
      </c>
      <c r="I62" s="831">
        <v>588</v>
      </c>
      <c r="J62" s="831">
        <v>3</v>
      </c>
      <c r="K62" s="831">
        <v>1767</v>
      </c>
      <c r="L62" s="831">
        <v>1</v>
      </c>
      <c r="M62" s="831">
        <v>589</v>
      </c>
      <c r="N62" s="831">
        <v>3</v>
      </c>
      <c r="O62" s="831">
        <v>1770</v>
      </c>
      <c r="P62" s="827">
        <v>1.0016977928692699</v>
      </c>
      <c r="Q62" s="832">
        <v>590</v>
      </c>
    </row>
    <row r="63" spans="1:17" ht="14.45" customHeight="1" x14ac:dyDescent="0.2">
      <c r="A63" s="821" t="s">
        <v>1864</v>
      </c>
      <c r="B63" s="822" t="s">
        <v>1865</v>
      </c>
      <c r="C63" s="822" t="s">
        <v>1627</v>
      </c>
      <c r="D63" s="822" t="s">
        <v>1928</v>
      </c>
      <c r="E63" s="822" t="s">
        <v>1929</v>
      </c>
      <c r="F63" s="831"/>
      <c r="G63" s="831"/>
      <c r="H63" s="831"/>
      <c r="I63" s="831"/>
      <c r="J63" s="831">
        <v>1</v>
      </c>
      <c r="K63" s="831">
        <v>29</v>
      </c>
      <c r="L63" s="831">
        <v>1</v>
      </c>
      <c r="M63" s="831">
        <v>29</v>
      </c>
      <c r="N63" s="831"/>
      <c r="O63" s="831"/>
      <c r="P63" s="827"/>
      <c r="Q63" s="832"/>
    </row>
    <row r="64" spans="1:17" ht="14.45" customHeight="1" x14ac:dyDescent="0.2">
      <c r="A64" s="821" t="s">
        <v>1864</v>
      </c>
      <c r="B64" s="822" t="s">
        <v>1865</v>
      </c>
      <c r="C64" s="822" t="s">
        <v>1627</v>
      </c>
      <c r="D64" s="822" t="s">
        <v>1930</v>
      </c>
      <c r="E64" s="822" t="s">
        <v>1931</v>
      </c>
      <c r="F64" s="831">
        <v>128</v>
      </c>
      <c r="G64" s="831">
        <v>1920</v>
      </c>
      <c r="H64" s="831">
        <v>0.80536912751677847</v>
      </c>
      <c r="I64" s="831">
        <v>15</v>
      </c>
      <c r="J64" s="831">
        <v>149</v>
      </c>
      <c r="K64" s="831">
        <v>2384</v>
      </c>
      <c r="L64" s="831">
        <v>1</v>
      </c>
      <c r="M64" s="831">
        <v>16</v>
      </c>
      <c r="N64" s="831">
        <v>125</v>
      </c>
      <c r="O64" s="831">
        <v>2000</v>
      </c>
      <c r="P64" s="827">
        <v>0.83892617449664431</v>
      </c>
      <c r="Q64" s="832">
        <v>16</v>
      </c>
    </row>
    <row r="65" spans="1:17" ht="14.45" customHeight="1" x14ac:dyDescent="0.2">
      <c r="A65" s="821" t="s">
        <v>1864</v>
      </c>
      <c r="B65" s="822" t="s">
        <v>1865</v>
      </c>
      <c r="C65" s="822" t="s">
        <v>1627</v>
      </c>
      <c r="D65" s="822" t="s">
        <v>1932</v>
      </c>
      <c r="E65" s="822" t="s">
        <v>1933</v>
      </c>
      <c r="F65" s="831">
        <v>138</v>
      </c>
      <c r="G65" s="831">
        <v>2622</v>
      </c>
      <c r="H65" s="831">
        <v>0.86821192052980134</v>
      </c>
      <c r="I65" s="831">
        <v>19</v>
      </c>
      <c r="J65" s="831">
        <v>151</v>
      </c>
      <c r="K65" s="831">
        <v>3020</v>
      </c>
      <c r="L65" s="831">
        <v>1</v>
      </c>
      <c r="M65" s="831">
        <v>20</v>
      </c>
      <c r="N65" s="831">
        <v>125</v>
      </c>
      <c r="O65" s="831">
        <v>2500</v>
      </c>
      <c r="P65" s="827">
        <v>0.82781456953642385</v>
      </c>
      <c r="Q65" s="832">
        <v>20</v>
      </c>
    </row>
    <row r="66" spans="1:17" ht="14.45" customHeight="1" x14ac:dyDescent="0.2">
      <c r="A66" s="821" t="s">
        <v>1864</v>
      </c>
      <c r="B66" s="822" t="s">
        <v>1865</v>
      </c>
      <c r="C66" s="822" t="s">
        <v>1627</v>
      </c>
      <c r="D66" s="822" t="s">
        <v>1934</v>
      </c>
      <c r="E66" s="822" t="s">
        <v>1935</v>
      </c>
      <c r="F66" s="831">
        <v>137</v>
      </c>
      <c r="G66" s="831">
        <v>2740</v>
      </c>
      <c r="H66" s="831">
        <v>0.90131578947368418</v>
      </c>
      <c r="I66" s="831">
        <v>20</v>
      </c>
      <c r="J66" s="831">
        <v>152</v>
      </c>
      <c r="K66" s="831">
        <v>3040</v>
      </c>
      <c r="L66" s="831">
        <v>1</v>
      </c>
      <c r="M66" s="831">
        <v>20</v>
      </c>
      <c r="N66" s="831">
        <v>125</v>
      </c>
      <c r="O66" s="831">
        <v>2500</v>
      </c>
      <c r="P66" s="827">
        <v>0.82236842105263153</v>
      </c>
      <c r="Q66" s="832">
        <v>20</v>
      </c>
    </row>
    <row r="67" spans="1:17" ht="14.45" customHeight="1" x14ac:dyDescent="0.2">
      <c r="A67" s="821" t="s">
        <v>1864</v>
      </c>
      <c r="B67" s="822" t="s">
        <v>1865</v>
      </c>
      <c r="C67" s="822" t="s">
        <v>1627</v>
      </c>
      <c r="D67" s="822" t="s">
        <v>1936</v>
      </c>
      <c r="E67" s="822" t="s">
        <v>1937</v>
      </c>
      <c r="F67" s="831"/>
      <c r="G67" s="831"/>
      <c r="H67" s="831"/>
      <c r="I67" s="831"/>
      <c r="J67" s="831">
        <v>1</v>
      </c>
      <c r="K67" s="831">
        <v>190</v>
      </c>
      <c r="L67" s="831">
        <v>1</v>
      </c>
      <c r="M67" s="831">
        <v>190</v>
      </c>
      <c r="N67" s="831"/>
      <c r="O67" s="831"/>
      <c r="P67" s="827"/>
      <c r="Q67" s="832"/>
    </row>
    <row r="68" spans="1:17" ht="14.45" customHeight="1" x14ac:dyDescent="0.2">
      <c r="A68" s="821" t="s">
        <v>1864</v>
      </c>
      <c r="B68" s="822" t="s">
        <v>1865</v>
      </c>
      <c r="C68" s="822" t="s">
        <v>1627</v>
      </c>
      <c r="D68" s="822" t="s">
        <v>1938</v>
      </c>
      <c r="E68" s="822" t="s">
        <v>1939</v>
      </c>
      <c r="F68" s="831">
        <v>145</v>
      </c>
      <c r="G68" s="831">
        <v>38425</v>
      </c>
      <c r="H68" s="831">
        <v>0.92009482304487333</v>
      </c>
      <c r="I68" s="831">
        <v>265</v>
      </c>
      <c r="J68" s="831">
        <v>157</v>
      </c>
      <c r="K68" s="831">
        <v>41762</v>
      </c>
      <c r="L68" s="831">
        <v>1</v>
      </c>
      <c r="M68" s="831">
        <v>266</v>
      </c>
      <c r="N68" s="831">
        <v>146</v>
      </c>
      <c r="O68" s="831">
        <v>38982</v>
      </c>
      <c r="P68" s="827">
        <v>0.9334323068818543</v>
      </c>
      <c r="Q68" s="832">
        <v>267</v>
      </c>
    </row>
    <row r="69" spans="1:17" ht="14.45" customHeight="1" x14ac:dyDescent="0.2">
      <c r="A69" s="821" t="s">
        <v>1864</v>
      </c>
      <c r="B69" s="822" t="s">
        <v>1865</v>
      </c>
      <c r="C69" s="822" t="s">
        <v>1627</v>
      </c>
      <c r="D69" s="822" t="s">
        <v>1940</v>
      </c>
      <c r="E69" s="822" t="s">
        <v>1941</v>
      </c>
      <c r="F69" s="831"/>
      <c r="G69" s="831"/>
      <c r="H69" s="831"/>
      <c r="I69" s="831"/>
      <c r="J69" s="831">
        <v>1</v>
      </c>
      <c r="K69" s="831">
        <v>22</v>
      </c>
      <c r="L69" s="831">
        <v>1</v>
      </c>
      <c r="M69" s="831">
        <v>22</v>
      </c>
      <c r="N69" s="831"/>
      <c r="O69" s="831"/>
      <c r="P69" s="827"/>
      <c r="Q69" s="832"/>
    </row>
    <row r="70" spans="1:17" ht="14.45" customHeight="1" x14ac:dyDescent="0.2">
      <c r="A70" s="821" t="s">
        <v>1864</v>
      </c>
      <c r="B70" s="822" t="s">
        <v>1865</v>
      </c>
      <c r="C70" s="822" t="s">
        <v>1627</v>
      </c>
      <c r="D70" s="822" t="s">
        <v>1942</v>
      </c>
      <c r="E70" s="822" t="s">
        <v>1943</v>
      </c>
      <c r="F70" s="831">
        <v>1</v>
      </c>
      <c r="G70" s="831">
        <v>205</v>
      </c>
      <c r="H70" s="831"/>
      <c r="I70" s="831">
        <v>205</v>
      </c>
      <c r="J70" s="831"/>
      <c r="K70" s="831"/>
      <c r="L70" s="831"/>
      <c r="M70" s="831"/>
      <c r="N70" s="831"/>
      <c r="O70" s="831"/>
      <c r="P70" s="827"/>
      <c r="Q70" s="832"/>
    </row>
    <row r="71" spans="1:17" ht="14.45" customHeight="1" x14ac:dyDescent="0.2">
      <c r="A71" s="821" t="s">
        <v>1864</v>
      </c>
      <c r="B71" s="822" t="s">
        <v>1865</v>
      </c>
      <c r="C71" s="822" t="s">
        <v>1627</v>
      </c>
      <c r="D71" s="822" t="s">
        <v>1944</v>
      </c>
      <c r="E71" s="822" t="s">
        <v>1945</v>
      </c>
      <c r="F71" s="831"/>
      <c r="G71" s="831"/>
      <c r="H71" s="831"/>
      <c r="I71" s="831"/>
      <c r="J71" s="831">
        <v>1</v>
      </c>
      <c r="K71" s="831">
        <v>127</v>
      </c>
      <c r="L71" s="831">
        <v>1</v>
      </c>
      <c r="M71" s="831">
        <v>127</v>
      </c>
      <c r="N71" s="831"/>
      <c r="O71" s="831"/>
      <c r="P71" s="827"/>
      <c r="Q71" s="832"/>
    </row>
    <row r="72" spans="1:17" ht="14.45" customHeight="1" x14ac:dyDescent="0.2">
      <c r="A72" s="821" t="s">
        <v>1864</v>
      </c>
      <c r="B72" s="822" t="s">
        <v>1865</v>
      </c>
      <c r="C72" s="822" t="s">
        <v>1627</v>
      </c>
      <c r="D72" s="822" t="s">
        <v>1946</v>
      </c>
      <c r="E72" s="822" t="s">
        <v>1947</v>
      </c>
      <c r="F72" s="831">
        <v>147</v>
      </c>
      <c r="G72" s="831">
        <v>5439</v>
      </c>
      <c r="H72" s="831">
        <v>0.93630573248407645</v>
      </c>
      <c r="I72" s="831">
        <v>37</v>
      </c>
      <c r="J72" s="831">
        <v>157</v>
      </c>
      <c r="K72" s="831">
        <v>5809</v>
      </c>
      <c r="L72" s="831">
        <v>1</v>
      </c>
      <c r="M72" s="831">
        <v>37</v>
      </c>
      <c r="N72" s="831">
        <v>135</v>
      </c>
      <c r="O72" s="831">
        <v>4995</v>
      </c>
      <c r="P72" s="827">
        <v>0.85987261146496818</v>
      </c>
      <c r="Q72" s="832">
        <v>37</v>
      </c>
    </row>
    <row r="73" spans="1:17" ht="14.45" customHeight="1" x14ac:dyDescent="0.2">
      <c r="A73" s="821" t="s">
        <v>1864</v>
      </c>
      <c r="B73" s="822" t="s">
        <v>1865</v>
      </c>
      <c r="C73" s="822" t="s">
        <v>1627</v>
      </c>
      <c r="D73" s="822" t="s">
        <v>1948</v>
      </c>
      <c r="E73" s="822" t="s">
        <v>1949</v>
      </c>
      <c r="F73" s="831"/>
      <c r="G73" s="831"/>
      <c r="H73" s="831"/>
      <c r="I73" s="831"/>
      <c r="J73" s="831">
        <v>1</v>
      </c>
      <c r="K73" s="831">
        <v>94</v>
      </c>
      <c r="L73" s="831">
        <v>1</v>
      </c>
      <c r="M73" s="831">
        <v>94</v>
      </c>
      <c r="N73" s="831"/>
      <c r="O73" s="831"/>
      <c r="P73" s="827"/>
      <c r="Q73" s="832"/>
    </row>
    <row r="74" spans="1:17" ht="14.45" customHeight="1" x14ac:dyDescent="0.2">
      <c r="A74" s="821" t="s">
        <v>1950</v>
      </c>
      <c r="B74" s="822" t="s">
        <v>1951</v>
      </c>
      <c r="C74" s="822" t="s">
        <v>1571</v>
      </c>
      <c r="D74" s="822" t="s">
        <v>1952</v>
      </c>
      <c r="E74" s="822" t="s">
        <v>1953</v>
      </c>
      <c r="F74" s="831"/>
      <c r="G74" s="831"/>
      <c r="H74" s="831"/>
      <c r="I74" s="831"/>
      <c r="J74" s="831">
        <v>0.5</v>
      </c>
      <c r="K74" s="831">
        <v>728.29</v>
      </c>
      <c r="L74" s="831">
        <v>1</v>
      </c>
      <c r="M74" s="831">
        <v>1456.58</v>
      </c>
      <c r="N74" s="831"/>
      <c r="O74" s="831"/>
      <c r="P74" s="827"/>
      <c r="Q74" s="832"/>
    </row>
    <row r="75" spans="1:17" ht="14.45" customHeight="1" x14ac:dyDescent="0.2">
      <c r="A75" s="821" t="s">
        <v>1950</v>
      </c>
      <c r="B75" s="822" t="s">
        <v>1951</v>
      </c>
      <c r="C75" s="822" t="s">
        <v>1627</v>
      </c>
      <c r="D75" s="822" t="s">
        <v>1954</v>
      </c>
      <c r="E75" s="822" t="s">
        <v>1955</v>
      </c>
      <c r="F75" s="831"/>
      <c r="G75" s="831"/>
      <c r="H75" s="831"/>
      <c r="I75" s="831"/>
      <c r="J75" s="831">
        <v>3</v>
      </c>
      <c r="K75" s="831">
        <v>15486</v>
      </c>
      <c r="L75" s="831">
        <v>1</v>
      </c>
      <c r="M75" s="831">
        <v>5162</v>
      </c>
      <c r="N75" s="831"/>
      <c r="O75" s="831"/>
      <c r="P75" s="827"/>
      <c r="Q75" s="832"/>
    </row>
    <row r="76" spans="1:17" ht="14.45" customHeight="1" x14ac:dyDescent="0.2">
      <c r="A76" s="821" t="s">
        <v>1950</v>
      </c>
      <c r="B76" s="822" t="s">
        <v>1951</v>
      </c>
      <c r="C76" s="822" t="s">
        <v>1627</v>
      </c>
      <c r="D76" s="822" t="s">
        <v>1956</v>
      </c>
      <c r="E76" s="822" t="s">
        <v>1957</v>
      </c>
      <c r="F76" s="831"/>
      <c r="G76" s="831"/>
      <c r="H76" s="831"/>
      <c r="I76" s="831"/>
      <c r="J76" s="831">
        <v>1</v>
      </c>
      <c r="K76" s="831">
        <v>2053</v>
      </c>
      <c r="L76" s="831">
        <v>1</v>
      </c>
      <c r="M76" s="831">
        <v>2053</v>
      </c>
      <c r="N76" s="831"/>
      <c r="O76" s="831"/>
      <c r="P76" s="827"/>
      <c r="Q76" s="832"/>
    </row>
    <row r="77" spans="1:17" ht="14.45" customHeight="1" x14ac:dyDescent="0.2">
      <c r="A77" s="821" t="s">
        <v>1950</v>
      </c>
      <c r="B77" s="822" t="s">
        <v>1951</v>
      </c>
      <c r="C77" s="822" t="s">
        <v>1627</v>
      </c>
      <c r="D77" s="822" t="s">
        <v>1958</v>
      </c>
      <c r="E77" s="822" t="s">
        <v>1959</v>
      </c>
      <c r="F77" s="831"/>
      <c r="G77" s="831"/>
      <c r="H77" s="831"/>
      <c r="I77" s="831"/>
      <c r="J77" s="831">
        <v>1</v>
      </c>
      <c r="K77" s="831">
        <v>2740</v>
      </c>
      <c r="L77" s="831">
        <v>1</v>
      </c>
      <c r="M77" s="831">
        <v>2740</v>
      </c>
      <c r="N77" s="831"/>
      <c r="O77" s="831"/>
      <c r="P77" s="827"/>
      <c r="Q77" s="832"/>
    </row>
    <row r="78" spans="1:17" ht="14.45" customHeight="1" x14ac:dyDescent="0.2">
      <c r="A78" s="821" t="s">
        <v>1960</v>
      </c>
      <c r="B78" s="822" t="s">
        <v>1961</v>
      </c>
      <c r="C78" s="822" t="s">
        <v>1627</v>
      </c>
      <c r="D78" s="822" t="s">
        <v>1962</v>
      </c>
      <c r="E78" s="822" t="s">
        <v>1963</v>
      </c>
      <c r="F78" s="831">
        <v>1</v>
      </c>
      <c r="G78" s="831">
        <v>350</v>
      </c>
      <c r="H78" s="831"/>
      <c r="I78" s="831">
        <v>350</v>
      </c>
      <c r="J78" s="831"/>
      <c r="K78" s="831"/>
      <c r="L78" s="831"/>
      <c r="M78" s="831"/>
      <c r="N78" s="831"/>
      <c r="O78" s="831"/>
      <c r="P78" s="827"/>
      <c r="Q78" s="832"/>
    </row>
    <row r="79" spans="1:17" ht="14.45" customHeight="1" x14ac:dyDescent="0.2">
      <c r="A79" s="821" t="s">
        <v>1960</v>
      </c>
      <c r="B79" s="822" t="s">
        <v>1961</v>
      </c>
      <c r="C79" s="822" t="s">
        <v>1627</v>
      </c>
      <c r="D79" s="822" t="s">
        <v>1964</v>
      </c>
      <c r="E79" s="822" t="s">
        <v>1965</v>
      </c>
      <c r="F79" s="831"/>
      <c r="G79" s="831"/>
      <c r="H79" s="831"/>
      <c r="I79" s="831"/>
      <c r="J79" s="831">
        <v>1</v>
      </c>
      <c r="K79" s="831">
        <v>268</v>
      </c>
      <c r="L79" s="831">
        <v>1</v>
      </c>
      <c r="M79" s="831">
        <v>268</v>
      </c>
      <c r="N79" s="831"/>
      <c r="O79" s="831"/>
      <c r="P79" s="827"/>
      <c r="Q79" s="832"/>
    </row>
    <row r="80" spans="1:17" ht="14.45" customHeight="1" x14ac:dyDescent="0.2">
      <c r="A80" s="821" t="s">
        <v>1960</v>
      </c>
      <c r="B80" s="822" t="s">
        <v>1961</v>
      </c>
      <c r="C80" s="822" t="s">
        <v>1627</v>
      </c>
      <c r="D80" s="822" t="s">
        <v>1966</v>
      </c>
      <c r="E80" s="822" t="s">
        <v>1967</v>
      </c>
      <c r="F80" s="831">
        <v>1</v>
      </c>
      <c r="G80" s="831">
        <v>496</v>
      </c>
      <c r="H80" s="831">
        <v>0.99199999999999999</v>
      </c>
      <c r="I80" s="831">
        <v>496</v>
      </c>
      <c r="J80" s="831">
        <v>1</v>
      </c>
      <c r="K80" s="831">
        <v>500</v>
      </c>
      <c r="L80" s="831">
        <v>1</v>
      </c>
      <c r="M80" s="831">
        <v>500</v>
      </c>
      <c r="N80" s="831"/>
      <c r="O80" s="831"/>
      <c r="P80" s="827"/>
      <c r="Q80" s="832"/>
    </row>
    <row r="81" spans="1:17" ht="14.45" customHeight="1" x14ac:dyDescent="0.2">
      <c r="A81" s="821" t="s">
        <v>1960</v>
      </c>
      <c r="B81" s="822" t="s">
        <v>1961</v>
      </c>
      <c r="C81" s="822" t="s">
        <v>1627</v>
      </c>
      <c r="D81" s="822" t="s">
        <v>1968</v>
      </c>
      <c r="E81" s="822" t="s">
        <v>1969</v>
      </c>
      <c r="F81" s="831">
        <v>4</v>
      </c>
      <c r="G81" s="831">
        <v>344</v>
      </c>
      <c r="H81" s="831">
        <v>0.9885057471264368</v>
      </c>
      <c r="I81" s="831">
        <v>86</v>
      </c>
      <c r="J81" s="831">
        <v>4</v>
      </c>
      <c r="K81" s="831">
        <v>348</v>
      </c>
      <c r="L81" s="831">
        <v>1</v>
      </c>
      <c r="M81" s="831">
        <v>87</v>
      </c>
      <c r="N81" s="831"/>
      <c r="O81" s="831"/>
      <c r="P81" s="827"/>
      <c r="Q81" s="832"/>
    </row>
    <row r="82" spans="1:17" ht="14.45" customHeight="1" x14ac:dyDescent="0.2">
      <c r="A82" s="821" t="s">
        <v>1960</v>
      </c>
      <c r="B82" s="822" t="s">
        <v>1961</v>
      </c>
      <c r="C82" s="822" t="s">
        <v>1627</v>
      </c>
      <c r="D82" s="822" t="s">
        <v>1970</v>
      </c>
      <c r="E82" s="822" t="s">
        <v>1971</v>
      </c>
      <c r="F82" s="831">
        <v>1</v>
      </c>
      <c r="G82" s="831">
        <v>177</v>
      </c>
      <c r="H82" s="831"/>
      <c r="I82" s="831">
        <v>177</v>
      </c>
      <c r="J82" s="831"/>
      <c r="K82" s="831"/>
      <c r="L82" s="831"/>
      <c r="M82" s="831"/>
      <c r="N82" s="831"/>
      <c r="O82" s="831"/>
      <c r="P82" s="827"/>
      <c r="Q82" s="832"/>
    </row>
    <row r="83" spans="1:17" ht="14.45" customHeight="1" x14ac:dyDescent="0.2">
      <c r="A83" s="821" t="s">
        <v>1960</v>
      </c>
      <c r="B83" s="822" t="s">
        <v>1961</v>
      </c>
      <c r="C83" s="822" t="s">
        <v>1627</v>
      </c>
      <c r="D83" s="822" t="s">
        <v>1972</v>
      </c>
      <c r="E83" s="822" t="s">
        <v>1973</v>
      </c>
      <c r="F83" s="831">
        <v>1</v>
      </c>
      <c r="G83" s="831">
        <v>108</v>
      </c>
      <c r="H83" s="831">
        <v>0.99082568807339455</v>
      </c>
      <c r="I83" s="831">
        <v>108</v>
      </c>
      <c r="J83" s="831">
        <v>1</v>
      </c>
      <c r="K83" s="831">
        <v>109</v>
      </c>
      <c r="L83" s="831">
        <v>1</v>
      </c>
      <c r="M83" s="831">
        <v>109</v>
      </c>
      <c r="N83" s="831"/>
      <c r="O83" s="831"/>
      <c r="P83" s="827"/>
      <c r="Q83" s="832"/>
    </row>
    <row r="84" spans="1:17" ht="14.45" customHeight="1" x14ac:dyDescent="0.2">
      <c r="A84" s="821" t="s">
        <v>1974</v>
      </c>
      <c r="B84" s="822" t="s">
        <v>1975</v>
      </c>
      <c r="C84" s="822" t="s">
        <v>1627</v>
      </c>
      <c r="D84" s="822" t="s">
        <v>1976</v>
      </c>
      <c r="E84" s="822" t="s">
        <v>1977</v>
      </c>
      <c r="F84" s="831"/>
      <c r="G84" s="831"/>
      <c r="H84" s="831"/>
      <c r="I84" s="831"/>
      <c r="J84" s="831">
        <v>6</v>
      </c>
      <c r="K84" s="831">
        <v>282</v>
      </c>
      <c r="L84" s="831">
        <v>1</v>
      </c>
      <c r="M84" s="831">
        <v>47</v>
      </c>
      <c r="N84" s="831"/>
      <c r="O84" s="831"/>
      <c r="P84" s="827"/>
      <c r="Q84" s="832"/>
    </row>
    <row r="85" spans="1:17" ht="14.45" customHeight="1" x14ac:dyDescent="0.2">
      <c r="A85" s="821" t="s">
        <v>1974</v>
      </c>
      <c r="B85" s="822" t="s">
        <v>1975</v>
      </c>
      <c r="C85" s="822" t="s">
        <v>1627</v>
      </c>
      <c r="D85" s="822" t="s">
        <v>1978</v>
      </c>
      <c r="E85" s="822" t="s">
        <v>1979</v>
      </c>
      <c r="F85" s="831"/>
      <c r="G85" s="831"/>
      <c r="H85" s="831"/>
      <c r="I85" s="831"/>
      <c r="J85" s="831">
        <v>1</v>
      </c>
      <c r="K85" s="831">
        <v>67</v>
      </c>
      <c r="L85" s="831">
        <v>1</v>
      </c>
      <c r="M85" s="831">
        <v>67</v>
      </c>
      <c r="N85" s="831"/>
      <c r="O85" s="831"/>
      <c r="P85" s="827"/>
      <c r="Q85" s="832"/>
    </row>
    <row r="86" spans="1:17" ht="14.45" customHeight="1" thickBot="1" x14ac:dyDescent="0.25">
      <c r="A86" s="813" t="s">
        <v>1974</v>
      </c>
      <c r="B86" s="814" t="s">
        <v>1975</v>
      </c>
      <c r="C86" s="814" t="s">
        <v>1627</v>
      </c>
      <c r="D86" s="814" t="s">
        <v>1980</v>
      </c>
      <c r="E86" s="814" t="s">
        <v>1981</v>
      </c>
      <c r="F86" s="833"/>
      <c r="G86" s="833"/>
      <c r="H86" s="833"/>
      <c r="I86" s="833"/>
      <c r="J86" s="833">
        <v>1</v>
      </c>
      <c r="K86" s="833">
        <v>262</v>
      </c>
      <c r="L86" s="833">
        <v>1</v>
      </c>
      <c r="M86" s="833">
        <v>262</v>
      </c>
      <c r="N86" s="833"/>
      <c r="O86" s="833"/>
      <c r="P86" s="819"/>
      <c r="Q86" s="834"/>
    </row>
  </sheetData>
  <autoFilter ref="A5:Q5" xr:uid="{00000000-0009-0000-0000-000037000000}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 xr:uid="{99712436-D57C-479D-B702-E5BEE9B6639A}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List25">
    <tabColor theme="0" tint="-0.249977111117893"/>
    <pageSetUpPr fitToPage="1"/>
  </sheetPr>
  <dimension ref="A1:N6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ColWidth="8.85546875" defaultRowHeight="14.45" customHeight="1" outlineLevelCol="1" x14ac:dyDescent="0.2"/>
  <cols>
    <col min="1" max="1" width="14.28515625" style="188" bestFit="1" customWidth="1"/>
    <col min="2" max="2" width="15.7109375" style="188" bestFit="1" customWidth="1"/>
    <col min="3" max="3" width="8.28515625" style="196" hidden="1" customWidth="1" outlineLevel="1"/>
    <col min="4" max="4" width="8.28515625" style="196" customWidth="1" collapsed="1"/>
    <col min="5" max="5" width="8.28515625" style="196" customWidth="1"/>
    <col min="6" max="6" width="6.140625" style="197" customWidth="1"/>
    <col min="7" max="7" width="8.28515625" style="196" hidden="1" customWidth="1" outlineLevel="1"/>
    <col min="8" max="8" width="8.28515625" style="196" customWidth="1" collapsed="1"/>
    <col min="9" max="9" width="8.28515625" style="196" customWidth="1"/>
    <col min="10" max="10" width="6.140625" style="197" customWidth="1"/>
    <col min="11" max="11" width="8.28515625" style="196" hidden="1" customWidth="1" outlineLevel="1"/>
    <col min="12" max="12" width="8.28515625" style="196" customWidth="1" collapsed="1"/>
    <col min="13" max="14" width="8.28515625" style="196" customWidth="1"/>
    <col min="15" max="16384" width="8.85546875" style="188"/>
  </cols>
  <sheetData>
    <row r="1" spans="1:14" ht="18.600000000000001" customHeight="1" thickBot="1" x14ac:dyDescent="0.35">
      <c r="A1" s="697" t="s">
        <v>180</v>
      </c>
      <c r="B1" s="698"/>
      <c r="C1" s="698"/>
      <c r="D1" s="698"/>
      <c r="E1" s="698"/>
      <c r="F1" s="698"/>
      <c r="G1" s="698"/>
      <c r="H1" s="698"/>
      <c r="I1" s="698"/>
      <c r="J1" s="698"/>
      <c r="K1" s="698"/>
      <c r="L1" s="698"/>
      <c r="M1" s="698"/>
      <c r="N1" s="698"/>
    </row>
    <row r="2" spans="1:14" ht="14.45" customHeight="1" thickBot="1" x14ac:dyDescent="0.25">
      <c r="A2" s="371" t="s">
        <v>328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5" customHeight="1" thickBot="1" x14ac:dyDescent="0.25">
      <c r="A3" s="190"/>
      <c r="B3" s="191" t="s">
        <v>158</v>
      </c>
      <c r="C3" s="192">
        <f>SUBTOTAL(9,C6:C1048576)</f>
        <v>1054</v>
      </c>
      <c r="D3" s="193">
        <f>SUBTOTAL(9,D6:D1048576)</f>
        <v>1132</v>
      </c>
      <c r="E3" s="193">
        <f>SUBTOTAL(9,E6:E1048576)</f>
        <v>879</v>
      </c>
      <c r="F3" s="194">
        <f>IF(OR(E3=0,D3=0),"",E3/D3)</f>
        <v>0.77650176678445226</v>
      </c>
      <c r="G3" s="388">
        <f>SUBTOTAL(9,G6:G1048576)</f>
        <v>948.71249999999998</v>
      </c>
      <c r="H3" s="389">
        <f>SUBTOTAL(9,H6:H1048576)</f>
        <v>1021.8636000000002</v>
      </c>
      <c r="I3" s="389">
        <f>SUBTOTAL(9,I6:I1048576)</f>
        <v>800.10179999999991</v>
      </c>
      <c r="J3" s="194">
        <f>IF(OR(I3=0,H3=0),"",I3/H3)</f>
        <v>0.78298297346142842</v>
      </c>
      <c r="K3" s="388">
        <f>SUBTOTAL(9,K6:K1048576)</f>
        <v>42.16</v>
      </c>
      <c r="L3" s="389">
        <f>SUBTOTAL(9,L6:L1048576)</f>
        <v>45.28</v>
      </c>
      <c r="M3" s="389">
        <f>SUBTOTAL(9,M6:M1048576)</f>
        <v>35.159999999999997</v>
      </c>
      <c r="N3" s="195">
        <f>IF(OR(M3=0,E3=0),"",M3*1000/E3)</f>
        <v>40</v>
      </c>
    </row>
    <row r="4" spans="1:14" ht="14.45" customHeight="1" x14ac:dyDescent="0.2">
      <c r="A4" s="699" t="s">
        <v>89</v>
      </c>
      <c r="B4" s="700" t="s">
        <v>11</v>
      </c>
      <c r="C4" s="701" t="s">
        <v>90</v>
      </c>
      <c r="D4" s="701"/>
      <c r="E4" s="701"/>
      <c r="F4" s="702"/>
      <c r="G4" s="703" t="s">
        <v>263</v>
      </c>
      <c r="H4" s="701"/>
      <c r="I4" s="701"/>
      <c r="J4" s="702"/>
      <c r="K4" s="703" t="s">
        <v>91</v>
      </c>
      <c r="L4" s="701"/>
      <c r="M4" s="701"/>
      <c r="N4" s="704"/>
    </row>
    <row r="5" spans="1:14" ht="14.45" customHeight="1" thickBot="1" x14ac:dyDescent="0.25">
      <c r="A5" s="965"/>
      <c r="B5" s="966"/>
      <c r="C5" s="969">
        <v>2018</v>
      </c>
      <c r="D5" s="969">
        <v>2019</v>
      </c>
      <c r="E5" s="969">
        <v>2020</v>
      </c>
      <c r="F5" s="970" t="s">
        <v>2</v>
      </c>
      <c r="G5" s="974">
        <v>2018</v>
      </c>
      <c r="H5" s="969">
        <v>2019</v>
      </c>
      <c r="I5" s="969">
        <v>2020</v>
      </c>
      <c r="J5" s="970" t="s">
        <v>2</v>
      </c>
      <c r="K5" s="974">
        <v>2018</v>
      </c>
      <c r="L5" s="969">
        <v>2019</v>
      </c>
      <c r="M5" s="969">
        <v>2020</v>
      </c>
      <c r="N5" s="975" t="s">
        <v>92</v>
      </c>
    </row>
    <row r="6" spans="1:14" ht="14.45" customHeight="1" thickBot="1" x14ac:dyDescent="0.25">
      <c r="A6" s="967" t="s">
        <v>1803</v>
      </c>
      <c r="B6" s="968" t="s">
        <v>1983</v>
      </c>
      <c r="C6" s="971">
        <v>1054</v>
      </c>
      <c r="D6" s="972">
        <v>1132</v>
      </c>
      <c r="E6" s="972">
        <v>879</v>
      </c>
      <c r="F6" s="973"/>
      <c r="G6" s="971">
        <v>948.71249999999998</v>
      </c>
      <c r="H6" s="972">
        <v>1021.8636000000002</v>
      </c>
      <c r="I6" s="972">
        <v>800.10179999999991</v>
      </c>
      <c r="J6" s="973"/>
      <c r="K6" s="971">
        <v>42.16</v>
      </c>
      <c r="L6" s="972">
        <v>45.28</v>
      </c>
      <c r="M6" s="972">
        <v>35.159999999999997</v>
      </c>
      <c r="N6" s="976">
        <v>40</v>
      </c>
    </row>
  </sheetData>
  <autoFilter ref="A5:N5" xr:uid="{00000000-0009-0000-0000-000039000000}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 xr:uid="{CCF672D6-2DE7-497F-8CF1-1F5F2F59C04B}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2020-08-20T13:39:56Z</dcterms:modified>
</cp:coreProperties>
</file>